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684BDAC6-5528-4169-92CC-4A89DBD44AE1}"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<sst xmlns="http://schemas.openxmlformats.org/spreadsheetml/2006/main" count="198328" uniqueCount="19620">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</sst>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9" customWidth="1"/>
    <col min="213" max="213" width="10.26953125" style="189"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59" t="s">
        <v>0</v>
      </c>
      <c r="B2" s="618" t="s">
        <v>1</v>
      </c>
      <c r="C2" s="618" t="s">
        <v>2</v>
      </c>
      <c r="D2" s="615" t="s">
        <v>72</v>
      </c>
      <c r="E2" s="662" t="s">
        <v>3</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4"/>
      <c r="BD2" s="662" t="s">
        <v>10750</v>
      </c>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3"/>
      <c r="FB2" s="663"/>
      <c r="FC2" s="663"/>
      <c r="FD2" s="663"/>
      <c r="FE2" s="663"/>
      <c r="FF2" s="663"/>
      <c r="FG2" s="663"/>
      <c r="FH2" s="663"/>
      <c r="FI2" s="663"/>
      <c r="FJ2" s="663"/>
      <c r="FK2" s="663"/>
      <c r="FL2" s="663"/>
      <c r="FM2" s="663"/>
      <c r="FN2" s="663"/>
      <c r="FO2" s="663"/>
      <c r="FP2" s="663"/>
      <c r="FQ2" s="663"/>
      <c r="FR2" s="663"/>
      <c r="FS2" s="663"/>
      <c r="FT2" s="663"/>
      <c r="FU2" s="663"/>
      <c r="FV2" s="663"/>
      <c r="FW2" s="663"/>
      <c r="FX2" s="663"/>
      <c r="FY2" s="663"/>
      <c r="FZ2" s="663"/>
      <c r="GA2" s="663"/>
      <c r="GB2" s="663"/>
      <c r="GC2" s="663"/>
      <c r="GD2" s="663"/>
      <c r="GE2" s="663"/>
      <c r="GF2" s="663"/>
      <c r="GG2" s="663"/>
      <c r="GH2" s="663"/>
      <c r="GI2" s="663"/>
      <c r="GJ2" s="663"/>
      <c r="GK2" s="664"/>
      <c r="GL2" s="621" t="s">
        <v>4</v>
      </c>
      <c r="GM2" s="622"/>
      <c r="GN2" s="622"/>
      <c r="GO2" s="622"/>
      <c r="GP2" s="622"/>
      <c r="GQ2" s="623" t="s">
        <v>5</v>
      </c>
      <c r="GR2" s="624"/>
      <c r="GS2" s="624"/>
      <c r="GT2" s="624"/>
      <c r="GU2" s="624"/>
      <c r="GV2" s="624"/>
      <c r="GW2" s="624"/>
      <c r="GX2" s="624"/>
      <c r="GY2" s="624"/>
      <c r="GZ2" s="624"/>
      <c r="HA2" s="624"/>
      <c r="HB2" s="624"/>
      <c r="HC2" s="624"/>
      <c r="HD2" s="641" t="s">
        <v>6</v>
      </c>
      <c r="HE2" s="642"/>
      <c r="HF2" s="654" t="s">
        <v>7</v>
      </c>
      <c r="HG2" s="655"/>
      <c r="HH2" s="656"/>
      <c r="HI2" s="643" t="s">
        <v>8</v>
      </c>
      <c r="HJ2" s="644"/>
      <c r="HK2" s="645"/>
    </row>
    <row r="3" spans="1:219" ht="21.65" customHeight="1">
      <c r="A3" s="659"/>
      <c r="B3" s="618"/>
      <c r="C3" s="618"/>
      <c r="D3" s="616"/>
      <c r="E3" s="646" t="s">
        <v>9</v>
      </c>
      <c r="F3" s="647"/>
      <c r="G3" s="648"/>
      <c r="H3" s="646" t="s">
        <v>11954</v>
      </c>
      <c r="I3" s="647"/>
      <c r="J3" s="648"/>
      <c r="K3" s="652" t="s">
        <v>67</v>
      </c>
      <c r="L3" s="652"/>
      <c r="M3" s="652"/>
      <c r="N3" s="653" t="s">
        <v>10</v>
      </c>
      <c r="O3" s="653"/>
      <c r="P3" s="653"/>
      <c r="Q3" s="653" t="s">
        <v>11</v>
      </c>
      <c r="R3" s="653"/>
      <c r="S3" s="653"/>
      <c r="T3" s="646" t="s">
        <v>12</v>
      </c>
      <c r="U3" s="647"/>
      <c r="V3" s="648"/>
      <c r="W3" s="646" t="s">
        <v>13</v>
      </c>
      <c r="X3" s="647"/>
      <c r="Y3" s="648"/>
      <c r="Z3" s="653" t="s">
        <v>14</v>
      </c>
      <c r="AA3" s="653"/>
      <c r="AB3" s="653"/>
      <c r="AC3" s="652" t="s">
        <v>68</v>
      </c>
      <c r="AD3" s="652"/>
      <c r="AE3" s="652"/>
      <c r="AF3" s="609" t="s">
        <v>15</v>
      </c>
      <c r="AG3" s="610"/>
      <c r="AH3" s="611"/>
      <c r="AI3" s="653" t="s">
        <v>16</v>
      </c>
      <c r="AJ3" s="653"/>
      <c r="AK3" s="653"/>
      <c r="AL3" s="653" t="s">
        <v>17</v>
      </c>
      <c r="AM3" s="653"/>
      <c r="AN3" s="653"/>
      <c r="AO3" s="652" t="s">
        <v>18</v>
      </c>
      <c r="AP3" s="652"/>
      <c r="AQ3" s="652"/>
      <c r="AR3" s="652" t="s">
        <v>19</v>
      </c>
      <c r="AS3" s="652"/>
      <c r="AT3" s="652"/>
      <c r="AU3" s="653" t="s">
        <v>20</v>
      </c>
      <c r="AV3" s="653"/>
      <c r="AW3" s="653"/>
      <c r="AX3" s="653" t="s">
        <v>21</v>
      </c>
      <c r="AY3" s="653"/>
      <c r="AZ3" s="653"/>
      <c r="BA3" s="653" t="s">
        <v>22</v>
      </c>
      <c r="BB3" s="653"/>
      <c r="BC3" s="653"/>
      <c r="BD3" s="619" t="s">
        <v>23</v>
      </c>
      <c r="BE3" s="619"/>
      <c r="BF3" s="619"/>
      <c r="BG3" s="619"/>
      <c r="BH3" s="619"/>
      <c r="BI3" s="619"/>
      <c r="BJ3" s="619" t="s">
        <v>24</v>
      </c>
      <c r="BK3" s="619"/>
      <c r="BL3" s="619"/>
      <c r="BM3" s="619"/>
      <c r="BN3" s="619"/>
      <c r="BO3" s="619"/>
      <c r="BP3" s="619" t="s">
        <v>12158</v>
      </c>
      <c r="BQ3" s="619"/>
      <c r="BR3" s="619"/>
      <c r="BS3" s="619"/>
      <c r="BT3" s="619"/>
      <c r="BU3" s="619"/>
      <c r="BV3" s="619" t="s">
        <v>12159</v>
      </c>
      <c r="BW3" s="619"/>
      <c r="BX3" s="619"/>
      <c r="BY3" s="619"/>
      <c r="BZ3" s="619"/>
      <c r="CA3" s="619"/>
      <c r="CB3" s="619" t="s">
        <v>25</v>
      </c>
      <c r="CC3" s="619"/>
      <c r="CD3" s="619"/>
      <c r="CE3" s="619"/>
      <c r="CF3" s="619"/>
      <c r="CG3" s="619"/>
      <c r="CH3" s="619" t="s">
        <v>26</v>
      </c>
      <c r="CI3" s="619"/>
      <c r="CJ3" s="619"/>
      <c r="CK3" s="619"/>
      <c r="CL3" s="619"/>
      <c r="CM3" s="619"/>
      <c r="CN3" s="619" t="s">
        <v>27</v>
      </c>
      <c r="CO3" s="619"/>
      <c r="CP3" s="619"/>
      <c r="CQ3" s="619"/>
      <c r="CR3" s="619"/>
      <c r="CS3" s="619"/>
      <c r="CT3" s="619" t="s">
        <v>69</v>
      </c>
      <c r="CU3" s="619"/>
      <c r="CV3" s="619"/>
      <c r="CW3" s="619"/>
      <c r="CX3" s="619"/>
      <c r="CY3" s="619"/>
      <c r="CZ3" s="619" t="s">
        <v>12160</v>
      </c>
      <c r="DA3" s="619"/>
      <c r="DB3" s="619"/>
      <c r="DC3" s="619"/>
      <c r="DD3" s="619"/>
      <c r="DE3" s="619"/>
      <c r="DF3" s="619" t="s">
        <v>12161</v>
      </c>
      <c r="DG3" s="619"/>
      <c r="DH3" s="619"/>
      <c r="DI3" s="619"/>
      <c r="DJ3" s="619"/>
      <c r="DK3" s="619"/>
      <c r="DL3" s="619" t="s">
        <v>28</v>
      </c>
      <c r="DM3" s="619"/>
      <c r="DN3" s="619"/>
      <c r="DO3" s="619"/>
      <c r="DP3" s="619"/>
      <c r="DQ3" s="619"/>
      <c r="DR3" s="665" t="s">
        <v>29</v>
      </c>
      <c r="DS3" s="665"/>
      <c r="DT3" s="665"/>
      <c r="DU3" s="665"/>
      <c r="DV3" s="665"/>
      <c r="DW3" s="665"/>
      <c r="DX3" s="619" t="s">
        <v>12162</v>
      </c>
      <c r="DY3" s="619"/>
      <c r="DZ3" s="619"/>
      <c r="EA3" s="619"/>
      <c r="EB3" s="619"/>
      <c r="EC3" s="619"/>
      <c r="ED3" s="619" t="s">
        <v>30</v>
      </c>
      <c r="EE3" s="619"/>
      <c r="EF3" s="619"/>
      <c r="EG3" s="619"/>
      <c r="EH3" s="619"/>
      <c r="EI3" s="619"/>
      <c r="EJ3" s="619" t="s">
        <v>31</v>
      </c>
      <c r="EK3" s="619"/>
      <c r="EL3" s="619"/>
      <c r="EM3" s="619"/>
      <c r="EN3" s="619"/>
      <c r="EO3" s="619"/>
      <c r="EP3" s="619" t="s">
        <v>32</v>
      </c>
      <c r="EQ3" s="619"/>
      <c r="ER3" s="619"/>
      <c r="ES3" s="619"/>
      <c r="ET3" s="619"/>
      <c r="EU3" s="619"/>
      <c r="EV3" s="665" t="s">
        <v>13936</v>
      </c>
      <c r="EW3" s="619"/>
      <c r="EX3" s="619"/>
      <c r="EY3" s="619"/>
      <c r="EZ3" s="619"/>
      <c r="FA3" s="619"/>
      <c r="FB3" s="619" t="s">
        <v>12163</v>
      </c>
      <c r="FC3" s="619"/>
      <c r="FD3" s="619"/>
      <c r="FE3" s="619"/>
      <c r="FF3" s="619"/>
      <c r="FG3" s="619"/>
      <c r="FH3" s="619" t="s">
        <v>34</v>
      </c>
      <c r="FI3" s="619"/>
      <c r="FJ3" s="619"/>
      <c r="FK3" s="619"/>
      <c r="FL3" s="619"/>
      <c r="FM3" s="619"/>
      <c r="FN3" s="619" t="s">
        <v>12164</v>
      </c>
      <c r="FO3" s="619"/>
      <c r="FP3" s="619"/>
      <c r="FQ3" s="619"/>
      <c r="FR3" s="619"/>
      <c r="FS3" s="619"/>
      <c r="FT3" s="619" t="s">
        <v>12165</v>
      </c>
      <c r="FU3" s="619"/>
      <c r="FV3" s="619"/>
      <c r="FW3" s="619"/>
      <c r="FX3" s="619"/>
      <c r="FY3" s="619"/>
      <c r="FZ3" s="619" t="s">
        <v>12166</v>
      </c>
      <c r="GA3" s="619"/>
      <c r="GB3" s="619"/>
      <c r="GC3" s="619"/>
      <c r="GD3" s="619"/>
      <c r="GE3" s="619"/>
      <c r="GF3" s="657" t="s">
        <v>35</v>
      </c>
      <c r="GG3" s="657"/>
      <c r="GH3" s="657"/>
      <c r="GI3" s="657"/>
      <c r="GJ3" s="657"/>
      <c r="GK3" s="657"/>
      <c r="GL3" s="618" t="s">
        <v>36</v>
      </c>
      <c r="GM3" s="618" t="s">
        <v>12167</v>
      </c>
      <c r="GN3" s="636" t="s">
        <v>12412</v>
      </c>
      <c r="GO3" s="637" t="s">
        <v>38</v>
      </c>
      <c r="GP3" s="637" t="s">
        <v>12413</v>
      </c>
      <c r="GQ3" s="618" t="s">
        <v>12155</v>
      </c>
      <c r="GR3" s="618" t="s">
        <v>12154</v>
      </c>
      <c r="GS3" s="627" t="s">
        <v>40</v>
      </c>
      <c r="GT3" s="628"/>
      <c r="GU3" s="628"/>
      <c r="GV3" s="628"/>
      <c r="GW3" s="629"/>
      <c r="GX3" s="618" t="s">
        <v>41</v>
      </c>
      <c r="GY3" s="618"/>
      <c r="GZ3" s="618"/>
      <c r="HA3" s="618"/>
      <c r="HB3" s="626" t="s">
        <v>38</v>
      </c>
      <c r="HC3" s="638" t="s">
        <v>12414</v>
      </c>
      <c r="HD3" s="627" t="s">
        <v>42</v>
      </c>
      <c r="HE3" s="628"/>
      <c r="HF3" s="620" t="s">
        <v>44</v>
      </c>
      <c r="HG3" s="620"/>
      <c r="HH3" s="620"/>
      <c r="HI3" s="620" t="s">
        <v>45</v>
      </c>
      <c r="HJ3" s="620"/>
      <c r="HK3" s="618"/>
    </row>
    <row r="4" spans="1:219" ht="9" customHeight="1">
      <c r="A4" s="659"/>
      <c r="B4" s="618"/>
      <c r="C4" s="618"/>
      <c r="D4" s="616"/>
      <c r="E4" s="649"/>
      <c r="F4" s="650"/>
      <c r="G4" s="651"/>
      <c r="H4" s="649"/>
      <c r="I4" s="650"/>
      <c r="J4" s="651"/>
      <c r="K4" s="652"/>
      <c r="L4" s="652"/>
      <c r="M4" s="652"/>
      <c r="N4" s="653"/>
      <c r="O4" s="653"/>
      <c r="P4" s="653"/>
      <c r="Q4" s="653"/>
      <c r="R4" s="653"/>
      <c r="S4" s="653"/>
      <c r="T4" s="649"/>
      <c r="U4" s="650"/>
      <c r="V4" s="651"/>
      <c r="W4" s="649"/>
      <c r="X4" s="650"/>
      <c r="Y4" s="651"/>
      <c r="Z4" s="653"/>
      <c r="AA4" s="653"/>
      <c r="AB4" s="653"/>
      <c r="AC4" s="652"/>
      <c r="AD4" s="652"/>
      <c r="AE4" s="652"/>
      <c r="AF4" s="612"/>
      <c r="AG4" s="613"/>
      <c r="AH4" s="614"/>
      <c r="AI4" s="653"/>
      <c r="AJ4" s="653"/>
      <c r="AK4" s="653"/>
      <c r="AL4" s="653"/>
      <c r="AM4" s="653"/>
      <c r="AN4" s="653"/>
      <c r="AO4" s="652"/>
      <c r="AP4" s="652"/>
      <c r="AQ4" s="652"/>
      <c r="AR4" s="652"/>
      <c r="AS4" s="652"/>
      <c r="AT4" s="652"/>
      <c r="AU4" s="653"/>
      <c r="AV4" s="653"/>
      <c r="AW4" s="653"/>
      <c r="AX4" s="653"/>
      <c r="AY4" s="653"/>
      <c r="AZ4" s="653"/>
      <c r="BA4" s="653"/>
      <c r="BB4" s="653"/>
      <c r="BC4" s="653"/>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65"/>
      <c r="DS4" s="665"/>
      <c r="DT4" s="665"/>
      <c r="DU4" s="665"/>
      <c r="DV4" s="665"/>
      <c r="DW4" s="665"/>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57"/>
      <c r="GG4" s="657"/>
      <c r="GH4" s="657"/>
      <c r="GI4" s="657"/>
      <c r="GJ4" s="657"/>
      <c r="GK4" s="657"/>
      <c r="GL4" s="618"/>
      <c r="GM4" s="618"/>
      <c r="GN4" s="636"/>
      <c r="GO4" s="637"/>
      <c r="GP4" s="637"/>
      <c r="GQ4" s="618"/>
      <c r="GR4" s="618"/>
      <c r="GS4" s="630"/>
      <c r="GT4" s="631"/>
      <c r="GU4" s="631"/>
      <c r="GV4" s="631"/>
      <c r="GW4" s="632"/>
      <c r="GX4" s="618"/>
      <c r="GY4" s="618"/>
      <c r="GZ4" s="618"/>
      <c r="HA4" s="618"/>
      <c r="HB4" s="626"/>
      <c r="HC4" s="639"/>
      <c r="HD4" s="630"/>
      <c r="HE4" s="631"/>
      <c r="HF4" s="620"/>
      <c r="HG4" s="620"/>
      <c r="HH4" s="620"/>
      <c r="HI4" s="620"/>
      <c r="HJ4" s="620"/>
      <c r="HK4" s="618"/>
    </row>
    <row r="5" spans="1:219" ht="12.65" customHeight="1">
      <c r="A5" s="659"/>
      <c r="B5" s="618"/>
      <c r="C5" s="618"/>
      <c r="D5" s="616"/>
      <c r="E5" s="660" t="s">
        <v>46</v>
      </c>
      <c r="F5" s="661" t="s">
        <v>47</v>
      </c>
      <c r="G5" s="618" t="s">
        <v>10924</v>
      </c>
      <c r="H5" s="660" t="s">
        <v>46</v>
      </c>
      <c r="I5" s="661" t="s">
        <v>47</v>
      </c>
      <c r="J5" s="618" t="s">
        <v>10924</v>
      </c>
      <c r="K5" s="660" t="s">
        <v>46</v>
      </c>
      <c r="L5" s="661" t="s">
        <v>47</v>
      </c>
      <c r="M5" s="618" t="s">
        <v>10924</v>
      </c>
      <c r="N5" s="660" t="s">
        <v>46</v>
      </c>
      <c r="O5" s="661" t="s">
        <v>47</v>
      </c>
      <c r="P5" s="618" t="s">
        <v>10924</v>
      </c>
      <c r="Q5" s="660" t="s">
        <v>46</v>
      </c>
      <c r="R5" s="661" t="s">
        <v>47</v>
      </c>
      <c r="S5" s="618" t="s">
        <v>10924</v>
      </c>
      <c r="T5" s="660" t="s">
        <v>46</v>
      </c>
      <c r="U5" s="661" t="s">
        <v>47</v>
      </c>
      <c r="V5" s="618" t="s">
        <v>10924</v>
      </c>
      <c r="W5" s="660" t="s">
        <v>46</v>
      </c>
      <c r="X5" s="661" t="s">
        <v>47</v>
      </c>
      <c r="Y5" s="618" t="s">
        <v>10924</v>
      </c>
      <c r="Z5" s="660" t="s">
        <v>46</v>
      </c>
      <c r="AA5" s="661" t="s">
        <v>47</v>
      </c>
      <c r="AB5" s="618" t="s">
        <v>10924</v>
      </c>
      <c r="AC5" s="660" t="s">
        <v>46</v>
      </c>
      <c r="AD5" s="661" t="s">
        <v>47</v>
      </c>
      <c r="AE5" s="618" t="s">
        <v>10924</v>
      </c>
      <c r="AF5" s="669" t="s">
        <v>19615</v>
      </c>
      <c r="AG5" s="672" t="s">
        <v>10923</v>
      </c>
      <c r="AH5" s="675" t="s">
        <v>12411</v>
      </c>
      <c r="AI5" s="660" t="s">
        <v>46</v>
      </c>
      <c r="AJ5" s="661" t="s">
        <v>47</v>
      </c>
      <c r="AK5" s="618" t="s">
        <v>10924</v>
      </c>
      <c r="AL5" s="660" t="s">
        <v>46</v>
      </c>
      <c r="AM5" s="661" t="s">
        <v>47</v>
      </c>
      <c r="AN5" s="618" t="s">
        <v>10924</v>
      </c>
      <c r="AO5" s="660" t="s">
        <v>46</v>
      </c>
      <c r="AP5" s="661" t="s">
        <v>47</v>
      </c>
      <c r="AQ5" s="618" t="s">
        <v>10924</v>
      </c>
      <c r="AR5" s="660" t="s">
        <v>46</v>
      </c>
      <c r="AS5" s="661" t="s">
        <v>47</v>
      </c>
      <c r="AT5" s="618" t="s">
        <v>10924</v>
      </c>
      <c r="AU5" s="660" t="s">
        <v>46</v>
      </c>
      <c r="AV5" s="661" t="s">
        <v>47</v>
      </c>
      <c r="AW5" s="618" t="s">
        <v>10924</v>
      </c>
      <c r="AX5" s="660" t="s">
        <v>46</v>
      </c>
      <c r="AY5" s="661" t="s">
        <v>47</v>
      </c>
      <c r="AZ5" s="618" t="s">
        <v>10924</v>
      </c>
      <c r="BA5" s="660" t="s">
        <v>46</v>
      </c>
      <c r="BB5" s="661" t="s">
        <v>47</v>
      </c>
      <c r="BC5" s="618" t="s">
        <v>10924</v>
      </c>
      <c r="BD5" s="618" t="s">
        <v>48</v>
      </c>
      <c r="BE5" s="618" t="s">
        <v>134</v>
      </c>
      <c r="BF5" s="658" t="s">
        <v>49</v>
      </c>
      <c r="BG5" s="615" t="s">
        <v>10925</v>
      </c>
      <c r="BH5" s="615" t="s">
        <v>50</v>
      </c>
      <c r="BI5" s="615" t="s">
        <v>10926</v>
      </c>
      <c r="BJ5" s="618" t="s">
        <v>48</v>
      </c>
      <c r="BK5" s="618" t="s">
        <v>134</v>
      </c>
      <c r="BL5" s="658" t="s">
        <v>49</v>
      </c>
      <c r="BM5" s="615" t="s">
        <v>10925</v>
      </c>
      <c r="BN5" s="615" t="s">
        <v>50</v>
      </c>
      <c r="BO5" s="615" t="s">
        <v>10926</v>
      </c>
      <c r="BP5" s="618" t="s">
        <v>48</v>
      </c>
      <c r="BQ5" s="618" t="s">
        <v>134</v>
      </c>
      <c r="BR5" s="658" t="s">
        <v>49</v>
      </c>
      <c r="BS5" s="615" t="s">
        <v>10925</v>
      </c>
      <c r="BT5" s="615" t="s">
        <v>50</v>
      </c>
      <c r="BU5" s="615" t="s">
        <v>10926</v>
      </c>
      <c r="BV5" s="618" t="s">
        <v>48</v>
      </c>
      <c r="BW5" s="618" t="s">
        <v>134</v>
      </c>
      <c r="BX5" s="618" t="s">
        <v>49</v>
      </c>
      <c r="BY5" s="615" t="s">
        <v>10925</v>
      </c>
      <c r="BZ5" s="615" t="s">
        <v>50</v>
      </c>
      <c r="CA5" s="615" t="s">
        <v>10926</v>
      </c>
      <c r="CB5" s="618" t="s">
        <v>48</v>
      </c>
      <c r="CC5" s="618" t="s">
        <v>134</v>
      </c>
      <c r="CD5" s="658" t="s">
        <v>49</v>
      </c>
      <c r="CE5" s="615" t="s">
        <v>10925</v>
      </c>
      <c r="CF5" s="615" t="s">
        <v>50</v>
      </c>
      <c r="CG5" s="615" t="s">
        <v>10926</v>
      </c>
      <c r="CH5" s="618" t="s">
        <v>48</v>
      </c>
      <c r="CI5" s="618" t="s">
        <v>134</v>
      </c>
      <c r="CJ5" s="678" t="s">
        <v>49</v>
      </c>
      <c r="CK5" s="615" t="s">
        <v>10925</v>
      </c>
      <c r="CL5" s="615" t="s">
        <v>50</v>
      </c>
      <c r="CM5" s="615" t="s">
        <v>10926</v>
      </c>
      <c r="CN5" s="618" t="s">
        <v>48</v>
      </c>
      <c r="CO5" s="618" t="s">
        <v>134</v>
      </c>
      <c r="CP5" s="658" t="s">
        <v>49</v>
      </c>
      <c r="CQ5" s="615" t="s">
        <v>10925</v>
      </c>
      <c r="CR5" s="615" t="s">
        <v>50</v>
      </c>
      <c r="CS5" s="615" t="s">
        <v>10926</v>
      </c>
      <c r="CT5" s="618" t="s">
        <v>48</v>
      </c>
      <c r="CU5" s="618" t="s">
        <v>134</v>
      </c>
      <c r="CV5" s="658" t="s">
        <v>49</v>
      </c>
      <c r="CW5" s="615" t="s">
        <v>10925</v>
      </c>
      <c r="CX5" s="615" t="s">
        <v>50</v>
      </c>
      <c r="CY5" s="615" t="s">
        <v>10926</v>
      </c>
      <c r="CZ5" s="618" t="s">
        <v>48</v>
      </c>
      <c r="DA5" s="618" t="s">
        <v>134</v>
      </c>
      <c r="DB5" s="658" t="s">
        <v>49</v>
      </c>
      <c r="DC5" s="615" t="s">
        <v>10925</v>
      </c>
      <c r="DD5" s="615" t="s">
        <v>50</v>
      </c>
      <c r="DE5" s="615" t="s">
        <v>10926</v>
      </c>
      <c r="DF5" s="618" t="s">
        <v>48</v>
      </c>
      <c r="DG5" s="618" t="s">
        <v>134</v>
      </c>
      <c r="DH5" s="658" t="s">
        <v>49</v>
      </c>
      <c r="DI5" s="615" t="s">
        <v>10925</v>
      </c>
      <c r="DJ5" s="615" t="s">
        <v>50</v>
      </c>
      <c r="DK5" s="615" t="s">
        <v>10926</v>
      </c>
      <c r="DL5" s="618" t="s">
        <v>48</v>
      </c>
      <c r="DM5" s="618" t="s">
        <v>134</v>
      </c>
      <c r="DN5" s="658" t="s">
        <v>49</v>
      </c>
      <c r="DO5" s="615" t="s">
        <v>10925</v>
      </c>
      <c r="DP5" s="615" t="s">
        <v>50</v>
      </c>
      <c r="DQ5" s="615" t="s">
        <v>10926</v>
      </c>
      <c r="DR5" s="618" t="s">
        <v>48</v>
      </c>
      <c r="DS5" s="618" t="s">
        <v>134</v>
      </c>
      <c r="DT5" s="658" t="s">
        <v>49</v>
      </c>
      <c r="DU5" s="615" t="s">
        <v>10925</v>
      </c>
      <c r="DV5" s="615" t="s">
        <v>50</v>
      </c>
      <c r="DW5" s="615" t="s">
        <v>10926</v>
      </c>
      <c r="DX5" s="618" t="s">
        <v>48</v>
      </c>
      <c r="DY5" s="618" t="s">
        <v>134</v>
      </c>
      <c r="DZ5" s="658" t="s">
        <v>49</v>
      </c>
      <c r="EA5" s="615" t="s">
        <v>10925</v>
      </c>
      <c r="EB5" s="615" t="s">
        <v>50</v>
      </c>
      <c r="EC5" s="615" t="s">
        <v>10926</v>
      </c>
      <c r="ED5" s="618" t="s">
        <v>48</v>
      </c>
      <c r="EE5" s="618" t="s">
        <v>134</v>
      </c>
      <c r="EF5" s="658" t="s">
        <v>49</v>
      </c>
      <c r="EG5" s="615" t="s">
        <v>10925</v>
      </c>
      <c r="EH5" s="615" t="s">
        <v>50</v>
      </c>
      <c r="EI5" s="615" t="s">
        <v>10926</v>
      </c>
      <c r="EJ5" s="618" t="s">
        <v>48</v>
      </c>
      <c r="EK5" s="618" t="s">
        <v>134</v>
      </c>
      <c r="EL5" s="658" t="s">
        <v>49</v>
      </c>
      <c r="EM5" s="615" t="s">
        <v>10925</v>
      </c>
      <c r="EN5" s="615" t="s">
        <v>50</v>
      </c>
      <c r="EO5" s="615" t="s">
        <v>10926</v>
      </c>
      <c r="EP5" s="618" t="s">
        <v>48</v>
      </c>
      <c r="EQ5" s="618" t="s">
        <v>134</v>
      </c>
      <c r="ER5" s="658" t="s">
        <v>49</v>
      </c>
      <c r="ES5" s="615" t="s">
        <v>10925</v>
      </c>
      <c r="ET5" s="615" t="s">
        <v>50</v>
      </c>
      <c r="EU5" s="615" t="s">
        <v>10926</v>
      </c>
      <c r="EV5" s="618" t="s">
        <v>48</v>
      </c>
      <c r="EW5" s="618" t="s">
        <v>134</v>
      </c>
      <c r="EX5" s="658" t="s">
        <v>49</v>
      </c>
      <c r="EY5" s="615" t="s">
        <v>10925</v>
      </c>
      <c r="EZ5" s="615" t="s">
        <v>50</v>
      </c>
      <c r="FA5" s="615" t="s">
        <v>10926</v>
      </c>
      <c r="FB5" s="618" t="s">
        <v>48</v>
      </c>
      <c r="FC5" s="618" t="s">
        <v>134</v>
      </c>
      <c r="FD5" s="658" t="s">
        <v>49</v>
      </c>
      <c r="FE5" s="615" t="s">
        <v>10925</v>
      </c>
      <c r="FF5" s="615" t="s">
        <v>50</v>
      </c>
      <c r="FG5" s="615" t="s">
        <v>10926</v>
      </c>
      <c r="FH5" s="618" t="s">
        <v>48</v>
      </c>
      <c r="FI5" s="618" t="s">
        <v>134</v>
      </c>
      <c r="FJ5" s="658" t="s">
        <v>49</v>
      </c>
      <c r="FK5" s="615" t="s">
        <v>10925</v>
      </c>
      <c r="FL5" s="615" t="s">
        <v>50</v>
      </c>
      <c r="FM5" s="615" t="s">
        <v>10926</v>
      </c>
      <c r="FN5" s="618" t="s">
        <v>48</v>
      </c>
      <c r="FO5" s="618" t="s">
        <v>134</v>
      </c>
      <c r="FP5" s="618" t="s">
        <v>49</v>
      </c>
      <c r="FQ5" s="615" t="s">
        <v>10925</v>
      </c>
      <c r="FR5" s="615" t="s">
        <v>50</v>
      </c>
      <c r="FS5" s="615" t="s">
        <v>10926</v>
      </c>
      <c r="FT5" s="618" t="s">
        <v>48</v>
      </c>
      <c r="FU5" s="618" t="s">
        <v>134</v>
      </c>
      <c r="FV5" s="658" t="s">
        <v>49</v>
      </c>
      <c r="FW5" s="615" t="s">
        <v>10925</v>
      </c>
      <c r="FX5" s="615" t="s">
        <v>50</v>
      </c>
      <c r="FY5" s="615" t="s">
        <v>10926</v>
      </c>
      <c r="FZ5" s="618" t="s">
        <v>48</v>
      </c>
      <c r="GA5" s="618" t="s">
        <v>134</v>
      </c>
      <c r="GB5" s="658" t="s">
        <v>49</v>
      </c>
      <c r="GC5" s="615" t="s">
        <v>10925</v>
      </c>
      <c r="GD5" s="615" t="s">
        <v>50</v>
      </c>
      <c r="GE5" s="615" t="s">
        <v>10926</v>
      </c>
      <c r="GF5" s="618" t="s">
        <v>48</v>
      </c>
      <c r="GG5" s="618" t="s">
        <v>131</v>
      </c>
      <c r="GH5" s="658" t="s">
        <v>49</v>
      </c>
      <c r="GI5" s="615" t="s">
        <v>10925</v>
      </c>
      <c r="GJ5" s="615" t="s">
        <v>50</v>
      </c>
      <c r="GK5" s="615" t="s">
        <v>10926</v>
      </c>
      <c r="GL5" s="618"/>
      <c r="GM5" s="618"/>
      <c r="GN5" s="636"/>
      <c r="GO5" s="637"/>
      <c r="GP5" s="637"/>
      <c r="GQ5" s="618"/>
      <c r="GR5" s="618"/>
      <c r="GS5" s="633"/>
      <c r="GT5" s="634"/>
      <c r="GU5" s="634"/>
      <c r="GV5" s="634"/>
      <c r="GW5" s="635"/>
      <c r="GX5" s="618"/>
      <c r="GY5" s="618"/>
      <c r="GZ5" s="618"/>
      <c r="HA5" s="618"/>
      <c r="HB5" s="626"/>
      <c r="HC5" s="639"/>
      <c r="HD5" s="630"/>
      <c r="HE5" s="631"/>
      <c r="HF5" s="620"/>
      <c r="HG5" s="620"/>
      <c r="HH5" s="620"/>
      <c r="HI5" s="620"/>
      <c r="HJ5" s="620"/>
      <c r="HK5" s="618"/>
    </row>
    <row r="6" spans="1:219" ht="83.4" customHeight="1">
      <c r="A6" s="659"/>
      <c r="B6" s="618"/>
      <c r="C6" s="618"/>
      <c r="D6" s="616"/>
      <c r="E6" s="660"/>
      <c r="F6" s="661"/>
      <c r="G6" s="618"/>
      <c r="H6" s="660"/>
      <c r="I6" s="661"/>
      <c r="J6" s="618"/>
      <c r="K6" s="660"/>
      <c r="L6" s="661"/>
      <c r="M6" s="618"/>
      <c r="N6" s="660"/>
      <c r="O6" s="661"/>
      <c r="P6" s="618"/>
      <c r="Q6" s="660"/>
      <c r="R6" s="661"/>
      <c r="S6" s="618"/>
      <c r="T6" s="660"/>
      <c r="U6" s="661"/>
      <c r="V6" s="618"/>
      <c r="W6" s="660"/>
      <c r="X6" s="661"/>
      <c r="Y6" s="618"/>
      <c r="Z6" s="660"/>
      <c r="AA6" s="661"/>
      <c r="AB6" s="618"/>
      <c r="AC6" s="660"/>
      <c r="AD6" s="661"/>
      <c r="AE6" s="618"/>
      <c r="AF6" s="670"/>
      <c r="AG6" s="673"/>
      <c r="AH6" s="676"/>
      <c r="AI6" s="660"/>
      <c r="AJ6" s="661"/>
      <c r="AK6" s="618"/>
      <c r="AL6" s="660"/>
      <c r="AM6" s="661"/>
      <c r="AN6" s="618"/>
      <c r="AO6" s="660"/>
      <c r="AP6" s="661"/>
      <c r="AQ6" s="618"/>
      <c r="AR6" s="660"/>
      <c r="AS6" s="661"/>
      <c r="AT6" s="618"/>
      <c r="AU6" s="660"/>
      <c r="AV6" s="661"/>
      <c r="AW6" s="618"/>
      <c r="AX6" s="660"/>
      <c r="AY6" s="661"/>
      <c r="AZ6" s="618"/>
      <c r="BA6" s="660"/>
      <c r="BB6" s="661"/>
      <c r="BC6" s="618"/>
      <c r="BD6" s="618"/>
      <c r="BE6" s="618"/>
      <c r="BF6" s="658"/>
      <c r="BG6" s="616"/>
      <c r="BH6" s="616"/>
      <c r="BI6" s="616"/>
      <c r="BJ6" s="618"/>
      <c r="BK6" s="618"/>
      <c r="BL6" s="658"/>
      <c r="BM6" s="616"/>
      <c r="BN6" s="616"/>
      <c r="BO6" s="616"/>
      <c r="BP6" s="618"/>
      <c r="BQ6" s="618"/>
      <c r="BR6" s="658"/>
      <c r="BS6" s="616"/>
      <c r="BT6" s="616"/>
      <c r="BU6" s="616"/>
      <c r="BV6" s="618"/>
      <c r="BW6" s="618"/>
      <c r="BX6" s="618"/>
      <c r="BY6" s="616"/>
      <c r="BZ6" s="616"/>
      <c r="CA6" s="616"/>
      <c r="CB6" s="618"/>
      <c r="CC6" s="618"/>
      <c r="CD6" s="658"/>
      <c r="CE6" s="616"/>
      <c r="CF6" s="616"/>
      <c r="CG6" s="616"/>
      <c r="CH6" s="618"/>
      <c r="CI6" s="618"/>
      <c r="CJ6" s="678"/>
      <c r="CK6" s="616"/>
      <c r="CL6" s="616"/>
      <c r="CM6" s="616"/>
      <c r="CN6" s="618"/>
      <c r="CO6" s="618"/>
      <c r="CP6" s="658"/>
      <c r="CQ6" s="616"/>
      <c r="CR6" s="616"/>
      <c r="CS6" s="616"/>
      <c r="CT6" s="618"/>
      <c r="CU6" s="618"/>
      <c r="CV6" s="658"/>
      <c r="CW6" s="616"/>
      <c r="CX6" s="616"/>
      <c r="CY6" s="616"/>
      <c r="CZ6" s="618"/>
      <c r="DA6" s="618"/>
      <c r="DB6" s="658"/>
      <c r="DC6" s="616"/>
      <c r="DD6" s="616"/>
      <c r="DE6" s="616"/>
      <c r="DF6" s="618"/>
      <c r="DG6" s="618"/>
      <c r="DH6" s="658"/>
      <c r="DI6" s="616"/>
      <c r="DJ6" s="616"/>
      <c r="DK6" s="616"/>
      <c r="DL6" s="618"/>
      <c r="DM6" s="618"/>
      <c r="DN6" s="658"/>
      <c r="DO6" s="616"/>
      <c r="DP6" s="616"/>
      <c r="DQ6" s="616"/>
      <c r="DR6" s="618"/>
      <c r="DS6" s="618"/>
      <c r="DT6" s="658"/>
      <c r="DU6" s="616"/>
      <c r="DV6" s="616"/>
      <c r="DW6" s="616"/>
      <c r="DX6" s="618"/>
      <c r="DY6" s="618"/>
      <c r="DZ6" s="658"/>
      <c r="EA6" s="616"/>
      <c r="EB6" s="616"/>
      <c r="EC6" s="616"/>
      <c r="ED6" s="618"/>
      <c r="EE6" s="618"/>
      <c r="EF6" s="658"/>
      <c r="EG6" s="616"/>
      <c r="EH6" s="616"/>
      <c r="EI6" s="616"/>
      <c r="EJ6" s="618"/>
      <c r="EK6" s="618"/>
      <c r="EL6" s="658"/>
      <c r="EM6" s="616"/>
      <c r="EN6" s="616"/>
      <c r="EO6" s="616"/>
      <c r="EP6" s="618"/>
      <c r="EQ6" s="618"/>
      <c r="ER6" s="658"/>
      <c r="ES6" s="616"/>
      <c r="ET6" s="616"/>
      <c r="EU6" s="616"/>
      <c r="EV6" s="618"/>
      <c r="EW6" s="618"/>
      <c r="EX6" s="658"/>
      <c r="EY6" s="616"/>
      <c r="EZ6" s="616"/>
      <c r="FA6" s="616"/>
      <c r="FB6" s="618"/>
      <c r="FC6" s="618"/>
      <c r="FD6" s="658"/>
      <c r="FE6" s="616"/>
      <c r="FF6" s="616"/>
      <c r="FG6" s="616"/>
      <c r="FH6" s="618"/>
      <c r="FI6" s="618"/>
      <c r="FJ6" s="658"/>
      <c r="FK6" s="616"/>
      <c r="FL6" s="616"/>
      <c r="FM6" s="616"/>
      <c r="FN6" s="618"/>
      <c r="FO6" s="618"/>
      <c r="FP6" s="618"/>
      <c r="FQ6" s="616"/>
      <c r="FR6" s="616"/>
      <c r="FS6" s="616"/>
      <c r="FT6" s="618"/>
      <c r="FU6" s="618"/>
      <c r="FV6" s="658"/>
      <c r="FW6" s="616"/>
      <c r="FX6" s="616"/>
      <c r="FY6" s="616"/>
      <c r="FZ6" s="618"/>
      <c r="GA6" s="618"/>
      <c r="GB6" s="658"/>
      <c r="GC6" s="616"/>
      <c r="GD6" s="616"/>
      <c r="GE6" s="616"/>
      <c r="GF6" s="618"/>
      <c r="GG6" s="618"/>
      <c r="GH6" s="658"/>
      <c r="GI6" s="616"/>
      <c r="GJ6" s="616"/>
      <c r="GK6" s="616"/>
      <c r="GL6" s="618"/>
      <c r="GM6" s="618"/>
      <c r="GN6" s="636"/>
      <c r="GO6" s="637"/>
      <c r="GP6" s="637"/>
      <c r="GQ6" s="618"/>
      <c r="GR6" s="618"/>
      <c r="GS6" s="625" t="s">
        <v>51</v>
      </c>
      <c r="GT6" s="625" t="s">
        <v>52</v>
      </c>
      <c r="GU6" s="625" t="s">
        <v>53</v>
      </c>
      <c r="GV6" s="625" t="s">
        <v>54</v>
      </c>
      <c r="GW6" s="618" t="s">
        <v>10927</v>
      </c>
      <c r="GX6" s="625" t="s">
        <v>55</v>
      </c>
      <c r="GY6" s="625" t="s">
        <v>56</v>
      </c>
      <c r="GZ6" s="625" t="s">
        <v>57</v>
      </c>
      <c r="HA6" s="625" t="s">
        <v>58</v>
      </c>
      <c r="HB6" s="626"/>
      <c r="HC6" s="639"/>
      <c r="HD6" s="630"/>
      <c r="HE6" s="634"/>
      <c r="HF6" s="620"/>
      <c r="HG6" s="620"/>
      <c r="HH6" s="620"/>
      <c r="HI6" s="620"/>
      <c r="HJ6" s="620"/>
      <c r="HK6" s="618"/>
    </row>
    <row r="7" spans="1:219" ht="28.25" customHeight="1">
      <c r="A7" s="659"/>
      <c r="B7" s="618"/>
      <c r="C7" s="618"/>
      <c r="D7" s="616"/>
      <c r="E7" s="660"/>
      <c r="F7" s="661"/>
      <c r="G7" s="618"/>
      <c r="H7" s="660"/>
      <c r="I7" s="661"/>
      <c r="J7" s="618"/>
      <c r="K7" s="660"/>
      <c r="L7" s="661"/>
      <c r="M7" s="618"/>
      <c r="N7" s="660"/>
      <c r="O7" s="661"/>
      <c r="P7" s="618"/>
      <c r="Q7" s="660"/>
      <c r="R7" s="661"/>
      <c r="S7" s="618"/>
      <c r="T7" s="660"/>
      <c r="U7" s="661"/>
      <c r="V7" s="618"/>
      <c r="W7" s="660"/>
      <c r="X7" s="661"/>
      <c r="Y7" s="618"/>
      <c r="Z7" s="660"/>
      <c r="AA7" s="661"/>
      <c r="AB7" s="618"/>
      <c r="AC7" s="660"/>
      <c r="AD7" s="661"/>
      <c r="AE7" s="618"/>
      <c r="AF7" s="671"/>
      <c r="AG7" s="673"/>
      <c r="AH7" s="676"/>
      <c r="AI7" s="660"/>
      <c r="AJ7" s="661"/>
      <c r="AK7" s="618"/>
      <c r="AL7" s="660"/>
      <c r="AM7" s="661"/>
      <c r="AN7" s="618"/>
      <c r="AO7" s="660"/>
      <c r="AP7" s="661"/>
      <c r="AQ7" s="618"/>
      <c r="AR7" s="660"/>
      <c r="AS7" s="661"/>
      <c r="AT7" s="618"/>
      <c r="AU7" s="660"/>
      <c r="AV7" s="661"/>
      <c r="AW7" s="618"/>
      <c r="AX7" s="660"/>
      <c r="AY7" s="661"/>
      <c r="AZ7" s="618"/>
      <c r="BA7" s="660"/>
      <c r="BB7" s="661"/>
      <c r="BC7" s="618"/>
      <c r="BD7" s="618"/>
      <c r="BE7" s="618"/>
      <c r="BF7" s="658"/>
      <c r="BG7" s="616"/>
      <c r="BH7" s="616"/>
      <c r="BI7" s="616"/>
      <c r="BJ7" s="618"/>
      <c r="BK7" s="618"/>
      <c r="BL7" s="658"/>
      <c r="BM7" s="616"/>
      <c r="BN7" s="616"/>
      <c r="BO7" s="616"/>
      <c r="BP7" s="618"/>
      <c r="BQ7" s="618"/>
      <c r="BR7" s="658"/>
      <c r="BS7" s="616"/>
      <c r="BT7" s="616"/>
      <c r="BU7" s="616"/>
      <c r="BV7" s="618"/>
      <c r="BW7" s="618"/>
      <c r="BX7" s="618"/>
      <c r="BY7" s="616"/>
      <c r="BZ7" s="616"/>
      <c r="CA7" s="616"/>
      <c r="CB7" s="618"/>
      <c r="CC7" s="618"/>
      <c r="CD7" s="658"/>
      <c r="CE7" s="616"/>
      <c r="CF7" s="616"/>
      <c r="CG7" s="616"/>
      <c r="CH7" s="618"/>
      <c r="CI7" s="618"/>
      <c r="CJ7" s="678"/>
      <c r="CK7" s="616"/>
      <c r="CL7" s="616"/>
      <c r="CM7" s="616"/>
      <c r="CN7" s="618"/>
      <c r="CO7" s="618"/>
      <c r="CP7" s="658"/>
      <c r="CQ7" s="616"/>
      <c r="CR7" s="616"/>
      <c r="CS7" s="616"/>
      <c r="CT7" s="618"/>
      <c r="CU7" s="618"/>
      <c r="CV7" s="658"/>
      <c r="CW7" s="616"/>
      <c r="CX7" s="616"/>
      <c r="CY7" s="616"/>
      <c r="CZ7" s="618"/>
      <c r="DA7" s="618"/>
      <c r="DB7" s="658"/>
      <c r="DC7" s="616"/>
      <c r="DD7" s="616"/>
      <c r="DE7" s="616"/>
      <c r="DF7" s="618"/>
      <c r="DG7" s="618"/>
      <c r="DH7" s="658"/>
      <c r="DI7" s="616"/>
      <c r="DJ7" s="616"/>
      <c r="DK7" s="616"/>
      <c r="DL7" s="618"/>
      <c r="DM7" s="618"/>
      <c r="DN7" s="658"/>
      <c r="DO7" s="616"/>
      <c r="DP7" s="616"/>
      <c r="DQ7" s="616"/>
      <c r="DR7" s="618"/>
      <c r="DS7" s="618"/>
      <c r="DT7" s="658"/>
      <c r="DU7" s="616"/>
      <c r="DV7" s="616"/>
      <c r="DW7" s="616"/>
      <c r="DX7" s="618"/>
      <c r="DY7" s="618"/>
      <c r="DZ7" s="658"/>
      <c r="EA7" s="616"/>
      <c r="EB7" s="616"/>
      <c r="EC7" s="616"/>
      <c r="ED7" s="618"/>
      <c r="EE7" s="618"/>
      <c r="EF7" s="658"/>
      <c r="EG7" s="616"/>
      <c r="EH7" s="616"/>
      <c r="EI7" s="616"/>
      <c r="EJ7" s="618"/>
      <c r="EK7" s="618"/>
      <c r="EL7" s="658"/>
      <c r="EM7" s="616"/>
      <c r="EN7" s="616"/>
      <c r="EO7" s="616"/>
      <c r="EP7" s="618"/>
      <c r="EQ7" s="618"/>
      <c r="ER7" s="658"/>
      <c r="ES7" s="616"/>
      <c r="ET7" s="616"/>
      <c r="EU7" s="616"/>
      <c r="EV7" s="618"/>
      <c r="EW7" s="618"/>
      <c r="EX7" s="658"/>
      <c r="EY7" s="616"/>
      <c r="EZ7" s="616"/>
      <c r="FA7" s="616"/>
      <c r="FB7" s="618"/>
      <c r="FC7" s="618"/>
      <c r="FD7" s="658"/>
      <c r="FE7" s="616"/>
      <c r="FF7" s="616"/>
      <c r="FG7" s="616"/>
      <c r="FH7" s="618"/>
      <c r="FI7" s="618"/>
      <c r="FJ7" s="658"/>
      <c r="FK7" s="616"/>
      <c r="FL7" s="616"/>
      <c r="FM7" s="616"/>
      <c r="FN7" s="618"/>
      <c r="FO7" s="618"/>
      <c r="FP7" s="618"/>
      <c r="FQ7" s="616"/>
      <c r="FR7" s="616"/>
      <c r="FS7" s="616"/>
      <c r="FT7" s="618"/>
      <c r="FU7" s="618"/>
      <c r="FV7" s="658"/>
      <c r="FW7" s="616"/>
      <c r="FX7" s="616"/>
      <c r="FY7" s="616"/>
      <c r="FZ7" s="618"/>
      <c r="GA7" s="618"/>
      <c r="GB7" s="658"/>
      <c r="GC7" s="616"/>
      <c r="GD7" s="616"/>
      <c r="GE7" s="616"/>
      <c r="GF7" s="618"/>
      <c r="GG7" s="618"/>
      <c r="GH7" s="658"/>
      <c r="GI7" s="616"/>
      <c r="GJ7" s="616"/>
      <c r="GK7" s="616"/>
      <c r="GL7" s="618"/>
      <c r="GM7" s="618"/>
      <c r="GN7" s="636"/>
      <c r="GO7" s="637"/>
      <c r="GP7" s="637"/>
      <c r="GQ7" s="618"/>
      <c r="GR7" s="618"/>
      <c r="GS7" s="625"/>
      <c r="GT7" s="625"/>
      <c r="GU7" s="625"/>
      <c r="GV7" s="625"/>
      <c r="GW7" s="618"/>
      <c r="GX7" s="625"/>
      <c r="GY7" s="625"/>
      <c r="GZ7" s="625"/>
      <c r="HA7" s="625"/>
      <c r="HB7" s="626"/>
      <c r="HC7" s="639"/>
      <c r="HD7" s="603"/>
      <c r="HE7" s="222"/>
      <c r="HF7" s="58" t="s">
        <v>59</v>
      </c>
      <c r="HG7" s="666" t="s">
        <v>60</v>
      </c>
      <c r="HH7" s="667"/>
      <c r="HI7" s="58" t="s">
        <v>61</v>
      </c>
      <c r="HJ7" s="666" t="s">
        <v>62</v>
      </c>
      <c r="HK7" s="668"/>
    </row>
    <row r="8" spans="1:219" ht="132" customHeight="1">
      <c r="A8" s="659"/>
      <c r="B8" s="618"/>
      <c r="C8" s="618"/>
      <c r="D8" s="617"/>
      <c r="E8" s="59" t="s">
        <v>63</v>
      </c>
      <c r="F8" s="661"/>
      <c r="G8" s="618"/>
      <c r="H8" s="59" t="s">
        <v>63</v>
      </c>
      <c r="I8" s="661"/>
      <c r="J8" s="618"/>
      <c r="K8" s="60" t="s">
        <v>63</v>
      </c>
      <c r="L8" s="661"/>
      <c r="M8" s="618"/>
      <c r="N8" s="61" t="s">
        <v>63</v>
      </c>
      <c r="O8" s="661"/>
      <c r="P8" s="618"/>
      <c r="Q8" s="61" t="s">
        <v>63</v>
      </c>
      <c r="R8" s="661"/>
      <c r="S8" s="618"/>
      <c r="T8" s="62" t="s">
        <v>63</v>
      </c>
      <c r="U8" s="661"/>
      <c r="V8" s="618"/>
      <c r="W8" s="62" t="s">
        <v>63</v>
      </c>
      <c r="X8" s="661"/>
      <c r="Y8" s="618"/>
      <c r="Z8" s="62" t="s">
        <v>63</v>
      </c>
      <c r="AA8" s="661"/>
      <c r="AB8" s="618"/>
      <c r="AC8" s="62" t="s">
        <v>63</v>
      </c>
      <c r="AD8" s="661"/>
      <c r="AE8" s="618"/>
      <c r="AF8" s="159" t="s">
        <v>63</v>
      </c>
      <c r="AG8" s="674"/>
      <c r="AH8" s="677"/>
      <c r="AI8" s="62" t="s">
        <v>63</v>
      </c>
      <c r="AJ8" s="661"/>
      <c r="AK8" s="618"/>
      <c r="AL8" s="62" t="s">
        <v>63</v>
      </c>
      <c r="AM8" s="661"/>
      <c r="AN8" s="618"/>
      <c r="AO8" s="62" t="s">
        <v>63</v>
      </c>
      <c r="AP8" s="661"/>
      <c r="AQ8" s="618"/>
      <c r="AR8" s="62" t="s">
        <v>63</v>
      </c>
      <c r="AS8" s="661"/>
      <c r="AT8" s="618"/>
      <c r="AU8" s="62" t="s">
        <v>63</v>
      </c>
      <c r="AV8" s="661"/>
      <c r="AW8" s="618"/>
      <c r="AX8" s="62" t="s">
        <v>63</v>
      </c>
      <c r="AY8" s="661"/>
      <c r="AZ8" s="618"/>
      <c r="BA8" s="62" t="s">
        <v>63</v>
      </c>
      <c r="BB8" s="661"/>
      <c r="BC8" s="618"/>
      <c r="BD8" s="618"/>
      <c r="BE8" s="618"/>
      <c r="BF8" s="658"/>
      <c r="BG8" s="617"/>
      <c r="BH8" s="617"/>
      <c r="BI8" s="617"/>
      <c r="BJ8" s="618"/>
      <c r="BK8" s="618"/>
      <c r="BL8" s="658"/>
      <c r="BM8" s="617"/>
      <c r="BN8" s="617"/>
      <c r="BO8" s="617"/>
      <c r="BP8" s="618"/>
      <c r="BQ8" s="618"/>
      <c r="BR8" s="658"/>
      <c r="BS8" s="617"/>
      <c r="BT8" s="617"/>
      <c r="BU8" s="617"/>
      <c r="BV8" s="618"/>
      <c r="BW8" s="618"/>
      <c r="BX8" s="618"/>
      <c r="BY8" s="617"/>
      <c r="BZ8" s="617"/>
      <c r="CA8" s="617"/>
      <c r="CB8" s="618"/>
      <c r="CC8" s="618"/>
      <c r="CD8" s="658"/>
      <c r="CE8" s="617"/>
      <c r="CF8" s="617"/>
      <c r="CG8" s="617"/>
      <c r="CH8" s="618"/>
      <c r="CI8" s="618"/>
      <c r="CJ8" s="678"/>
      <c r="CK8" s="617"/>
      <c r="CL8" s="617"/>
      <c r="CM8" s="617"/>
      <c r="CN8" s="618"/>
      <c r="CO8" s="618"/>
      <c r="CP8" s="658"/>
      <c r="CQ8" s="617"/>
      <c r="CR8" s="617"/>
      <c r="CS8" s="617"/>
      <c r="CT8" s="618"/>
      <c r="CU8" s="618"/>
      <c r="CV8" s="658"/>
      <c r="CW8" s="617"/>
      <c r="CX8" s="617"/>
      <c r="CY8" s="617"/>
      <c r="CZ8" s="618"/>
      <c r="DA8" s="618"/>
      <c r="DB8" s="658"/>
      <c r="DC8" s="617"/>
      <c r="DD8" s="617"/>
      <c r="DE8" s="617"/>
      <c r="DF8" s="618"/>
      <c r="DG8" s="618"/>
      <c r="DH8" s="658"/>
      <c r="DI8" s="617"/>
      <c r="DJ8" s="617"/>
      <c r="DK8" s="617"/>
      <c r="DL8" s="618"/>
      <c r="DM8" s="618"/>
      <c r="DN8" s="658"/>
      <c r="DO8" s="617"/>
      <c r="DP8" s="617"/>
      <c r="DQ8" s="617"/>
      <c r="DR8" s="618"/>
      <c r="DS8" s="618"/>
      <c r="DT8" s="658"/>
      <c r="DU8" s="617"/>
      <c r="DV8" s="617"/>
      <c r="DW8" s="617"/>
      <c r="DX8" s="618"/>
      <c r="DY8" s="618"/>
      <c r="DZ8" s="658"/>
      <c r="EA8" s="617"/>
      <c r="EB8" s="617"/>
      <c r="EC8" s="617"/>
      <c r="ED8" s="618"/>
      <c r="EE8" s="618"/>
      <c r="EF8" s="658"/>
      <c r="EG8" s="617"/>
      <c r="EH8" s="617"/>
      <c r="EI8" s="617"/>
      <c r="EJ8" s="618"/>
      <c r="EK8" s="618"/>
      <c r="EL8" s="658"/>
      <c r="EM8" s="617"/>
      <c r="EN8" s="617"/>
      <c r="EO8" s="617"/>
      <c r="EP8" s="618"/>
      <c r="EQ8" s="618"/>
      <c r="ER8" s="658"/>
      <c r="ES8" s="617"/>
      <c r="ET8" s="617"/>
      <c r="EU8" s="617"/>
      <c r="EV8" s="618"/>
      <c r="EW8" s="618"/>
      <c r="EX8" s="658"/>
      <c r="EY8" s="617"/>
      <c r="EZ8" s="617"/>
      <c r="FA8" s="617"/>
      <c r="FB8" s="618"/>
      <c r="FC8" s="618"/>
      <c r="FD8" s="658"/>
      <c r="FE8" s="617"/>
      <c r="FF8" s="617"/>
      <c r="FG8" s="617"/>
      <c r="FH8" s="618"/>
      <c r="FI8" s="618"/>
      <c r="FJ8" s="658"/>
      <c r="FK8" s="617"/>
      <c r="FL8" s="617"/>
      <c r="FM8" s="617"/>
      <c r="FN8" s="618"/>
      <c r="FO8" s="618"/>
      <c r="FP8" s="618"/>
      <c r="FQ8" s="617"/>
      <c r="FR8" s="617"/>
      <c r="FS8" s="617"/>
      <c r="FT8" s="618"/>
      <c r="FU8" s="618"/>
      <c r="FV8" s="658"/>
      <c r="FW8" s="617"/>
      <c r="FX8" s="617"/>
      <c r="FY8" s="617"/>
      <c r="FZ8" s="618"/>
      <c r="GA8" s="618"/>
      <c r="GB8" s="658"/>
      <c r="GC8" s="617"/>
      <c r="GD8" s="617"/>
      <c r="GE8" s="617"/>
      <c r="GF8" s="618"/>
      <c r="GG8" s="618"/>
      <c r="GH8" s="658"/>
      <c r="GI8" s="617"/>
      <c r="GJ8" s="617"/>
      <c r="GK8" s="617"/>
      <c r="GL8" s="618"/>
      <c r="GM8" s="618"/>
      <c r="GN8" s="636"/>
      <c r="GO8" s="637"/>
      <c r="GP8" s="637"/>
      <c r="GQ8" s="618"/>
      <c r="GR8" s="618"/>
      <c r="GS8" s="625"/>
      <c r="GT8" s="625"/>
      <c r="GU8" s="625"/>
      <c r="GV8" s="625"/>
      <c r="GW8" s="618"/>
      <c r="GX8" s="625"/>
      <c r="GY8" s="625"/>
      <c r="GZ8" s="625"/>
      <c r="HA8" s="625"/>
      <c r="HB8" s="626"/>
      <c r="HC8" s="640"/>
      <c r="HD8" s="64" t="s">
        <v>64</v>
      </c>
      <c r="HE8" s="64" t="s">
        <v>128</v>
      </c>
      <c r="HF8" s="65"/>
      <c r="HG8" s="66"/>
      <c r="HH8" s="63" t="s">
        <v>65</v>
      </c>
      <c r="HI8" s="66"/>
      <c r="HJ8" s="66"/>
      <c r="HK8" s="180" t="s">
        <v>66</v>
      </c>
    </row>
    <row r="9" spans="1:219" s="160"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0"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1"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0"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0"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0"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0"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0"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0"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0"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0"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0"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0"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0"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0"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0"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0"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0"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0"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0"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0"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0"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2"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2"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2"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2"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2"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2"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2"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2"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2"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2"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2"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2"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2"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2"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2"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2"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2"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2"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2"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2"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2"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2"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2"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2"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2"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2"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2"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2"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2"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2"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2"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2"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2"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2"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2"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2"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2"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2"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2"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2"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2"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2"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2"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2"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2"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2"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2"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2"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2"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2"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2"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2"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2"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2"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2"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2"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2"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2"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2"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2"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2"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2"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2"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2"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2"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2"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2"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2"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2"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2"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2"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2"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2"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2"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2"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2"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2"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2"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2"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2"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2"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2"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2"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2"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2"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2"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7">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2"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2"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2"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2"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2"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2"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2"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2"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2"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2"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2"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2"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2"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2"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2"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2"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2"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2"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2"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2"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2"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2"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2"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2"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2"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2"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2"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2"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2"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2"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2"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2"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2"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2"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2"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2"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2"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2"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2"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2"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2"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2"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2"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2"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2"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2"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2"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2"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2"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2"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2"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2"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2"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2"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2"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2"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2"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2"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2"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2"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2"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2"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2"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2"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2"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2"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2"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2"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2"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2"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1" customFormat="1" ht="156">
      <c r="A187" s="335" t="s">
        <v>14026</v>
      </c>
      <c r="B187" s="555" t="s">
        <v>1424</v>
      </c>
      <c r="C187" s="555" t="s">
        <v>1425</v>
      </c>
      <c r="D187" s="555" t="s">
        <v>95</v>
      </c>
      <c r="E187" s="169" t="s">
        <v>132</v>
      </c>
      <c r="F187" s="169"/>
      <c r="G187" s="238" t="s">
        <v>137</v>
      </c>
      <c r="H187" s="169" t="s">
        <v>132</v>
      </c>
      <c r="I187" s="169" t="s">
        <v>137</v>
      </c>
      <c r="J187" s="238" t="s">
        <v>137</v>
      </c>
      <c r="K187" s="340" t="s">
        <v>132</v>
      </c>
      <c r="L187" s="169" t="s">
        <v>137</v>
      </c>
      <c r="M187" s="341" t="s">
        <v>137</v>
      </c>
      <c r="N187" s="169" t="s">
        <v>138</v>
      </c>
      <c r="O187" s="169" t="s">
        <v>132</v>
      </c>
      <c r="P187" s="238" t="s">
        <v>1426</v>
      </c>
      <c r="Q187" s="169" t="s">
        <v>132</v>
      </c>
      <c r="R187" s="169" t="s">
        <v>137</v>
      </c>
      <c r="S187" s="238" t="s">
        <v>137</v>
      </c>
      <c r="T187" s="169" t="s">
        <v>138</v>
      </c>
      <c r="U187" s="169" t="s">
        <v>137</v>
      </c>
      <c r="V187" s="238" t="s">
        <v>137</v>
      </c>
      <c r="W187" s="169" t="s">
        <v>132</v>
      </c>
      <c r="X187" s="169" t="s">
        <v>137</v>
      </c>
      <c r="Y187" s="238" t="s">
        <v>137</v>
      </c>
      <c r="Z187" s="169" t="s">
        <v>132</v>
      </c>
      <c r="AA187" s="169" t="s">
        <v>137</v>
      </c>
      <c r="AB187" s="238" t="s">
        <v>137</v>
      </c>
      <c r="AC187" s="244" t="s">
        <v>132</v>
      </c>
      <c r="AD187" s="244" t="s">
        <v>137</v>
      </c>
      <c r="AE187" s="238" t="s">
        <v>137</v>
      </c>
      <c r="AF187" s="562" t="s">
        <v>148</v>
      </c>
      <c r="AG187" s="555" t="s">
        <v>132</v>
      </c>
      <c r="AH187" s="554" t="s">
        <v>16209</v>
      </c>
      <c r="AI187" s="169" t="s">
        <v>132</v>
      </c>
      <c r="AJ187" s="169" t="s">
        <v>137</v>
      </c>
      <c r="AK187" s="549" t="s">
        <v>137</v>
      </c>
      <c r="AL187" s="169" t="s">
        <v>132</v>
      </c>
      <c r="AM187" s="169" t="s">
        <v>137</v>
      </c>
      <c r="AN187" s="238" t="s">
        <v>137</v>
      </c>
      <c r="AO187" s="169" t="s">
        <v>138</v>
      </c>
      <c r="AP187" s="169" t="s">
        <v>137</v>
      </c>
      <c r="AQ187" s="238" t="s">
        <v>137</v>
      </c>
      <c r="AR187" s="169" t="s">
        <v>132</v>
      </c>
      <c r="AS187" s="169" t="s">
        <v>137</v>
      </c>
      <c r="AT187" s="238" t="s">
        <v>137</v>
      </c>
      <c r="AU187" s="169" t="s">
        <v>132</v>
      </c>
      <c r="AV187" s="169" t="s">
        <v>137</v>
      </c>
      <c r="AW187" s="238" t="s">
        <v>137</v>
      </c>
      <c r="AX187" s="169" t="s">
        <v>132</v>
      </c>
      <c r="AY187" s="169" t="s">
        <v>137</v>
      </c>
      <c r="AZ187" s="238" t="s">
        <v>137</v>
      </c>
      <c r="BA187" s="169" t="s">
        <v>132</v>
      </c>
      <c r="BB187" s="169"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9"/>
      <c r="GP187" s="169"/>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1"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2">
        <v>6</v>
      </c>
      <c r="BQ188" s="172">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2">
        <v>0</v>
      </c>
      <c r="DG188" s="172">
        <v>0</v>
      </c>
      <c r="DH188" s="332" t="s">
        <v>148</v>
      </c>
      <c r="DI188" s="553" t="s">
        <v>137</v>
      </c>
      <c r="DJ188" s="552">
        <v>0</v>
      </c>
      <c r="DK188" s="553" t="s">
        <v>137</v>
      </c>
      <c r="DL188" s="172">
        <v>3</v>
      </c>
      <c r="DM188" s="172">
        <v>2</v>
      </c>
      <c r="DN188" s="332">
        <v>0.66666666666666663</v>
      </c>
      <c r="DO188" s="553" t="s">
        <v>14030</v>
      </c>
      <c r="DP188" s="551">
        <v>1</v>
      </c>
      <c r="DQ188" s="553" t="s">
        <v>14030</v>
      </c>
      <c r="DR188" s="172">
        <v>25</v>
      </c>
      <c r="DS188" s="172">
        <v>25</v>
      </c>
      <c r="DT188" s="332">
        <v>1</v>
      </c>
      <c r="DU188" s="553" t="s">
        <v>137</v>
      </c>
      <c r="DV188" s="552">
        <v>0</v>
      </c>
      <c r="DW188" s="553" t="s">
        <v>137</v>
      </c>
      <c r="DX188" s="172">
        <v>5</v>
      </c>
      <c r="DY188" s="172">
        <v>3</v>
      </c>
      <c r="DZ188" s="332">
        <v>0.6</v>
      </c>
      <c r="EA188" s="553" t="s">
        <v>16212</v>
      </c>
      <c r="EB188" s="552">
        <v>0</v>
      </c>
      <c r="EC188" s="553" t="s">
        <v>137</v>
      </c>
      <c r="ED188" s="172">
        <v>2</v>
      </c>
      <c r="EE188" s="172">
        <v>0</v>
      </c>
      <c r="EF188" s="576">
        <v>0</v>
      </c>
      <c r="EG188" s="553" t="s">
        <v>14031</v>
      </c>
      <c r="EH188" s="552">
        <v>2</v>
      </c>
      <c r="EI188" s="553" t="s">
        <v>1436</v>
      </c>
      <c r="EJ188" s="172">
        <v>2</v>
      </c>
      <c r="EK188" s="172">
        <v>2</v>
      </c>
      <c r="EL188" s="576">
        <v>1</v>
      </c>
      <c r="EM188" s="553" t="s">
        <v>137</v>
      </c>
      <c r="EN188" s="552">
        <v>1</v>
      </c>
      <c r="EO188" s="553" t="s">
        <v>14032</v>
      </c>
      <c r="EP188" s="172">
        <v>5</v>
      </c>
      <c r="EQ188" s="172">
        <v>3</v>
      </c>
      <c r="ER188" s="332">
        <v>0.6</v>
      </c>
      <c r="ES188" s="553" t="s">
        <v>1437</v>
      </c>
      <c r="ET188" s="552">
        <v>2</v>
      </c>
      <c r="EU188" s="553" t="s">
        <v>1438</v>
      </c>
      <c r="EV188" s="172">
        <v>16</v>
      </c>
      <c r="EW188" s="172">
        <v>2</v>
      </c>
      <c r="EX188" s="332">
        <v>0.125</v>
      </c>
      <c r="EY188" s="553" t="s">
        <v>14033</v>
      </c>
      <c r="EZ188" s="552">
        <v>16</v>
      </c>
      <c r="FA188" s="553" t="s">
        <v>14034</v>
      </c>
      <c r="FB188" s="172">
        <v>3</v>
      </c>
      <c r="FC188" s="172">
        <v>1</v>
      </c>
      <c r="FD188" s="332">
        <v>0.33333333333333331</v>
      </c>
      <c r="FE188" s="553" t="s">
        <v>16213</v>
      </c>
      <c r="FF188" s="552">
        <v>1</v>
      </c>
      <c r="FG188" s="553" t="s">
        <v>14035</v>
      </c>
      <c r="FH188" s="172">
        <v>1</v>
      </c>
      <c r="FI188" s="172">
        <v>1</v>
      </c>
      <c r="FJ188" s="332">
        <v>1</v>
      </c>
      <c r="FK188" s="553" t="s">
        <v>137</v>
      </c>
      <c r="FL188" s="552">
        <v>0</v>
      </c>
      <c r="FM188" s="553" t="s">
        <v>137</v>
      </c>
      <c r="FN188" s="172">
        <v>0</v>
      </c>
      <c r="FO188" s="172">
        <v>0</v>
      </c>
      <c r="FP188" s="332" t="s">
        <v>148</v>
      </c>
      <c r="FQ188" s="553" t="s">
        <v>137</v>
      </c>
      <c r="FR188" s="552">
        <v>0</v>
      </c>
      <c r="FS188" s="553" t="s">
        <v>137</v>
      </c>
      <c r="FT188" s="172">
        <v>0</v>
      </c>
      <c r="FU188" s="172">
        <v>0</v>
      </c>
      <c r="FV188" s="332" t="s">
        <v>148</v>
      </c>
      <c r="FW188" s="553" t="s">
        <v>137</v>
      </c>
      <c r="FX188" s="552">
        <v>0</v>
      </c>
      <c r="FY188" s="553" t="s">
        <v>137</v>
      </c>
      <c r="FZ188" s="172">
        <v>10</v>
      </c>
      <c r="GA188" s="172">
        <v>9</v>
      </c>
      <c r="GB188" s="332">
        <v>0.9</v>
      </c>
      <c r="GC188" s="553" t="s">
        <v>16214</v>
      </c>
      <c r="GD188" s="552">
        <v>0</v>
      </c>
      <c r="GE188" s="553" t="s">
        <v>137</v>
      </c>
      <c r="GF188" s="172">
        <v>22</v>
      </c>
      <c r="GG188" s="172">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1"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1"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2">
        <v>1</v>
      </c>
      <c r="BQ190" s="172">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2">
        <v>0</v>
      </c>
      <c r="DG190" s="172">
        <v>0</v>
      </c>
      <c r="DH190" s="332" t="s">
        <v>148</v>
      </c>
      <c r="DI190" s="553" t="s">
        <v>137</v>
      </c>
      <c r="DJ190" s="552">
        <v>0</v>
      </c>
      <c r="DK190" s="553" t="s">
        <v>137</v>
      </c>
      <c r="DL190" s="172">
        <v>4</v>
      </c>
      <c r="DM190" s="172">
        <v>1</v>
      </c>
      <c r="DN190" s="332">
        <v>0.25</v>
      </c>
      <c r="DO190" s="553" t="s">
        <v>1454</v>
      </c>
      <c r="DP190" s="551">
        <v>0</v>
      </c>
      <c r="DQ190" s="553" t="s">
        <v>137</v>
      </c>
      <c r="DR190" s="172">
        <v>8</v>
      </c>
      <c r="DS190" s="172">
        <v>0</v>
      </c>
      <c r="DT190" s="332">
        <v>0</v>
      </c>
      <c r="DU190" s="553" t="s">
        <v>14038</v>
      </c>
      <c r="DV190" s="552">
        <v>0</v>
      </c>
      <c r="DW190" s="553" t="s">
        <v>137</v>
      </c>
      <c r="DX190" s="172">
        <v>1</v>
      </c>
      <c r="DY190" s="172">
        <v>0</v>
      </c>
      <c r="DZ190" s="332">
        <v>0</v>
      </c>
      <c r="EA190" s="553" t="s">
        <v>16220</v>
      </c>
      <c r="EB190" s="552">
        <v>0</v>
      </c>
      <c r="EC190" s="553" t="s">
        <v>137</v>
      </c>
      <c r="ED190" s="172">
        <v>2</v>
      </c>
      <c r="EE190" s="172">
        <v>2</v>
      </c>
      <c r="EF190" s="576">
        <v>1</v>
      </c>
      <c r="EG190" s="553" t="s">
        <v>137</v>
      </c>
      <c r="EH190" s="552">
        <v>0</v>
      </c>
      <c r="EI190" s="553" t="s">
        <v>137</v>
      </c>
      <c r="EJ190" s="172">
        <v>0</v>
      </c>
      <c r="EK190" s="172">
        <v>0</v>
      </c>
      <c r="EL190" s="576" t="s">
        <v>148</v>
      </c>
      <c r="EM190" s="553" t="s">
        <v>137</v>
      </c>
      <c r="EN190" s="552">
        <v>0</v>
      </c>
      <c r="EO190" s="553" t="s">
        <v>137</v>
      </c>
      <c r="EP190" s="172">
        <v>1</v>
      </c>
      <c r="EQ190" s="172">
        <v>0</v>
      </c>
      <c r="ER190" s="332">
        <v>0</v>
      </c>
      <c r="ES190" s="553" t="s">
        <v>16221</v>
      </c>
      <c r="ET190" s="552">
        <v>1</v>
      </c>
      <c r="EU190" s="553" t="s">
        <v>16222</v>
      </c>
      <c r="EV190" s="172">
        <v>12</v>
      </c>
      <c r="EW190" s="172">
        <v>10</v>
      </c>
      <c r="EX190" s="332">
        <v>0.83333333333333337</v>
      </c>
      <c r="EY190" s="553" t="s">
        <v>12726</v>
      </c>
      <c r="EZ190" s="552">
        <v>1</v>
      </c>
      <c r="FA190" s="553" t="s">
        <v>12726</v>
      </c>
      <c r="FB190" s="172">
        <v>1</v>
      </c>
      <c r="FC190" s="172">
        <v>0</v>
      </c>
      <c r="FD190" s="332">
        <v>0</v>
      </c>
      <c r="FE190" s="553" t="s">
        <v>1455</v>
      </c>
      <c r="FF190" s="552">
        <v>0</v>
      </c>
      <c r="FG190" s="553" t="s">
        <v>137</v>
      </c>
      <c r="FH190" s="172">
        <v>2</v>
      </c>
      <c r="FI190" s="172">
        <v>1</v>
      </c>
      <c r="FJ190" s="332">
        <v>0.5</v>
      </c>
      <c r="FK190" s="553" t="s">
        <v>1456</v>
      </c>
      <c r="FL190" s="552">
        <v>1</v>
      </c>
      <c r="FM190" s="553" t="s">
        <v>1456</v>
      </c>
      <c r="FN190" s="172">
        <v>0</v>
      </c>
      <c r="FO190" s="172">
        <v>0</v>
      </c>
      <c r="FP190" s="332" t="s">
        <v>148</v>
      </c>
      <c r="FQ190" s="553" t="s">
        <v>137</v>
      </c>
      <c r="FR190" s="552">
        <v>0</v>
      </c>
      <c r="FS190" s="553" t="s">
        <v>137</v>
      </c>
      <c r="FT190" s="172">
        <v>0</v>
      </c>
      <c r="FU190" s="172">
        <v>0</v>
      </c>
      <c r="FV190" s="332" t="s">
        <v>148</v>
      </c>
      <c r="FW190" s="553" t="s">
        <v>137</v>
      </c>
      <c r="FX190" s="552">
        <v>0</v>
      </c>
      <c r="FY190" s="553" t="s">
        <v>137</v>
      </c>
      <c r="FZ190" s="172">
        <v>1</v>
      </c>
      <c r="GA190" s="172">
        <v>1</v>
      </c>
      <c r="GB190" s="332">
        <v>1</v>
      </c>
      <c r="GC190" s="553" t="s">
        <v>137</v>
      </c>
      <c r="GD190" s="552">
        <v>0</v>
      </c>
      <c r="GE190" s="553" t="s">
        <v>137</v>
      </c>
      <c r="GF190" s="172">
        <v>4</v>
      </c>
      <c r="GG190" s="172">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1"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2">
        <v>1</v>
      </c>
      <c r="BQ191" s="172">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2">
        <v>0</v>
      </c>
      <c r="DG191" s="172">
        <v>0</v>
      </c>
      <c r="DH191" s="332" t="s">
        <v>148</v>
      </c>
      <c r="DI191" s="553" t="s">
        <v>137</v>
      </c>
      <c r="DJ191" s="552">
        <v>0</v>
      </c>
      <c r="DK191" s="553" t="s">
        <v>137</v>
      </c>
      <c r="DL191" s="172">
        <v>5</v>
      </c>
      <c r="DM191" s="172">
        <v>0</v>
      </c>
      <c r="DN191" s="332">
        <v>0</v>
      </c>
      <c r="DO191" s="553" t="s">
        <v>1461</v>
      </c>
      <c r="DP191" s="551">
        <v>0</v>
      </c>
      <c r="DQ191" s="553" t="s">
        <v>137</v>
      </c>
      <c r="DR191" s="172">
        <v>16</v>
      </c>
      <c r="DS191" s="172">
        <v>0</v>
      </c>
      <c r="DT191" s="332">
        <v>0</v>
      </c>
      <c r="DU191" s="553" t="s">
        <v>16223</v>
      </c>
      <c r="DV191" s="552">
        <v>0</v>
      </c>
      <c r="DW191" s="553" t="s">
        <v>137</v>
      </c>
      <c r="DX191" s="172">
        <v>1</v>
      </c>
      <c r="DY191" s="172">
        <v>0</v>
      </c>
      <c r="DZ191" s="332">
        <v>0</v>
      </c>
      <c r="EA191" s="553" t="s">
        <v>1462</v>
      </c>
      <c r="EB191" s="552">
        <v>0</v>
      </c>
      <c r="EC191" s="553" t="s">
        <v>137</v>
      </c>
      <c r="ED191" s="172">
        <v>3</v>
      </c>
      <c r="EE191" s="172">
        <v>0</v>
      </c>
      <c r="EF191" s="576">
        <v>0</v>
      </c>
      <c r="EG191" s="553" t="s">
        <v>14039</v>
      </c>
      <c r="EH191" s="552">
        <v>0</v>
      </c>
      <c r="EI191" s="553" t="s">
        <v>137</v>
      </c>
      <c r="EJ191" s="172">
        <v>3</v>
      </c>
      <c r="EK191" s="172">
        <v>0</v>
      </c>
      <c r="EL191" s="576">
        <v>0</v>
      </c>
      <c r="EM191" s="553" t="s">
        <v>1463</v>
      </c>
      <c r="EN191" s="552">
        <v>3</v>
      </c>
      <c r="EO191" s="553" t="s">
        <v>1464</v>
      </c>
      <c r="EP191" s="172">
        <v>2</v>
      </c>
      <c r="EQ191" s="172">
        <v>2</v>
      </c>
      <c r="ER191" s="332">
        <v>1</v>
      </c>
      <c r="ES191" s="553" t="s">
        <v>16224</v>
      </c>
      <c r="ET191" s="552">
        <v>0</v>
      </c>
      <c r="EU191" s="553" t="s">
        <v>137</v>
      </c>
      <c r="EV191" s="172">
        <v>2</v>
      </c>
      <c r="EW191" s="172">
        <v>0</v>
      </c>
      <c r="EX191" s="332">
        <v>0</v>
      </c>
      <c r="EY191" s="553" t="s">
        <v>12727</v>
      </c>
      <c r="EZ191" s="552">
        <v>1</v>
      </c>
      <c r="FA191" s="553" t="s">
        <v>12728</v>
      </c>
      <c r="FB191" s="172">
        <v>1</v>
      </c>
      <c r="FC191" s="172">
        <v>1</v>
      </c>
      <c r="FD191" s="332">
        <v>1</v>
      </c>
      <c r="FE191" s="553" t="s">
        <v>137</v>
      </c>
      <c r="FF191" s="552">
        <v>0</v>
      </c>
      <c r="FG191" s="553" t="s">
        <v>137</v>
      </c>
      <c r="FH191" s="172">
        <v>0</v>
      </c>
      <c r="FI191" s="172">
        <v>0</v>
      </c>
      <c r="FJ191" s="332" t="s">
        <v>148</v>
      </c>
      <c r="FK191" s="553" t="s">
        <v>137</v>
      </c>
      <c r="FL191" s="552">
        <v>0</v>
      </c>
      <c r="FM191" s="553" t="s">
        <v>137</v>
      </c>
      <c r="FN191" s="172">
        <v>0</v>
      </c>
      <c r="FO191" s="172">
        <v>0</v>
      </c>
      <c r="FP191" s="332" t="s">
        <v>148</v>
      </c>
      <c r="FQ191" s="553" t="s">
        <v>137</v>
      </c>
      <c r="FR191" s="552">
        <v>0</v>
      </c>
      <c r="FS191" s="553" t="s">
        <v>137</v>
      </c>
      <c r="FT191" s="172">
        <v>0</v>
      </c>
      <c r="FU191" s="172">
        <v>0</v>
      </c>
      <c r="FV191" s="332" t="s">
        <v>148</v>
      </c>
      <c r="FW191" s="553" t="s">
        <v>137</v>
      </c>
      <c r="FX191" s="552">
        <v>0</v>
      </c>
      <c r="FY191" s="553" t="s">
        <v>137</v>
      </c>
      <c r="FZ191" s="172">
        <v>6</v>
      </c>
      <c r="GA191" s="172">
        <v>5</v>
      </c>
      <c r="GB191" s="332">
        <v>0.83333333333333337</v>
      </c>
      <c r="GC191" s="553" t="s">
        <v>1465</v>
      </c>
      <c r="GD191" s="552">
        <v>0</v>
      </c>
      <c r="GE191" s="553" t="s">
        <v>137</v>
      </c>
      <c r="GF191" s="172">
        <v>0</v>
      </c>
      <c r="GG191" s="172">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1"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2">
        <v>3</v>
      </c>
      <c r="BQ192" s="172">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2">
        <v>0</v>
      </c>
      <c r="DG192" s="172">
        <v>0</v>
      </c>
      <c r="DH192" s="332" t="s">
        <v>148</v>
      </c>
      <c r="DI192" s="553" t="s">
        <v>137</v>
      </c>
      <c r="DJ192" s="552">
        <v>0</v>
      </c>
      <c r="DK192" s="553" t="s">
        <v>137</v>
      </c>
      <c r="DL192" s="172">
        <v>0</v>
      </c>
      <c r="DM192" s="172">
        <v>0</v>
      </c>
      <c r="DN192" s="332" t="s">
        <v>148</v>
      </c>
      <c r="DO192" s="553" t="s">
        <v>137</v>
      </c>
      <c r="DP192" s="551">
        <v>0</v>
      </c>
      <c r="DQ192" s="553" t="s">
        <v>137</v>
      </c>
      <c r="DR192" s="172">
        <v>13</v>
      </c>
      <c r="DS192" s="172">
        <v>0</v>
      </c>
      <c r="DT192" s="332">
        <v>0</v>
      </c>
      <c r="DU192" s="553" t="s">
        <v>1470</v>
      </c>
      <c r="DV192" s="552">
        <v>0</v>
      </c>
      <c r="DW192" s="553" t="s">
        <v>137</v>
      </c>
      <c r="DX192" s="172">
        <v>3</v>
      </c>
      <c r="DY192" s="172">
        <v>1</v>
      </c>
      <c r="DZ192" s="332">
        <v>0.33333333333333331</v>
      </c>
      <c r="EA192" s="553" t="s">
        <v>1471</v>
      </c>
      <c r="EB192" s="552">
        <v>0</v>
      </c>
      <c r="EC192" s="553" t="s">
        <v>137</v>
      </c>
      <c r="ED192" s="172">
        <v>1</v>
      </c>
      <c r="EE192" s="172">
        <v>0</v>
      </c>
      <c r="EF192" s="576">
        <v>0</v>
      </c>
      <c r="EG192" s="553" t="s">
        <v>14042</v>
      </c>
      <c r="EH192" s="552">
        <v>1</v>
      </c>
      <c r="EI192" s="553" t="s">
        <v>14042</v>
      </c>
      <c r="EJ192" s="172">
        <v>1</v>
      </c>
      <c r="EK192" s="172">
        <v>0</v>
      </c>
      <c r="EL192" s="576">
        <v>0</v>
      </c>
      <c r="EM192" s="553" t="s">
        <v>1472</v>
      </c>
      <c r="EN192" s="552">
        <v>1</v>
      </c>
      <c r="EO192" s="553" t="s">
        <v>1472</v>
      </c>
      <c r="EP192" s="172">
        <v>4</v>
      </c>
      <c r="EQ192" s="172">
        <v>2</v>
      </c>
      <c r="ER192" s="332">
        <v>0.5</v>
      </c>
      <c r="ES192" s="553" t="s">
        <v>1473</v>
      </c>
      <c r="ET192" s="552">
        <v>2</v>
      </c>
      <c r="EU192" s="553" t="s">
        <v>1473</v>
      </c>
      <c r="EV192" s="172">
        <v>5</v>
      </c>
      <c r="EW192" s="172">
        <v>1</v>
      </c>
      <c r="EX192" s="332">
        <v>0.2</v>
      </c>
      <c r="EY192" s="553" t="s">
        <v>19462</v>
      </c>
      <c r="EZ192" s="552">
        <v>4</v>
      </c>
      <c r="FA192" s="553" t="s">
        <v>12729</v>
      </c>
      <c r="FB192" s="172">
        <v>1</v>
      </c>
      <c r="FC192" s="172">
        <v>1</v>
      </c>
      <c r="FD192" s="332">
        <v>1</v>
      </c>
      <c r="FE192" s="317"/>
      <c r="FF192" s="552">
        <v>0</v>
      </c>
      <c r="FG192" s="553" t="s">
        <v>137</v>
      </c>
      <c r="FH192" s="172">
        <v>0</v>
      </c>
      <c r="FI192" s="172">
        <v>0</v>
      </c>
      <c r="FJ192" s="332" t="s">
        <v>148</v>
      </c>
      <c r="FK192" s="553" t="s">
        <v>137</v>
      </c>
      <c r="FL192" s="552">
        <v>0</v>
      </c>
      <c r="FM192" s="553" t="s">
        <v>137</v>
      </c>
      <c r="FN192" s="172">
        <v>0</v>
      </c>
      <c r="FO192" s="172">
        <v>0</v>
      </c>
      <c r="FP192" s="332" t="s">
        <v>148</v>
      </c>
      <c r="FQ192" s="553" t="s">
        <v>137</v>
      </c>
      <c r="FR192" s="552">
        <v>0</v>
      </c>
      <c r="FS192" s="553" t="s">
        <v>137</v>
      </c>
      <c r="FT192" s="172">
        <v>0</v>
      </c>
      <c r="FU192" s="172">
        <v>0</v>
      </c>
      <c r="FV192" s="332" t="s">
        <v>148</v>
      </c>
      <c r="FW192" s="553" t="s">
        <v>137</v>
      </c>
      <c r="FX192" s="552">
        <v>0</v>
      </c>
      <c r="FY192" s="553" t="s">
        <v>137</v>
      </c>
      <c r="FZ192" s="172">
        <v>0</v>
      </c>
      <c r="GA192" s="172">
        <v>0</v>
      </c>
      <c r="GB192" s="332" t="s">
        <v>148</v>
      </c>
      <c r="GC192" s="553" t="s">
        <v>137</v>
      </c>
      <c r="GD192" s="552">
        <v>0</v>
      </c>
      <c r="GE192" s="553" t="s">
        <v>137</v>
      </c>
      <c r="GF192" s="172">
        <v>14</v>
      </c>
      <c r="GG192" s="172">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1"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2">
        <v>2</v>
      </c>
      <c r="BQ193" s="172">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2">
        <v>0</v>
      </c>
      <c r="DG193" s="172">
        <v>0</v>
      </c>
      <c r="DH193" s="332" t="s">
        <v>148</v>
      </c>
      <c r="DI193" s="553" t="s">
        <v>137</v>
      </c>
      <c r="DJ193" s="552">
        <v>0</v>
      </c>
      <c r="DK193" s="553" t="s">
        <v>137</v>
      </c>
      <c r="DL193" s="172">
        <v>0</v>
      </c>
      <c r="DM193" s="172">
        <v>0</v>
      </c>
      <c r="DN193" s="332" t="s">
        <v>148</v>
      </c>
      <c r="DO193" s="553" t="s">
        <v>137</v>
      </c>
      <c r="DP193" s="551">
        <v>0</v>
      </c>
      <c r="DQ193" s="553" t="s">
        <v>137</v>
      </c>
      <c r="DR193" s="172">
        <v>11</v>
      </c>
      <c r="DS193" s="172">
        <v>0</v>
      </c>
      <c r="DT193" s="332">
        <v>0</v>
      </c>
      <c r="DU193" s="553" t="s">
        <v>1479</v>
      </c>
      <c r="DV193" s="552">
        <v>0</v>
      </c>
      <c r="DW193" s="553" t="s">
        <v>137</v>
      </c>
      <c r="DX193" s="172">
        <v>2</v>
      </c>
      <c r="DY193" s="172">
        <v>2</v>
      </c>
      <c r="DZ193" s="332">
        <v>1</v>
      </c>
      <c r="EA193" s="553" t="s">
        <v>137</v>
      </c>
      <c r="EB193" s="552">
        <v>0</v>
      </c>
      <c r="EC193" s="553" t="s">
        <v>137</v>
      </c>
      <c r="ED193" s="172">
        <v>1</v>
      </c>
      <c r="EE193" s="172">
        <v>0</v>
      </c>
      <c r="EF193" s="576">
        <v>0</v>
      </c>
      <c r="EG193" s="553" t="s">
        <v>1480</v>
      </c>
      <c r="EH193" s="552">
        <v>1</v>
      </c>
      <c r="EI193" s="553" t="s">
        <v>14046</v>
      </c>
      <c r="EJ193" s="172">
        <v>1</v>
      </c>
      <c r="EK193" s="172">
        <v>1</v>
      </c>
      <c r="EL193" s="576">
        <v>1</v>
      </c>
      <c r="EM193" s="553" t="s">
        <v>137</v>
      </c>
      <c r="EN193" s="552">
        <v>0</v>
      </c>
      <c r="EO193" s="553" t="s">
        <v>137</v>
      </c>
      <c r="EP193" s="172">
        <v>3</v>
      </c>
      <c r="EQ193" s="172">
        <v>3</v>
      </c>
      <c r="ER193" s="332">
        <v>1</v>
      </c>
      <c r="ES193" s="553" t="s">
        <v>137</v>
      </c>
      <c r="ET193" s="552">
        <v>0</v>
      </c>
      <c r="EU193" s="553" t="s">
        <v>137</v>
      </c>
      <c r="EV193" s="172">
        <v>2</v>
      </c>
      <c r="EW193" s="172">
        <v>2</v>
      </c>
      <c r="EX193" s="332">
        <v>1</v>
      </c>
      <c r="EY193" s="553" t="s">
        <v>137</v>
      </c>
      <c r="EZ193" s="552">
        <v>0</v>
      </c>
      <c r="FA193" s="553" t="s">
        <v>137</v>
      </c>
      <c r="FB193" s="172">
        <v>0</v>
      </c>
      <c r="FC193" s="172">
        <v>0</v>
      </c>
      <c r="FD193" s="332" t="s">
        <v>148</v>
      </c>
      <c r="FE193" s="553" t="s">
        <v>137</v>
      </c>
      <c r="FF193" s="552">
        <v>0</v>
      </c>
      <c r="FG193" s="553" t="s">
        <v>137</v>
      </c>
      <c r="FH193" s="172">
        <v>0</v>
      </c>
      <c r="FI193" s="172">
        <v>0</v>
      </c>
      <c r="FJ193" s="332" t="s">
        <v>148</v>
      </c>
      <c r="FK193" s="553" t="s">
        <v>137</v>
      </c>
      <c r="FL193" s="552">
        <v>0</v>
      </c>
      <c r="FM193" s="553" t="s">
        <v>137</v>
      </c>
      <c r="FN193" s="172">
        <v>0</v>
      </c>
      <c r="FO193" s="172">
        <v>0</v>
      </c>
      <c r="FP193" s="332" t="s">
        <v>148</v>
      </c>
      <c r="FQ193" s="553" t="s">
        <v>137</v>
      </c>
      <c r="FR193" s="552">
        <v>0</v>
      </c>
      <c r="FS193" s="553" t="s">
        <v>137</v>
      </c>
      <c r="FT193" s="172">
        <v>0</v>
      </c>
      <c r="FU193" s="172">
        <v>0</v>
      </c>
      <c r="FV193" s="332" t="s">
        <v>148</v>
      </c>
      <c r="FW193" s="553" t="s">
        <v>137</v>
      </c>
      <c r="FX193" s="552">
        <v>0</v>
      </c>
      <c r="FY193" s="553" t="s">
        <v>137</v>
      </c>
      <c r="FZ193" s="172">
        <v>4</v>
      </c>
      <c r="GA193" s="172">
        <v>3</v>
      </c>
      <c r="GB193" s="332">
        <v>0.75</v>
      </c>
      <c r="GC193" s="553" t="s">
        <v>1481</v>
      </c>
      <c r="GD193" s="552">
        <v>1</v>
      </c>
      <c r="GE193" s="553" t="s">
        <v>1482</v>
      </c>
      <c r="GF193" s="172">
        <v>9</v>
      </c>
      <c r="GG193" s="172">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1"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2">
        <v>2</v>
      </c>
      <c r="BQ194" s="172">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2">
        <v>0</v>
      </c>
      <c r="DG194" s="172">
        <v>0</v>
      </c>
      <c r="DH194" s="332" t="s">
        <v>148</v>
      </c>
      <c r="DI194" s="553" t="s">
        <v>137</v>
      </c>
      <c r="DJ194" s="552">
        <v>0</v>
      </c>
      <c r="DK194" s="553" t="s">
        <v>137</v>
      </c>
      <c r="DL194" s="172">
        <v>3</v>
      </c>
      <c r="DM194" s="172">
        <v>2</v>
      </c>
      <c r="DN194" s="332">
        <v>0.66666666666666663</v>
      </c>
      <c r="DO194" s="553" t="s">
        <v>16226</v>
      </c>
      <c r="DP194" s="551">
        <v>0</v>
      </c>
      <c r="DQ194" s="553" t="s">
        <v>137</v>
      </c>
      <c r="DR194" s="172">
        <v>20</v>
      </c>
      <c r="DS194" s="172">
        <v>0</v>
      </c>
      <c r="DT194" s="332">
        <v>0</v>
      </c>
      <c r="DU194" s="553" t="s">
        <v>1486</v>
      </c>
      <c r="DV194" s="552">
        <v>0</v>
      </c>
      <c r="DW194" s="553" t="s">
        <v>137</v>
      </c>
      <c r="DX194" s="172">
        <v>0</v>
      </c>
      <c r="DY194" s="172">
        <v>0</v>
      </c>
      <c r="DZ194" s="332" t="s">
        <v>148</v>
      </c>
      <c r="EA194" s="553" t="s">
        <v>137</v>
      </c>
      <c r="EB194" s="552">
        <v>0</v>
      </c>
      <c r="EC194" s="553" t="s">
        <v>137</v>
      </c>
      <c r="ED194" s="172">
        <v>5</v>
      </c>
      <c r="EE194" s="172">
        <v>0</v>
      </c>
      <c r="EF194" s="576">
        <v>0</v>
      </c>
      <c r="EG194" s="553" t="s">
        <v>16227</v>
      </c>
      <c r="EH194" s="552">
        <v>1</v>
      </c>
      <c r="EI194" s="553" t="s">
        <v>16227</v>
      </c>
      <c r="EJ194" s="172">
        <v>4</v>
      </c>
      <c r="EK194" s="172">
        <v>0</v>
      </c>
      <c r="EL194" s="576">
        <v>0</v>
      </c>
      <c r="EM194" s="553" t="s">
        <v>1487</v>
      </c>
      <c r="EN194" s="552">
        <v>4</v>
      </c>
      <c r="EO194" s="553" t="s">
        <v>1488</v>
      </c>
      <c r="EP194" s="172">
        <v>0</v>
      </c>
      <c r="EQ194" s="172">
        <v>0</v>
      </c>
      <c r="ER194" s="332" t="s">
        <v>148</v>
      </c>
      <c r="ES194" s="553" t="s">
        <v>137</v>
      </c>
      <c r="ET194" s="552">
        <v>0</v>
      </c>
      <c r="EU194" s="553" t="s">
        <v>137</v>
      </c>
      <c r="EV194" s="172">
        <v>25</v>
      </c>
      <c r="EW194" s="172">
        <v>0</v>
      </c>
      <c r="EX194" s="332">
        <v>0</v>
      </c>
      <c r="EY194" s="553" t="s">
        <v>12730</v>
      </c>
      <c r="EZ194" s="552">
        <v>4</v>
      </c>
      <c r="FA194" s="553" t="s">
        <v>12731</v>
      </c>
      <c r="FB194" s="172">
        <v>1</v>
      </c>
      <c r="FC194" s="172">
        <v>1</v>
      </c>
      <c r="FD194" s="332">
        <v>1</v>
      </c>
      <c r="FE194" s="553" t="s">
        <v>137</v>
      </c>
      <c r="FF194" s="552">
        <v>0</v>
      </c>
      <c r="FG194" s="553" t="s">
        <v>137</v>
      </c>
      <c r="FH194" s="172">
        <v>1</v>
      </c>
      <c r="FI194" s="172">
        <v>1</v>
      </c>
      <c r="FJ194" s="332">
        <v>1</v>
      </c>
      <c r="FK194" s="553" t="s">
        <v>137</v>
      </c>
      <c r="FL194" s="552">
        <v>0</v>
      </c>
      <c r="FM194" s="553" t="s">
        <v>137</v>
      </c>
      <c r="FN194" s="172">
        <v>0</v>
      </c>
      <c r="FO194" s="172">
        <v>0</v>
      </c>
      <c r="FP194" s="332" t="s">
        <v>148</v>
      </c>
      <c r="FQ194" s="553" t="s">
        <v>137</v>
      </c>
      <c r="FR194" s="552">
        <v>0</v>
      </c>
      <c r="FS194" s="553" t="s">
        <v>137</v>
      </c>
      <c r="FT194" s="172">
        <v>0</v>
      </c>
      <c r="FU194" s="172">
        <v>0</v>
      </c>
      <c r="FV194" s="332" t="s">
        <v>148</v>
      </c>
      <c r="FW194" s="553" t="s">
        <v>137</v>
      </c>
      <c r="FX194" s="552">
        <v>0</v>
      </c>
      <c r="FY194" s="553" t="s">
        <v>137</v>
      </c>
      <c r="FZ194" s="172">
        <v>1</v>
      </c>
      <c r="GA194" s="172">
        <v>1</v>
      </c>
      <c r="GB194" s="332">
        <v>1</v>
      </c>
      <c r="GC194" s="553" t="s">
        <v>137</v>
      </c>
      <c r="GD194" s="552">
        <v>0</v>
      </c>
      <c r="GE194" s="553" t="s">
        <v>137</v>
      </c>
      <c r="GF194" s="172">
        <v>0</v>
      </c>
      <c r="GG194" s="172">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1"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2">
        <v>1</v>
      </c>
      <c r="BQ195" s="172">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2">
        <v>0</v>
      </c>
      <c r="DG195" s="172">
        <v>0</v>
      </c>
      <c r="DH195" s="332" t="s">
        <v>148</v>
      </c>
      <c r="DI195" s="553" t="s">
        <v>137</v>
      </c>
      <c r="DJ195" s="552">
        <v>0</v>
      </c>
      <c r="DK195" s="553" t="s">
        <v>137</v>
      </c>
      <c r="DL195" s="172">
        <v>5</v>
      </c>
      <c r="DM195" s="172">
        <v>1</v>
      </c>
      <c r="DN195" s="332">
        <v>0.2</v>
      </c>
      <c r="DO195" s="553" t="s">
        <v>1493</v>
      </c>
      <c r="DP195" s="551">
        <v>0</v>
      </c>
      <c r="DQ195" s="553" t="s">
        <v>137</v>
      </c>
      <c r="DR195" s="172">
        <v>38</v>
      </c>
      <c r="DS195" s="172">
        <v>0</v>
      </c>
      <c r="DT195" s="332">
        <v>0</v>
      </c>
      <c r="DU195" s="553" t="s">
        <v>1494</v>
      </c>
      <c r="DV195" s="552">
        <v>0</v>
      </c>
      <c r="DW195" s="553" t="s">
        <v>137</v>
      </c>
      <c r="DX195" s="172">
        <v>0</v>
      </c>
      <c r="DY195" s="172">
        <v>0</v>
      </c>
      <c r="DZ195" s="332" t="s">
        <v>148</v>
      </c>
      <c r="EA195" s="553" t="s">
        <v>137</v>
      </c>
      <c r="EB195" s="552">
        <v>0</v>
      </c>
      <c r="EC195" s="553" t="s">
        <v>137</v>
      </c>
      <c r="ED195" s="172">
        <v>3</v>
      </c>
      <c r="EE195" s="172">
        <v>1</v>
      </c>
      <c r="EF195" s="576">
        <v>0.33333333333333331</v>
      </c>
      <c r="EG195" s="553" t="s">
        <v>1495</v>
      </c>
      <c r="EH195" s="552">
        <v>0</v>
      </c>
      <c r="EI195" s="553" t="s">
        <v>137</v>
      </c>
      <c r="EJ195" s="172">
        <v>1</v>
      </c>
      <c r="EK195" s="172">
        <v>1</v>
      </c>
      <c r="EL195" s="576">
        <v>1</v>
      </c>
      <c r="EM195" s="553" t="s">
        <v>137</v>
      </c>
      <c r="EN195" s="552">
        <v>0</v>
      </c>
      <c r="EO195" s="553" t="s">
        <v>137</v>
      </c>
      <c r="EP195" s="172">
        <v>2</v>
      </c>
      <c r="EQ195" s="172">
        <v>0</v>
      </c>
      <c r="ER195" s="332">
        <v>0</v>
      </c>
      <c r="ES195" s="553" t="s">
        <v>1496</v>
      </c>
      <c r="ET195" s="552">
        <v>0</v>
      </c>
      <c r="EU195" s="553" t="s">
        <v>137</v>
      </c>
      <c r="EV195" s="172">
        <v>2</v>
      </c>
      <c r="EW195" s="172">
        <v>1</v>
      </c>
      <c r="EX195" s="332">
        <v>0.5</v>
      </c>
      <c r="EY195" s="553" t="s">
        <v>12732</v>
      </c>
      <c r="EZ195" s="552">
        <v>1</v>
      </c>
      <c r="FA195" s="553" t="s">
        <v>12733</v>
      </c>
      <c r="FB195" s="172">
        <v>0</v>
      </c>
      <c r="FC195" s="172">
        <v>0</v>
      </c>
      <c r="FD195" s="332" t="s">
        <v>148</v>
      </c>
      <c r="FE195" s="553" t="s">
        <v>137</v>
      </c>
      <c r="FF195" s="552">
        <v>0</v>
      </c>
      <c r="FG195" s="553" t="s">
        <v>137</v>
      </c>
      <c r="FH195" s="172">
        <v>0</v>
      </c>
      <c r="FI195" s="172">
        <v>0</v>
      </c>
      <c r="FJ195" s="332" t="s">
        <v>148</v>
      </c>
      <c r="FK195" s="553" t="s">
        <v>137</v>
      </c>
      <c r="FL195" s="552">
        <v>0</v>
      </c>
      <c r="FM195" s="553" t="s">
        <v>137</v>
      </c>
      <c r="FN195" s="172">
        <v>2</v>
      </c>
      <c r="FO195" s="172">
        <v>2</v>
      </c>
      <c r="FP195" s="332">
        <v>1</v>
      </c>
      <c r="FQ195" s="553" t="s">
        <v>137</v>
      </c>
      <c r="FR195" s="552">
        <v>0</v>
      </c>
      <c r="FS195" s="553" t="s">
        <v>137</v>
      </c>
      <c r="FT195" s="172">
        <v>1</v>
      </c>
      <c r="FU195" s="172">
        <v>1</v>
      </c>
      <c r="FV195" s="332">
        <v>1</v>
      </c>
      <c r="FW195" s="553" t="s">
        <v>137</v>
      </c>
      <c r="FX195" s="552">
        <v>0</v>
      </c>
      <c r="FY195" s="553" t="s">
        <v>137</v>
      </c>
      <c r="FZ195" s="172">
        <v>6</v>
      </c>
      <c r="GA195" s="172">
        <v>2</v>
      </c>
      <c r="GB195" s="332">
        <v>0.33333333333333331</v>
      </c>
      <c r="GC195" s="553" t="s">
        <v>1497</v>
      </c>
      <c r="GD195" s="552">
        <v>0</v>
      </c>
      <c r="GE195" s="553"/>
      <c r="GF195" s="172">
        <v>1</v>
      </c>
      <c r="GG195" s="172">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1"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2">
        <v>2</v>
      </c>
      <c r="BQ196" s="172">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2">
        <v>1</v>
      </c>
      <c r="DG196" s="172">
        <v>0</v>
      </c>
      <c r="DH196" s="332">
        <v>0</v>
      </c>
      <c r="DI196" s="553" t="s">
        <v>1504</v>
      </c>
      <c r="DJ196" s="552">
        <v>1</v>
      </c>
      <c r="DK196" s="553" t="s">
        <v>1505</v>
      </c>
      <c r="DL196" s="172">
        <v>0</v>
      </c>
      <c r="DM196" s="172">
        <v>0</v>
      </c>
      <c r="DN196" s="332" t="s">
        <v>148</v>
      </c>
      <c r="DO196" s="553" t="s">
        <v>137</v>
      </c>
      <c r="DP196" s="551">
        <v>0</v>
      </c>
      <c r="DQ196" s="553" t="s">
        <v>137</v>
      </c>
      <c r="DR196" s="172">
        <v>1</v>
      </c>
      <c r="DS196" s="172">
        <v>0</v>
      </c>
      <c r="DT196" s="332">
        <v>0</v>
      </c>
      <c r="DU196" s="553" t="s">
        <v>1506</v>
      </c>
      <c r="DV196" s="552">
        <v>0</v>
      </c>
      <c r="DW196" s="553" t="s">
        <v>137</v>
      </c>
      <c r="DX196" s="172">
        <v>2</v>
      </c>
      <c r="DY196" s="172">
        <v>2</v>
      </c>
      <c r="DZ196" s="332">
        <v>1</v>
      </c>
      <c r="EA196" s="553" t="s">
        <v>137</v>
      </c>
      <c r="EB196" s="552">
        <v>0</v>
      </c>
      <c r="EC196" s="553" t="s">
        <v>137</v>
      </c>
      <c r="ED196" s="172">
        <v>2</v>
      </c>
      <c r="EE196" s="172">
        <v>0</v>
      </c>
      <c r="EF196" s="576">
        <v>0</v>
      </c>
      <c r="EG196" s="553" t="s">
        <v>1507</v>
      </c>
      <c r="EH196" s="552">
        <v>0</v>
      </c>
      <c r="EI196" s="553" t="s">
        <v>137</v>
      </c>
      <c r="EJ196" s="172">
        <v>2</v>
      </c>
      <c r="EK196" s="172">
        <v>0</v>
      </c>
      <c r="EL196" s="576">
        <v>0</v>
      </c>
      <c r="EM196" s="553" t="s">
        <v>1508</v>
      </c>
      <c r="EN196" s="552">
        <v>2</v>
      </c>
      <c r="EO196" s="553" t="s">
        <v>1509</v>
      </c>
      <c r="EP196" s="172">
        <v>1</v>
      </c>
      <c r="EQ196" s="172">
        <v>0</v>
      </c>
      <c r="ER196" s="332">
        <v>0</v>
      </c>
      <c r="ES196" s="553" t="s">
        <v>1510</v>
      </c>
      <c r="ET196" s="552">
        <v>0</v>
      </c>
      <c r="EU196" s="553" t="s">
        <v>137</v>
      </c>
      <c r="EV196" s="172">
        <v>4</v>
      </c>
      <c r="EW196" s="172">
        <v>0</v>
      </c>
      <c r="EX196" s="332">
        <v>0</v>
      </c>
      <c r="EY196" s="553" t="s">
        <v>1510</v>
      </c>
      <c r="EZ196" s="552">
        <v>2</v>
      </c>
      <c r="FA196" s="553" t="s">
        <v>1512</v>
      </c>
      <c r="FB196" s="172">
        <v>1</v>
      </c>
      <c r="FC196" s="172">
        <v>0</v>
      </c>
      <c r="FD196" s="332">
        <v>0</v>
      </c>
      <c r="FE196" s="553" t="s">
        <v>1511</v>
      </c>
      <c r="FF196" s="552">
        <v>1</v>
      </c>
      <c r="FG196" s="553" t="s">
        <v>1512</v>
      </c>
      <c r="FH196" s="172">
        <v>0</v>
      </c>
      <c r="FI196" s="172">
        <v>0</v>
      </c>
      <c r="FJ196" s="332" t="s">
        <v>148</v>
      </c>
      <c r="FK196" s="553" t="s">
        <v>137</v>
      </c>
      <c r="FL196" s="552">
        <v>0</v>
      </c>
      <c r="FM196" s="553" t="s">
        <v>137</v>
      </c>
      <c r="FN196" s="172">
        <v>0</v>
      </c>
      <c r="FO196" s="172">
        <v>0</v>
      </c>
      <c r="FP196" s="332" t="s">
        <v>148</v>
      </c>
      <c r="FQ196" s="553" t="s">
        <v>137</v>
      </c>
      <c r="FR196" s="552">
        <v>0</v>
      </c>
      <c r="FS196" s="553" t="s">
        <v>137</v>
      </c>
      <c r="FT196" s="172">
        <v>1</v>
      </c>
      <c r="FU196" s="172">
        <v>1</v>
      </c>
      <c r="FV196" s="332">
        <v>1</v>
      </c>
      <c r="FW196" s="553" t="s">
        <v>137</v>
      </c>
      <c r="FX196" s="552">
        <v>0</v>
      </c>
      <c r="FY196" s="553" t="s">
        <v>137</v>
      </c>
      <c r="FZ196" s="172">
        <v>3</v>
      </c>
      <c r="GA196" s="172">
        <v>2</v>
      </c>
      <c r="GB196" s="332">
        <v>0.66666666666666663</v>
      </c>
      <c r="GC196" s="553" t="s">
        <v>1513</v>
      </c>
      <c r="GD196" s="552">
        <v>0</v>
      </c>
      <c r="GE196" s="553" t="s">
        <v>137</v>
      </c>
      <c r="GF196" s="172">
        <v>2</v>
      </c>
      <c r="GG196" s="172">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1"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2">
        <v>1</v>
      </c>
      <c r="BQ197" s="172">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2">
        <v>0</v>
      </c>
      <c r="DG197" s="172">
        <v>0</v>
      </c>
      <c r="DH197" s="332" t="s">
        <v>148</v>
      </c>
      <c r="DI197" s="553" t="s">
        <v>137</v>
      </c>
      <c r="DJ197" s="552">
        <v>0</v>
      </c>
      <c r="DK197" s="553" t="s">
        <v>137</v>
      </c>
      <c r="DL197" s="172">
        <v>1</v>
      </c>
      <c r="DM197" s="172">
        <v>1</v>
      </c>
      <c r="DN197" s="332">
        <v>1</v>
      </c>
      <c r="DO197" s="553" t="s">
        <v>137</v>
      </c>
      <c r="DP197" s="551">
        <v>0</v>
      </c>
      <c r="DQ197" s="553" t="s">
        <v>137</v>
      </c>
      <c r="DR197" s="172">
        <v>2</v>
      </c>
      <c r="DS197" s="172">
        <v>0</v>
      </c>
      <c r="DT197" s="332">
        <v>0</v>
      </c>
      <c r="DU197" s="553" t="s">
        <v>14050</v>
      </c>
      <c r="DV197" s="552">
        <v>0</v>
      </c>
      <c r="DW197" s="553" t="s">
        <v>137</v>
      </c>
      <c r="DX197" s="172">
        <v>0</v>
      </c>
      <c r="DY197" s="172">
        <v>0</v>
      </c>
      <c r="DZ197" s="332" t="s">
        <v>148</v>
      </c>
      <c r="EA197" s="553" t="s">
        <v>137</v>
      </c>
      <c r="EB197" s="552">
        <v>0</v>
      </c>
      <c r="EC197" s="553" t="s">
        <v>137</v>
      </c>
      <c r="ED197" s="172">
        <v>1</v>
      </c>
      <c r="EE197" s="172">
        <v>0</v>
      </c>
      <c r="EF197" s="576">
        <v>0</v>
      </c>
      <c r="EG197" s="553" t="s">
        <v>14051</v>
      </c>
      <c r="EH197" s="552">
        <v>1</v>
      </c>
      <c r="EI197" s="553" t="s">
        <v>14052</v>
      </c>
      <c r="EJ197" s="172">
        <v>1</v>
      </c>
      <c r="EK197" s="172">
        <v>0</v>
      </c>
      <c r="EL197" s="576">
        <v>0</v>
      </c>
      <c r="EM197" s="553" t="s">
        <v>14050</v>
      </c>
      <c r="EN197" s="552">
        <v>1</v>
      </c>
      <c r="EO197" s="553" t="s">
        <v>14053</v>
      </c>
      <c r="EP197" s="172">
        <v>1</v>
      </c>
      <c r="EQ197" s="172">
        <v>0</v>
      </c>
      <c r="ER197" s="332">
        <v>0</v>
      </c>
      <c r="ES197" s="553" t="s">
        <v>14050</v>
      </c>
      <c r="ET197" s="552">
        <v>1</v>
      </c>
      <c r="EU197" s="553" t="s">
        <v>14053</v>
      </c>
      <c r="EV197" s="172">
        <v>15</v>
      </c>
      <c r="EW197" s="172">
        <v>0</v>
      </c>
      <c r="EX197" s="332">
        <v>0</v>
      </c>
      <c r="EY197" s="553" t="s">
        <v>14050</v>
      </c>
      <c r="EZ197" s="552">
        <v>0</v>
      </c>
      <c r="FA197" s="553" t="s">
        <v>137</v>
      </c>
      <c r="FB197" s="172">
        <v>0</v>
      </c>
      <c r="FC197" s="172">
        <v>0</v>
      </c>
      <c r="FD197" s="332" t="s">
        <v>148</v>
      </c>
      <c r="FE197" s="553" t="s">
        <v>137</v>
      </c>
      <c r="FF197" s="552">
        <v>0</v>
      </c>
      <c r="FG197" s="553" t="s">
        <v>137</v>
      </c>
      <c r="FH197" s="172">
        <v>0</v>
      </c>
      <c r="FI197" s="172">
        <v>0</v>
      </c>
      <c r="FJ197" s="332" t="s">
        <v>148</v>
      </c>
      <c r="FK197" s="553" t="s">
        <v>137</v>
      </c>
      <c r="FL197" s="552">
        <v>0</v>
      </c>
      <c r="FM197" s="553" t="s">
        <v>137</v>
      </c>
      <c r="FN197" s="172">
        <v>0</v>
      </c>
      <c r="FO197" s="172">
        <v>0</v>
      </c>
      <c r="FP197" s="332" t="s">
        <v>148</v>
      </c>
      <c r="FQ197" s="553" t="s">
        <v>137</v>
      </c>
      <c r="FR197" s="552">
        <v>0</v>
      </c>
      <c r="FS197" s="553" t="s">
        <v>137</v>
      </c>
      <c r="FT197" s="172">
        <v>0</v>
      </c>
      <c r="FU197" s="172">
        <v>0</v>
      </c>
      <c r="FV197" s="332" t="s">
        <v>148</v>
      </c>
      <c r="FW197" s="553" t="s">
        <v>137</v>
      </c>
      <c r="FX197" s="552">
        <v>0</v>
      </c>
      <c r="FY197" s="553" t="s">
        <v>137</v>
      </c>
      <c r="FZ197" s="172">
        <v>0</v>
      </c>
      <c r="GA197" s="172">
        <v>0</v>
      </c>
      <c r="GB197" s="332" t="s">
        <v>148</v>
      </c>
      <c r="GC197" s="553" t="s">
        <v>137</v>
      </c>
      <c r="GD197" s="552">
        <v>0</v>
      </c>
      <c r="GE197" s="553" t="s">
        <v>137</v>
      </c>
      <c r="GF197" s="172">
        <v>1</v>
      </c>
      <c r="GG197" s="172">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1"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2">
        <v>0</v>
      </c>
      <c r="BQ198" s="172">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2">
        <v>0</v>
      </c>
      <c r="DG198" s="172">
        <v>0</v>
      </c>
      <c r="DH198" s="332" t="s">
        <v>148</v>
      </c>
      <c r="DI198" s="553" t="s">
        <v>137</v>
      </c>
      <c r="DJ198" s="552">
        <v>0</v>
      </c>
      <c r="DK198" s="553" t="s">
        <v>137</v>
      </c>
      <c r="DL198" s="172">
        <v>0</v>
      </c>
      <c r="DM198" s="172">
        <v>0</v>
      </c>
      <c r="DN198" s="332" t="s">
        <v>148</v>
      </c>
      <c r="DO198" s="553" t="s">
        <v>137</v>
      </c>
      <c r="DP198" s="551">
        <v>0</v>
      </c>
      <c r="DQ198" s="553" t="s">
        <v>137</v>
      </c>
      <c r="DR198" s="172">
        <v>1</v>
      </c>
      <c r="DS198" s="172">
        <v>0</v>
      </c>
      <c r="DT198" s="332">
        <v>0</v>
      </c>
      <c r="DU198" s="553" t="s">
        <v>1518</v>
      </c>
      <c r="DV198" s="552">
        <v>0</v>
      </c>
      <c r="DW198" s="553" t="s">
        <v>137</v>
      </c>
      <c r="DX198" s="172">
        <v>1</v>
      </c>
      <c r="DY198" s="172">
        <v>1</v>
      </c>
      <c r="DZ198" s="332">
        <v>1</v>
      </c>
      <c r="EA198" s="553" t="s">
        <v>137</v>
      </c>
      <c r="EB198" s="552">
        <v>0</v>
      </c>
      <c r="EC198" s="553" t="s">
        <v>137</v>
      </c>
      <c r="ED198" s="172">
        <v>0</v>
      </c>
      <c r="EE198" s="172">
        <v>0</v>
      </c>
      <c r="EF198" s="576" t="s">
        <v>148</v>
      </c>
      <c r="EG198" s="553" t="s">
        <v>137</v>
      </c>
      <c r="EH198" s="552">
        <v>0</v>
      </c>
      <c r="EI198" s="553" t="s">
        <v>137</v>
      </c>
      <c r="EJ198" s="172">
        <v>1</v>
      </c>
      <c r="EK198" s="172">
        <v>0</v>
      </c>
      <c r="EL198" s="576">
        <v>0</v>
      </c>
      <c r="EM198" s="553" t="s">
        <v>14055</v>
      </c>
      <c r="EN198" s="552">
        <v>0</v>
      </c>
      <c r="EO198" s="553" t="s">
        <v>137</v>
      </c>
      <c r="EP198" s="172">
        <v>0</v>
      </c>
      <c r="EQ198" s="172">
        <v>0</v>
      </c>
      <c r="ER198" s="332" t="s">
        <v>148</v>
      </c>
      <c r="ES198" s="553" t="s">
        <v>137</v>
      </c>
      <c r="ET198" s="552">
        <v>0</v>
      </c>
      <c r="EU198" s="553" t="s">
        <v>137</v>
      </c>
      <c r="EV198" s="172">
        <v>6</v>
      </c>
      <c r="EW198" s="172">
        <v>5</v>
      </c>
      <c r="EX198" s="332">
        <v>0.83333333333333337</v>
      </c>
      <c r="EY198" s="553" t="s">
        <v>12734</v>
      </c>
      <c r="EZ198" s="552">
        <v>1</v>
      </c>
      <c r="FA198" s="553" t="s">
        <v>12735</v>
      </c>
      <c r="FB198" s="172">
        <v>0</v>
      </c>
      <c r="FC198" s="172">
        <v>0</v>
      </c>
      <c r="FD198" s="332" t="s">
        <v>148</v>
      </c>
      <c r="FE198" s="553" t="s">
        <v>137</v>
      </c>
      <c r="FF198" s="552">
        <v>0</v>
      </c>
      <c r="FG198" s="553" t="s">
        <v>137</v>
      </c>
      <c r="FH198" s="172">
        <v>0</v>
      </c>
      <c r="FI198" s="172">
        <v>0</v>
      </c>
      <c r="FJ198" s="332" t="s">
        <v>148</v>
      </c>
      <c r="FK198" s="553" t="s">
        <v>137</v>
      </c>
      <c r="FL198" s="552">
        <v>0</v>
      </c>
      <c r="FM198" s="553" t="s">
        <v>137</v>
      </c>
      <c r="FN198" s="172">
        <v>0</v>
      </c>
      <c r="FO198" s="172">
        <v>0</v>
      </c>
      <c r="FP198" s="332" t="s">
        <v>148</v>
      </c>
      <c r="FQ198" s="553" t="s">
        <v>137</v>
      </c>
      <c r="FR198" s="552">
        <v>0</v>
      </c>
      <c r="FS198" s="553" t="s">
        <v>137</v>
      </c>
      <c r="FT198" s="172">
        <v>0</v>
      </c>
      <c r="FU198" s="172">
        <v>0</v>
      </c>
      <c r="FV198" s="332" t="s">
        <v>148</v>
      </c>
      <c r="FW198" s="553" t="s">
        <v>137</v>
      </c>
      <c r="FX198" s="552">
        <v>0</v>
      </c>
      <c r="FY198" s="553" t="s">
        <v>137</v>
      </c>
      <c r="FZ198" s="172">
        <v>0</v>
      </c>
      <c r="GA198" s="172">
        <v>0</v>
      </c>
      <c r="GB198" s="332" t="s">
        <v>148</v>
      </c>
      <c r="GC198" s="553" t="s">
        <v>137</v>
      </c>
      <c r="GD198" s="552">
        <v>0</v>
      </c>
      <c r="GE198" s="553" t="s">
        <v>137</v>
      </c>
      <c r="GF198" s="172">
        <v>0</v>
      </c>
      <c r="GG198" s="172">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1"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2">
        <v>0</v>
      </c>
      <c r="BQ199" s="172">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2">
        <v>0</v>
      </c>
      <c r="DG199" s="172">
        <v>0</v>
      </c>
      <c r="DH199" s="332" t="s">
        <v>148</v>
      </c>
      <c r="DI199" s="553" t="s">
        <v>137</v>
      </c>
      <c r="DJ199" s="552">
        <v>0</v>
      </c>
      <c r="DK199" s="553" t="s">
        <v>137</v>
      </c>
      <c r="DL199" s="172">
        <v>0</v>
      </c>
      <c r="DM199" s="172">
        <v>0</v>
      </c>
      <c r="DN199" s="332" t="s">
        <v>148</v>
      </c>
      <c r="DO199" s="553" t="s">
        <v>137</v>
      </c>
      <c r="DP199" s="551">
        <v>0</v>
      </c>
      <c r="DQ199" s="553" t="s">
        <v>137</v>
      </c>
      <c r="DR199" s="172">
        <v>2</v>
      </c>
      <c r="DS199" s="172">
        <v>0</v>
      </c>
      <c r="DT199" s="332">
        <v>0</v>
      </c>
      <c r="DU199" s="553" t="s">
        <v>1523</v>
      </c>
      <c r="DV199" s="552">
        <v>0</v>
      </c>
      <c r="DW199" s="553" t="s">
        <v>137</v>
      </c>
      <c r="DX199" s="172">
        <v>0</v>
      </c>
      <c r="DY199" s="172">
        <v>0</v>
      </c>
      <c r="DZ199" s="332" t="s">
        <v>148</v>
      </c>
      <c r="EA199" s="553" t="s">
        <v>137</v>
      </c>
      <c r="EB199" s="552">
        <v>0</v>
      </c>
      <c r="EC199" s="553" t="s">
        <v>137</v>
      </c>
      <c r="ED199" s="172">
        <v>0</v>
      </c>
      <c r="EE199" s="172">
        <v>0</v>
      </c>
      <c r="EF199" s="576" t="s">
        <v>148</v>
      </c>
      <c r="EG199" s="553" t="s">
        <v>137</v>
      </c>
      <c r="EH199" s="552">
        <v>0</v>
      </c>
      <c r="EI199" s="553" t="s">
        <v>137</v>
      </c>
      <c r="EJ199" s="172">
        <v>0</v>
      </c>
      <c r="EK199" s="172">
        <v>0</v>
      </c>
      <c r="EL199" s="576" t="s">
        <v>148</v>
      </c>
      <c r="EM199" s="553" t="s">
        <v>137</v>
      </c>
      <c r="EN199" s="552">
        <v>0</v>
      </c>
      <c r="EO199" s="553" t="s">
        <v>137</v>
      </c>
      <c r="EP199" s="172">
        <v>0</v>
      </c>
      <c r="EQ199" s="172">
        <v>0</v>
      </c>
      <c r="ER199" s="332" t="s">
        <v>148</v>
      </c>
      <c r="ES199" s="553" t="s">
        <v>137</v>
      </c>
      <c r="ET199" s="552">
        <v>0</v>
      </c>
      <c r="EU199" s="553" t="s">
        <v>137</v>
      </c>
      <c r="EV199" s="172">
        <v>2</v>
      </c>
      <c r="EW199" s="172">
        <v>0</v>
      </c>
      <c r="EX199" s="332">
        <v>0</v>
      </c>
      <c r="EY199" s="553" t="s">
        <v>12736</v>
      </c>
      <c r="EZ199" s="552">
        <v>0</v>
      </c>
      <c r="FA199" s="553" t="s">
        <v>137</v>
      </c>
      <c r="FB199" s="172">
        <v>0</v>
      </c>
      <c r="FC199" s="172">
        <v>0</v>
      </c>
      <c r="FD199" s="332" t="s">
        <v>148</v>
      </c>
      <c r="FE199" s="553" t="s">
        <v>137</v>
      </c>
      <c r="FF199" s="552">
        <v>0</v>
      </c>
      <c r="FG199" s="553" t="s">
        <v>137</v>
      </c>
      <c r="FH199" s="172">
        <v>0</v>
      </c>
      <c r="FI199" s="172">
        <v>0</v>
      </c>
      <c r="FJ199" s="332" t="s">
        <v>148</v>
      </c>
      <c r="FK199" s="553" t="s">
        <v>137</v>
      </c>
      <c r="FL199" s="552">
        <v>0</v>
      </c>
      <c r="FM199" s="553" t="s">
        <v>137</v>
      </c>
      <c r="FN199" s="172">
        <v>0</v>
      </c>
      <c r="FO199" s="172">
        <v>0</v>
      </c>
      <c r="FP199" s="332" t="s">
        <v>148</v>
      </c>
      <c r="FQ199" s="553" t="s">
        <v>137</v>
      </c>
      <c r="FR199" s="552">
        <v>0</v>
      </c>
      <c r="FS199" s="553" t="s">
        <v>137</v>
      </c>
      <c r="FT199" s="172">
        <v>0</v>
      </c>
      <c r="FU199" s="172">
        <v>0</v>
      </c>
      <c r="FV199" s="332" t="s">
        <v>148</v>
      </c>
      <c r="FW199" s="553" t="s">
        <v>137</v>
      </c>
      <c r="FX199" s="552">
        <v>0</v>
      </c>
      <c r="FY199" s="553" t="s">
        <v>137</v>
      </c>
      <c r="FZ199" s="172">
        <v>0</v>
      </c>
      <c r="GA199" s="172">
        <v>0</v>
      </c>
      <c r="GB199" s="332" t="s">
        <v>148</v>
      </c>
      <c r="GC199" s="553" t="s">
        <v>137</v>
      </c>
      <c r="GD199" s="552">
        <v>0</v>
      </c>
      <c r="GE199" s="553" t="s">
        <v>137</v>
      </c>
      <c r="GF199" s="172">
        <v>0</v>
      </c>
      <c r="GG199" s="172">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1"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2">
        <v>0</v>
      </c>
      <c r="BQ200" s="172">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2">
        <v>0</v>
      </c>
      <c r="DG200" s="172">
        <v>0</v>
      </c>
      <c r="DH200" s="332" t="s">
        <v>148</v>
      </c>
      <c r="DI200" s="553" t="s">
        <v>137</v>
      </c>
      <c r="DJ200" s="552">
        <v>0</v>
      </c>
      <c r="DK200" s="553" t="s">
        <v>137</v>
      </c>
      <c r="DL200" s="172">
        <v>2</v>
      </c>
      <c r="DM200" s="172">
        <v>0</v>
      </c>
      <c r="DN200" s="332">
        <v>0</v>
      </c>
      <c r="DO200" s="553" t="s">
        <v>16229</v>
      </c>
      <c r="DP200" s="551">
        <v>0</v>
      </c>
      <c r="DQ200" s="553" t="s">
        <v>137</v>
      </c>
      <c r="DR200" s="172">
        <v>7</v>
      </c>
      <c r="DS200" s="172">
        <v>0</v>
      </c>
      <c r="DT200" s="332">
        <v>0</v>
      </c>
      <c r="DU200" s="553" t="s">
        <v>16229</v>
      </c>
      <c r="DV200" s="552">
        <v>0</v>
      </c>
      <c r="DW200" s="553" t="s">
        <v>137</v>
      </c>
      <c r="DX200" s="172">
        <v>0</v>
      </c>
      <c r="DY200" s="172">
        <v>0</v>
      </c>
      <c r="DZ200" s="332" t="s">
        <v>148</v>
      </c>
      <c r="EA200" s="553" t="s">
        <v>137</v>
      </c>
      <c r="EB200" s="552">
        <v>0</v>
      </c>
      <c r="EC200" s="553" t="s">
        <v>137</v>
      </c>
      <c r="ED200" s="172">
        <v>0</v>
      </c>
      <c r="EE200" s="172">
        <v>0</v>
      </c>
      <c r="EF200" s="576" t="s">
        <v>148</v>
      </c>
      <c r="EG200" s="553" t="s">
        <v>137</v>
      </c>
      <c r="EH200" s="552">
        <v>0</v>
      </c>
      <c r="EI200" s="553" t="s">
        <v>137</v>
      </c>
      <c r="EJ200" s="172">
        <v>0</v>
      </c>
      <c r="EK200" s="172">
        <v>0</v>
      </c>
      <c r="EL200" s="576" t="s">
        <v>148</v>
      </c>
      <c r="EM200" s="553" t="s">
        <v>137</v>
      </c>
      <c r="EN200" s="552">
        <v>0</v>
      </c>
      <c r="EO200" s="553" t="s">
        <v>137</v>
      </c>
      <c r="EP200" s="172">
        <v>1</v>
      </c>
      <c r="EQ200" s="172">
        <v>1</v>
      </c>
      <c r="ER200" s="332">
        <v>1</v>
      </c>
      <c r="ES200" s="553" t="s">
        <v>137</v>
      </c>
      <c r="ET200" s="552">
        <v>0</v>
      </c>
      <c r="EU200" s="553" t="s">
        <v>137</v>
      </c>
      <c r="EV200" s="172">
        <v>3</v>
      </c>
      <c r="EW200" s="172">
        <v>0</v>
      </c>
      <c r="EX200" s="332">
        <v>0</v>
      </c>
      <c r="EY200" s="553" t="s">
        <v>12737</v>
      </c>
      <c r="EZ200" s="552">
        <v>1</v>
      </c>
      <c r="FA200" s="553" t="s">
        <v>12738</v>
      </c>
      <c r="FB200" s="172">
        <v>0</v>
      </c>
      <c r="FC200" s="172">
        <v>0</v>
      </c>
      <c r="FD200" s="332" t="s">
        <v>148</v>
      </c>
      <c r="FE200" s="553" t="s">
        <v>137</v>
      </c>
      <c r="FF200" s="552">
        <v>0</v>
      </c>
      <c r="FG200" s="553" t="s">
        <v>137</v>
      </c>
      <c r="FH200" s="172">
        <v>0</v>
      </c>
      <c r="FI200" s="172">
        <v>0</v>
      </c>
      <c r="FJ200" s="332" t="s">
        <v>148</v>
      </c>
      <c r="FK200" s="553" t="s">
        <v>137</v>
      </c>
      <c r="FL200" s="552">
        <v>0</v>
      </c>
      <c r="FM200" s="553" t="s">
        <v>137</v>
      </c>
      <c r="FN200" s="172">
        <v>0</v>
      </c>
      <c r="FO200" s="172">
        <v>0</v>
      </c>
      <c r="FP200" s="332" t="s">
        <v>148</v>
      </c>
      <c r="FQ200" s="553" t="s">
        <v>137</v>
      </c>
      <c r="FR200" s="552">
        <v>0</v>
      </c>
      <c r="FS200" s="553" t="s">
        <v>137</v>
      </c>
      <c r="FT200" s="172">
        <v>1</v>
      </c>
      <c r="FU200" s="172">
        <v>1</v>
      </c>
      <c r="FV200" s="332">
        <v>1</v>
      </c>
      <c r="FW200" s="553" t="s">
        <v>137</v>
      </c>
      <c r="FX200" s="552">
        <v>0</v>
      </c>
      <c r="FY200" s="553" t="s">
        <v>137</v>
      </c>
      <c r="FZ200" s="172">
        <v>1</v>
      </c>
      <c r="GA200" s="172">
        <v>0</v>
      </c>
      <c r="GB200" s="332">
        <v>0</v>
      </c>
      <c r="GC200" s="553" t="s">
        <v>1526</v>
      </c>
      <c r="GD200" s="552">
        <v>1</v>
      </c>
      <c r="GE200" s="553" t="s">
        <v>1526</v>
      </c>
      <c r="GF200" s="172">
        <v>1</v>
      </c>
      <c r="GG200" s="172">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1"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2">
        <v>1</v>
      </c>
      <c r="BQ201" s="172">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2">
        <v>0</v>
      </c>
      <c r="DG201" s="172">
        <v>0</v>
      </c>
      <c r="DH201" s="332" t="s">
        <v>148</v>
      </c>
      <c r="DI201" s="553" t="s">
        <v>137</v>
      </c>
      <c r="DJ201" s="552">
        <v>0</v>
      </c>
      <c r="DK201" s="553" t="s">
        <v>137</v>
      </c>
      <c r="DL201" s="172">
        <v>1</v>
      </c>
      <c r="DM201" s="172">
        <v>1</v>
      </c>
      <c r="DN201" s="332">
        <v>1</v>
      </c>
      <c r="DO201" s="553" t="s">
        <v>137</v>
      </c>
      <c r="DP201" s="551">
        <v>0</v>
      </c>
      <c r="DQ201" s="553" t="s">
        <v>137</v>
      </c>
      <c r="DR201" s="172">
        <v>5</v>
      </c>
      <c r="DS201" s="172">
        <v>0</v>
      </c>
      <c r="DT201" s="332">
        <v>0</v>
      </c>
      <c r="DU201" s="553" t="s">
        <v>1532</v>
      </c>
      <c r="DV201" s="552">
        <v>0</v>
      </c>
      <c r="DW201" s="553" t="s">
        <v>137</v>
      </c>
      <c r="DX201" s="172">
        <v>0</v>
      </c>
      <c r="DY201" s="172">
        <v>0</v>
      </c>
      <c r="DZ201" s="332" t="s">
        <v>148</v>
      </c>
      <c r="EA201" s="553" t="s">
        <v>137</v>
      </c>
      <c r="EB201" s="552">
        <v>0</v>
      </c>
      <c r="EC201" s="553" t="s">
        <v>137</v>
      </c>
      <c r="ED201" s="172">
        <v>2</v>
      </c>
      <c r="EE201" s="172">
        <v>2</v>
      </c>
      <c r="EF201" s="576">
        <v>1</v>
      </c>
      <c r="EG201" s="553" t="s">
        <v>137</v>
      </c>
      <c r="EH201" s="552">
        <v>0</v>
      </c>
      <c r="EI201" s="553" t="s">
        <v>137</v>
      </c>
      <c r="EJ201" s="172">
        <v>1</v>
      </c>
      <c r="EK201" s="172">
        <v>0</v>
      </c>
      <c r="EL201" s="576">
        <v>0</v>
      </c>
      <c r="EM201" s="553" t="s">
        <v>1532</v>
      </c>
      <c r="EN201" s="552">
        <v>1</v>
      </c>
      <c r="EO201" s="553" t="s">
        <v>1534</v>
      </c>
      <c r="EP201" s="172">
        <v>0</v>
      </c>
      <c r="EQ201" s="172">
        <v>0</v>
      </c>
      <c r="ER201" s="332" t="s">
        <v>148</v>
      </c>
      <c r="ES201" s="553" t="s">
        <v>137</v>
      </c>
      <c r="ET201" s="552">
        <v>0</v>
      </c>
      <c r="EU201" s="553" t="s">
        <v>137</v>
      </c>
      <c r="EV201" s="172">
        <v>5</v>
      </c>
      <c r="EW201" s="172">
        <v>0</v>
      </c>
      <c r="EX201" s="332">
        <v>0</v>
      </c>
      <c r="EY201" s="553" t="s">
        <v>1532</v>
      </c>
      <c r="EZ201" s="552">
        <v>1</v>
      </c>
      <c r="FA201" s="553" t="s">
        <v>12739</v>
      </c>
      <c r="FB201" s="172">
        <v>0</v>
      </c>
      <c r="FC201" s="172">
        <v>0</v>
      </c>
      <c r="FD201" s="332" t="s">
        <v>148</v>
      </c>
      <c r="FE201" s="553" t="s">
        <v>137</v>
      </c>
      <c r="FF201" s="552">
        <v>0</v>
      </c>
      <c r="FG201" s="553" t="s">
        <v>137</v>
      </c>
      <c r="FH201" s="172">
        <v>1</v>
      </c>
      <c r="FI201" s="172">
        <v>1</v>
      </c>
      <c r="FJ201" s="332">
        <v>1</v>
      </c>
      <c r="FK201" s="553" t="s">
        <v>137</v>
      </c>
      <c r="FL201" s="552">
        <v>0</v>
      </c>
      <c r="FM201" s="553" t="s">
        <v>137</v>
      </c>
      <c r="FN201" s="172">
        <v>0</v>
      </c>
      <c r="FO201" s="172">
        <v>0</v>
      </c>
      <c r="FP201" s="332" t="s">
        <v>148</v>
      </c>
      <c r="FQ201" s="553" t="s">
        <v>137</v>
      </c>
      <c r="FR201" s="552">
        <v>0</v>
      </c>
      <c r="FS201" s="553" t="s">
        <v>137</v>
      </c>
      <c r="FT201" s="172">
        <v>0</v>
      </c>
      <c r="FU201" s="172">
        <v>0</v>
      </c>
      <c r="FV201" s="332" t="s">
        <v>148</v>
      </c>
      <c r="FW201" s="553" t="s">
        <v>137</v>
      </c>
      <c r="FX201" s="552">
        <v>0</v>
      </c>
      <c r="FY201" s="553" t="s">
        <v>137</v>
      </c>
      <c r="FZ201" s="172">
        <v>1</v>
      </c>
      <c r="GA201" s="172">
        <v>1</v>
      </c>
      <c r="GB201" s="332">
        <v>1</v>
      </c>
      <c r="GC201" s="553" t="s">
        <v>137</v>
      </c>
      <c r="GD201" s="552">
        <v>0</v>
      </c>
      <c r="GE201" s="553" t="s">
        <v>137</v>
      </c>
      <c r="GF201" s="172">
        <v>0</v>
      </c>
      <c r="GG201" s="172">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1"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2">
        <v>0</v>
      </c>
      <c r="BQ202" s="172">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2">
        <v>0</v>
      </c>
      <c r="DG202" s="172">
        <v>0</v>
      </c>
      <c r="DH202" s="332" t="s">
        <v>148</v>
      </c>
      <c r="DI202" s="553" t="s">
        <v>137</v>
      </c>
      <c r="DJ202" s="552">
        <v>0</v>
      </c>
      <c r="DK202" s="553" t="s">
        <v>137</v>
      </c>
      <c r="DL202" s="172">
        <v>0</v>
      </c>
      <c r="DM202" s="172">
        <v>0</v>
      </c>
      <c r="DN202" s="332" t="s">
        <v>148</v>
      </c>
      <c r="DO202" s="553" t="s">
        <v>137</v>
      </c>
      <c r="DP202" s="551">
        <v>0</v>
      </c>
      <c r="DQ202" s="553" t="s">
        <v>137</v>
      </c>
      <c r="DR202" s="172">
        <v>0</v>
      </c>
      <c r="DS202" s="172">
        <v>0</v>
      </c>
      <c r="DT202" s="332" t="s">
        <v>148</v>
      </c>
      <c r="DU202" s="553" t="s">
        <v>137</v>
      </c>
      <c r="DV202" s="552">
        <v>0</v>
      </c>
      <c r="DW202" s="553" t="s">
        <v>137</v>
      </c>
      <c r="DX202" s="172">
        <v>1</v>
      </c>
      <c r="DY202" s="172">
        <v>1</v>
      </c>
      <c r="DZ202" s="332">
        <v>1</v>
      </c>
      <c r="EA202" s="553" t="s">
        <v>137</v>
      </c>
      <c r="EB202" s="552">
        <v>0</v>
      </c>
      <c r="EC202" s="553" t="s">
        <v>137</v>
      </c>
      <c r="ED202" s="172">
        <v>1</v>
      </c>
      <c r="EE202" s="172">
        <v>1</v>
      </c>
      <c r="EF202" s="576">
        <v>1</v>
      </c>
      <c r="EG202" s="553" t="s">
        <v>137</v>
      </c>
      <c r="EH202" s="552">
        <v>0</v>
      </c>
      <c r="EI202" s="553" t="s">
        <v>137</v>
      </c>
      <c r="EJ202" s="172">
        <v>0</v>
      </c>
      <c r="EK202" s="172">
        <v>0</v>
      </c>
      <c r="EL202" s="576" t="s">
        <v>148</v>
      </c>
      <c r="EM202" s="553" t="s">
        <v>137</v>
      </c>
      <c r="EN202" s="552">
        <v>0</v>
      </c>
      <c r="EO202" s="553" t="s">
        <v>137</v>
      </c>
      <c r="EP202" s="172">
        <v>2</v>
      </c>
      <c r="EQ202" s="172">
        <v>0</v>
      </c>
      <c r="ER202" s="332">
        <v>0</v>
      </c>
      <c r="ES202" s="553" t="s">
        <v>1537</v>
      </c>
      <c r="ET202" s="552">
        <v>2</v>
      </c>
      <c r="EU202" s="553" t="s">
        <v>1537</v>
      </c>
      <c r="EV202" s="172">
        <v>1</v>
      </c>
      <c r="EW202" s="172">
        <v>0</v>
      </c>
      <c r="EX202" s="332">
        <v>0</v>
      </c>
      <c r="EY202" s="553" t="s">
        <v>1537</v>
      </c>
      <c r="EZ202" s="552">
        <v>0</v>
      </c>
      <c r="FA202" s="553"/>
      <c r="FB202" s="172">
        <v>0</v>
      </c>
      <c r="FC202" s="172">
        <v>0</v>
      </c>
      <c r="FD202" s="332" t="s">
        <v>148</v>
      </c>
      <c r="FE202" s="553" t="s">
        <v>137</v>
      </c>
      <c r="FF202" s="552">
        <v>0</v>
      </c>
      <c r="FG202" s="553" t="s">
        <v>137</v>
      </c>
      <c r="FH202" s="172">
        <v>0</v>
      </c>
      <c r="FI202" s="172">
        <v>0</v>
      </c>
      <c r="FJ202" s="332" t="s">
        <v>148</v>
      </c>
      <c r="FK202" s="553" t="s">
        <v>137</v>
      </c>
      <c r="FL202" s="552">
        <v>0</v>
      </c>
      <c r="FM202" s="553" t="s">
        <v>137</v>
      </c>
      <c r="FN202" s="172">
        <v>0</v>
      </c>
      <c r="FO202" s="172">
        <v>0</v>
      </c>
      <c r="FP202" s="332" t="s">
        <v>148</v>
      </c>
      <c r="FQ202" s="553" t="s">
        <v>137</v>
      </c>
      <c r="FR202" s="552">
        <v>0</v>
      </c>
      <c r="FS202" s="553" t="s">
        <v>137</v>
      </c>
      <c r="FT202" s="172">
        <v>0</v>
      </c>
      <c r="FU202" s="172">
        <v>0</v>
      </c>
      <c r="FV202" s="332" t="s">
        <v>148</v>
      </c>
      <c r="FW202" s="553" t="s">
        <v>137</v>
      </c>
      <c r="FX202" s="552">
        <v>0</v>
      </c>
      <c r="FY202" s="553" t="s">
        <v>137</v>
      </c>
      <c r="FZ202" s="172">
        <v>2</v>
      </c>
      <c r="GA202" s="172">
        <v>1</v>
      </c>
      <c r="GB202" s="332">
        <v>0.5</v>
      </c>
      <c r="GC202" s="553" t="s">
        <v>560</v>
      </c>
      <c r="GD202" s="552">
        <v>1</v>
      </c>
      <c r="GE202" s="553" t="s">
        <v>560</v>
      </c>
      <c r="GF202" s="172">
        <v>3</v>
      </c>
      <c r="GG202" s="172">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1"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2">
        <v>0</v>
      </c>
      <c r="BQ203" s="172">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2">
        <v>0</v>
      </c>
      <c r="DG203" s="172">
        <v>0</v>
      </c>
      <c r="DH203" s="332" t="s">
        <v>148</v>
      </c>
      <c r="DI203" s="553" t="s">
        <v>137</v>
      </c>
      <c r="DJ203" s="552">
        <v>0</v>
      </c>
      <c r="DK203" s="553" t="s">
        <v>137</v>
      </c>
      <c r="DL203" s="172">
        <v>0</v>
      </c>
      <c r="DM203" s="172">
        <v>0</v>
      </c>
      <c r="DN203" s="332" t="s">
        <v>148</v>
      </c>
      <c r="DO203" s="553" t="s">
        <v>137</v>
      </c>
      <c r="DP203" s="551">
        <v>0</v>
      </c>
      <c r="DQ203" s="553" t="s">
        <v>137</v>
      </c>
      <c r="DR203" s="172">
        <v>4</v>
      </c>
      <c r="DS203" s="172">
        <v>0</v>
      </c>
      <c r="DT203" s="332">
        <v>0</v>
      </c>
      <c r="DU203" s="553" t="s">
        <v>1540</v>
      </c>
      <c r="DV203" s="552">
        <v>0</v>
      </c>
      <c r="DW203" s="553" t="s">
        <v>137</v>
      </c>
      <c r="DX203" s="172">
        <v>0</v>
      </c>
      <c r="DY203" s="172">
        <v>0</v>
      </c>
      <c r="DZ203" s="332" t="s">
        <v>148</v>
      </c>
      <c r="EA203" s="553" t="s">
        <v>137</v>
      </c>
      <c r="EB203" s="552">
        <v>0</v>
      </c>
      <c r="EC203" s="553" t="s">
        <v>137</v>
      </c>
      <c r="ED203" s="172">
        <v>0</v>
      </c>
      <c r="EE203" s="172">
        <v>0</v>
      </c>
      <c r="EF203" s="576" t="s">
        <v>148</v>
      </c>
      <c r="EG203" s="553" t="s">
        <v>137</v>
      </c>
      <c r="EH203" s="552">
        <v>0</v>
      </c>
      <c r="EI203" s="553" t="s">
        <v>137</v>
      </c>
      <c r="EJ203" s="172">
        <v>0</v>
      </c>
      <c r="EK203" s="172">
        <v>0</v>
      </c>
      <c r="EL203" s="576" t="s">
        <v>148</v>
      </c>
      <c r="EM203" s="553" t="s">
        <v>137</v>
      </c>
      <c r="EN203" s="552">
        <v>0</v>
      </c>
      <c r="EO203" s="553" t="s">
        <v>137</v>
      </c>
      <c r="EP203" s="172">
        <v>0</v>
      </c>
      <c r="EQ203" s="172">
        <v>0</v>
      </c>
      <c r="ER203" s="332" t="s">
        <v>148</v>
      </c>
      <c r="ES203" s="553" t="s">
        <v>137</v>
      </c>
      <c r="ET203" s="552">
        <v>0</v>
      </c>
      <c r="EU203" s="553" t="s">
        <v>137</v>
      </c>
      <c r="EV203" s="172">
        <v>2</v>
      </c>
      <c r="EW203" s="172">
        <v>1</v>
      </c>
      <c r="EX203" s="332">
        <v>0.5</v>
      </c>
      <c r="EY203" s="553" t="s">
        <v>1540</v>
      </c>
      <c r="EZ203" s="552">
        <v>0</v>
      </c>
      <c r="FA203" s="553" t="s">
        <v>137</v>
      </c>
      <c r="FB203" s="172">
        <v>0</v>
      </c>
      <c r="FC203" s="172">
        <v>0</v>
      </c>
      <c r="FD203" s="332" t="s">
        <v>148</v>
      </c>
      <c r="FE203" s="553" t="s">
        <v>137</v>
      </c>
      <c r="FF203" s="552">
        <v>0</v>
      </c>
      <c r="FG203" s="553" t="s">
        <v>137</v>
      </c>
      <c r="FH203" s="172">
        <v>0</v>
      </c>
      <c r="FI203" s="172">
        <v>0</v>
      </c>
      <c r="FJ203" s="332" t="s">
        <v>148</v>
      </c>
      <c r="FK203" s="553" t="s">
        <v>137</v>
      </c>
      <c r="FL203" s="552">
        <v>0</v>
      </c>
      <c r="FM203" s="553" t="s">
        <v>137</v>
      </c>
      <c r="FN203" s="172">
        <v>0</v>
      </c>
      <c r="FO203" s="172">
        <v>0</v>
      </c>
      <c r="FP203" s="332" t="s">
        <v>148</v>
      </c>
      <c r="FQ203" s="553" t="s">
        <v>137</v>
      </c>
      <c r="FR203" s="552">
        <v>0</v>
      </c>
      <c r="FS203" s="553" t="s">
        <v>137</v>
      </c>
      <c r="FT203" s="172">
        <v>0</v>
      </c>
      <c r="FU203" s="172">
        <v>0</v>
      </c>
      <c r="FV203" s="332" t="s">
        <v>148</v>
      </c>
      <c r="FW203" s="553" t="s">
        <v>137</v>
      </c>
      <c r="FX203" s="552">
        <v>0</v>
      </c>
      <c r="FY203" s="553" t="s">
        <v>137</v>
      </c>
      <c r="FZ203" s="172">
        <v>0</v>
      </c>
      <c r="GA203" s="172">
        <v>0</v>
      </c>
      <c r="GB203" s="332" t="s">
        <v>148</v>
      </c>
      <c r="GC203" s="553" t="s">
        <v>137</v>
      </c>
      <c r="GD203" s="552">
        <v>0</v>
      </c>
      <c r="GE203" s="553" t="s">
        <v>137</v>
      </c>
      <c r="GF203" s="172">
        <v>0</v>
      </c>
      <c r="GG203" s="172">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1"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2">
        <v>0</v>
      </c>
      <c r="BQ204" s="172">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2">
        <v>0</v>
      </c>
      <c r="DG204" s="172">
        <v>0</v>
      </c>
      <c r="DH204" s="332" t="s">
        <v>148</v>
      </c>
      <c r="DI204" s="553" t="s">
        <v>137</v>
      </c>
      <c r="DJ204" s="552">
        <v>0</v>
      </c>
      <c r="DK204" s="553" t="s">
        <v>137</v>
      </c>
      <c r="DL204" s="172">
        <v>0</v>
      </c>
      <c r="DM204" s="172">
        <v>0</v>
      </c>
      <c r="DN204" s="332" t="s">
        <v>148</v>
      </c>
      <c r="DO204" s="553" t="s">
        <v>137</v>
      </c>
      <c r="DP204" s="551">
        <v>0</v>
      </c>
      <c r="DQ204" s="553" t="s">
        <v>137</v>
      </c>
      <c r="DR204" s="172">
        <v>7</v>
      </c>
      <c r="DS204" s="172">
        <v>0</v>
      </c>
      <c r="DT204" s="332">
        <v>0</v>
      </c>
      <c r="DU204" s="553" t="s">
        <v>1544</v>
      </c>
      <c r="DV204" s="552">
        <v>0</v>
      </c>
      <c r="DW204" s="553" t="s">
        <v>137</v>
      </c>
      <c r="DX204" s="172">
        <v>0</v>
      </c>
      <c r="DY204" s="172">
        <v>0</v>
      </c>
      <c r="DZ204" s="332" t="s">
        <v>148</v>
      </c>
      <c r="EA204" s="553" t="s">
        <v>137</v>
      </c>
      <c r="EB204" s="552">
        <v>0</v>
      </c>
      <c r="EC204" s="553" t="s">
        <v>137</v>
      </c>
      <c r="ED204" s="172">
        <v>1</v>
      </c>
      <c r="EE204" s="172">
        <v>0</v>
      </c>
      <c r="EF204" s="576">
        <v>0</v>
      </c>
      <c r="EG204" s="553" t="s">
        <v>1545</v>
      </c>
      <c r="EH204" s="552">
        <v>0</v>
      </c>
      <c r="EI204" s="553" t="s">
        <v>137</v>
      </c>
      <c r="EJ204" s="172">
        <v>1</v>
      </c>
      <c r="EK204" s="172">
        <v>1</v>
      </c>
      <c r="EL204" s="576">
        <v>1</v>
      </c>
      <c r="EM204" s="553" t="s">
        <v>137</v>
      </c>
      <c r="EN204" s="552">
        <v>0</v>
      </c>
      <c r="EO204" s="553" t="s">
        <v>137</v>
      </c>
      <c r="EP204" s="172">
        <v>0</v>
      </c>
      <c r="EQ204" s="172">
        <v>0</v>
      </c>
      <c r="ER204" s="332" t="s">
        <v>148</v>
      </c>
      <c r="ES204" s="553" t="s">
        <v>137</v>
      </c>
      <c r="ET204" s="552">
        <v>0</v>
      </c>
      <c r="EU204" s="553" t="s">
        <v>137</v>
      </c>
      <c r="EV204" s="172">
        <v>6</v>
      </c>
      <c r="EW204" s="172">
        <v>5</v>
      </c>
      <c r="EX204" s="332">
        <v>0.83333333333333337</v>
      </c>
      <c r="EY204" s="553" t="s">
        <v>14057</v>
      </c>
      <c r="EZ204" s="552">
        <v>1</v>
      </c>
      <c r="FA204" s="553" t="s">
        <v>14058</v>
      </c>
      <c r="FB204" s="172">
        <v>2</v>
      </c>
      <c r="FC204" s="172">
        <v>1</v>
      </c>
      <c r="FD204" s="332">
        <v>0.5</v>
      </c>
      <c r="FE204" s="553" t="s">
        <v>14057</v>
      </c>
      <c r="FF204" s="552">
        <v>1</v>
      </c>
      <c r="FG204" s="553" t="s">
        <v>14057</v>
      </c>
      <c r="FH204" s="172">
        <v>0</v>
      </c>
      <c r="FI204" s="172">
        <v>0</v>
      </c>
      <c r="FJ204" s="332" t="s">
        <v>148</v>
      </c>
      <c r="FK204" s="553" t="s">
        <v>137</v>
      </c>
      <c r="FL204" s="552">
        <v>0</v>
      </c>
      <c r="FM204" s="553" t="s">
        <v>137</v>
      </c>
      <c r="FN204" s="172">
        <v>0</v>
      </c>
      <c r="FO204" s="172">
        <v>0</v>
      </c>
      <c r="FP204" s="332" t="s">
        <v>148</v>
      </c>
      <c r="FQ204" s="553" t="s">
        <v>137</v>
      </c>
      <c r="FR204" s="552">
        <v>0</v>
      </c>
      <c r="FS204" s="553" t="s">
        <v>137</v>
      </c>
      <c r="FT204" s="172">
        <v>0</v>
      </c>
      <c r="FU204" s="172">
        <v>0</v>
      </c>
      <c r="FV204" s="332" t="s">
        <v>148</v>
      </c>
      <c r="FW204" s="553" t="s">
        <v>137</v>
      </c>
      <c r="FX204" s="552">
        <v>0</v>
      </c>
      <c r="FY204" s="553" t="s">
        <v>137</v>
      </c>
      <c r="FZ204" s="172">
        <v>2</v>
      </c>
      <c r="GA204" s="172">
        <v>2</v>
      </c>
      <c r="GB204" s="332">
        <v>1</v>
      </c>
      <c r="GC204" s="553" t="s">
        <v>137</v>
      </c>
      <c r="GD204" s="552">
        <v>0</v>
      </c>
      <c r="GE204" s="553" t="s">
        <v>137</v>
      </c>
      <c r="GF204" s="172">
        <v>0</v>
      </c>
      <c r="GG204" s="172">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1"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2">
        <v>2</v>
      </c>
      <c r="BQ205" s="172">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2">
        <v>0</v>
      </c>
      <c r="DG205" s="172">
        <v>0</v>
      </c>
      <c r="DH205" s="332" t="s">
        <v>148</v>
      </c>
      <c r="DI205" s="553" t="s">
        <v>137</v>
      </c>
      <c r="DJ205" s="552">
        <v>0</v>
      </c>
      <c r="DK205" s="553" t="s">
        <v>137</v>
      </c>
      <c r="DL205" s="172">
        <v>1</v>
      </c>
      <c r="DM205" s="172">
        <v>1</v>
      </c>
      <c r="DN205" s="332">
        <v>1</v>
      </c>
      <c r="DO205" s="553" t="s">
        <v>137</v>
      </c>
      <c r="DP205" s="551">
        <v>0</v>
      </c>
      <c r="DQ205" s="553" t="s">
        <v>137</v>
      </c>
      <c r="DR205" s="172">
        <v>0</v>
      </c>
      <c r="DS205" s="172">
        <v>0</v>
      </c>
      <c r="DT205" s="332" t="s">
        <v>148</v>
      </c>
      <c r="DU205" s="553" t="s">
        <v>137</v>
      </c>
      <c r="DV205" s="552">
        <v>0</v>
      </c>
      <c r="DW205" s="553" t="s">
        <v>137</v>
      </c>
      <c r="DX205" s="172">
        <v>0</v>
      </c>
      <c r="DY205" s="172">
        <v>0</v>
      </c>
      <c r="DZ205" s="332" t="s">
        <v>148</v>
      </c>
      <c r="EA205" s="553" t="s">
        <v>137</v>
      </c>
      <c r="EB205" s="552">
        <v>0</v>
      </c>
      <c r="EC205" s="553" t="s">
        <v>137</v>
      </c>
      <c r="ED205" s="172">
        <v>1</v>
      </c>
      <c r="EE205" s="172">
        <v>1</v>
      </c>
      <c r="EF205" s="576">
        <v>1</v>
      </c>
      <c r="EG205" s="553" t="s">
        <v>137</v>
      </c>
      <c r="EH205" s="552">
        <v>0</v>
      </c>
      <c r="EI205" s="553" t="s">
        <v>137</v>
      </c>
      <c r="EJ205" s="172">
        <v>0</v>
      </c>
      <c r="EK205" s="172">
        <v>0</v>
      </c>
      <c r="EL205" s="576" t="s">
        <v>148</v>
      </c>
      <c r="EM205" s="553" t="s">
        <v>137</v>
      </c>
      <c r="EN205" s="552">
        <v>0</v>
      </c>
      <c r="EO205" s="553" t="s">
        <v>137</v>
      </c>
      <c r="EP205" s="172">
        <v>0</v>
      </c>
      <c r="EQ205" s="172">
        <v>0</v>
      </c>
      <c r="ER205" s="332" t="s">
        <v>148</v>
      </c>
      <c r="ES205" s="553" t="s">
        <v>137</v>
      </c>
      <c r="ET205" s="552">
        <v>0</v>
      </c>
      <c r="EU205" s="553" t="s">
        <v>137</v>
      </c>
      <c r="EV205" s="172">
        <v>17</v>
      </c>
      <c r="EW205" s="172">
        <v>16</v>
      </c>
      <c r="EX205" s="332">
        <v>0.94117647058823528</v>
      </c>
      <c r="EY205" s="553" t="s">
        <v>12740</v>
      </c>
      <c r="EZ205" s="552">
        <v>1</v>
      </c>
      <c r="FA205" s="553" t="s">
        <v>12741</v>
      </c>
      <c r="FB205" s="172">
        <v>0</v>
      </c>
      <c r="FC205" s="172">
        <v>0</v>
      </c>
      <c r="FD205" s="332" t="s">
        <v>148</v>
      </c>
      <c r="FE205" s="553" t="s">
        <v>137</v>
      </c>
      <c r="FF205" s="552">
        <v>0</v>
      </c>
      <c r="FG205" s="553" t="s">
        <v>137</v>
      </c>
      <c r="FH205" s="172">
        <v>0</v>
      </c>
      <c r="FI205" s="172">
        <v>0</v>
      </c>
      <c r="FJ205" s="332" t="s">
        <v>148</v>
      </c>
      <c r="FK205" s="553" t="s">
        <v>137</v>
      </c>
      <c r="FL205" s="552">
        <v>0</v>
      </c>
      <c r="FM205" s="553" t="s">
        <v>137</v>
      </c>
      <c r="FN205" s="172">
        <v>0</v>
      </c>
      <c r="FO205" s="172">
        <v>0</v>
      </c>
      <c r="FP205" s="332" t="s">
        <v>148</v>
      </c>
      <c r="FQ205" s="553" t="s">
        <v>137</v>
      </c>
      <c r="FR205" s="552">
        <v>0</v>
      </c>
      <c r="FS205" s="553" t="s">
        <v>137</v>
      </c>
      <c r="FT205" s="172">
        <v>0</v>
      </c>
      <c r="FU205" s="172">
        <v>0</v>
      </c>
      <c r="FV205" s="332" t="s">
        <v>148</v>
      </c>
      <c r="FW205" s="553" t="s">
        <v>137</v>
      </c>
      <c r="FX205" s="552">
        <v>0</v>
      </c>
      <c r="FY205" s="553" t="s">
        <v>137</v>
      </c>
      <c r="FZ205" s="172">
        <v>1</v>
      </c>
      <c r="GA205" s="172">
        <v>1</v>
      </c>
      <c r="GB205" s="332">
        <v>1</v>
      </c>
      <c r="GC205" s="553" t="s">
        <v>137</v>
      </c>
      <c r="GD205" s="552">
        <v>0</v>
      </c>
      <c r="GE205" s="553" t="s">
        <v>137</v>
      </c>
      <c r="GF205" s="172">
        <v>1</v>
      </c>
      <c r="GG205" s="172">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1"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2">
        <v>0</v>
      </c>
      <c r="BQ206" s="172">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2">
        <v>0</v>
      </c>
      <c r="DG206" s="172">
        <v>0</v>
      </c>
      <c r="DH206" s="332" t="s">
        <v>148</v>
      </c>
      <c r="DI206" s="553" t="s">
        <v>137</v>
      </c>
      <c r="DJ206" s="552">
        <v>0</v>
      </c>
      <c r="DK206" s="553" t="s">
        <v>137</v>
      </c>
      <c r="DL206" s="172">
        <v>0</v>
      </c>
      <c r="DM206" s="172">
        <v>0</v>
      </c>
      <c r="DN206" s="332" t="s">
        <v>148</v>
      </c>
      <c r="DO206" s="553" t="s">
        <v>137</v>
      </c>
      <c r="DP206" s="551">
        <v>0</v>
      </c>
      <c r="DQ206" s="553" t="s">
        <v>137</v>
      </c>
      <c r="DR206" s="172">
        <v>1</v>
      </c>
      <c r="DS206" s="172">
        <v>0</v>
      </c>
      <c r="DT206" s="332">
        <v>0</v>
      </c>
      <c r="DU206" s="553" t="s">
        <v>1551</v>
      </c>
      <c r="DV206" s="552">
        <v>0</v>
      </c>
      <c r="DW206" s="553" t="s">
        <v>137</v>
      </c>
      <c r="DX206" s="172">
        <v>1</v>
      </c>
      <c r="DY206" s="172">
        <v>0</v>
      </c>
      <c r="DZ206" s="332">
        <v>0</v>
      </c>
      <c r="EA206" s="553" t="s">
        <v>14059</v>
      </c>
      <c r="EB206" s="552">
        <v>0</v>
      </c>
      <c r="EC206" s="553" t="s">
        <v>137</v>
      </c>
      <c r="ED206" s="172">
        <v>0</v>
      </c>
      <c r="EE206" s="172">
        <v>0</v>
      </c>
      <c r="EF206" s="576" t="s">
        <v>148</v>
      </c>
      <c r="EG206" s="553" t="s">
        <v>137</v>
      </c>
      <c r="EH206" s="552">
        <v>0</v>
      </c>
      <c r="EI206" s="553" t="s">
        <v>137</v>
      </c>
      <c r="EJ206" s="172">
        <v>0</v>
      </c>
      <c r="EK206" s="172">
        <v>0</v>
      </c>
      <c r="EL206" s="576" t="s">
        <v>148</v>
      </c>
      <c r="EM206" s="553" t="s">
        <v>137</v>
      </c>
      <c r="EN206" s="552">
        <v>0</v>
      </c>
      <c r="EO206" s="553" t="s">
        <v>137</v>
      </c>
      <c r="EP206" s="172">
        <v>2</v>
      </c>
      <c r="EQ206" s="172">
        <v>2</v>
      </c>
      <c r="ER206" s="332">
        <v>1</v>
      </c>
      <c r="ES206" s="553" t="s">
        <v>137</v>
      </c>
      <c r="ET206" s="552">
        <v>0</v>
      </c>
      <c r="EU206" s="553" t="s">
        <v>137</v>
      </c>
      <c r="EV206" s="172">
        <v>0</v>
      </c>
      <c r="EW206" s="172">
        <v>0</v>
      </c>
      <c r="EX206" s="332" t="s">
        <v>148</v>
      </c>
      <c r="EY206" s="553"/>
      <c r="EZ206" s="552">
        <v>0</v>
      </c>
      <c r="FA206" s="553"/>
      <c r="FB206" s="172">
        <v>1</v>
      </c>
      <c r="FC206" s="172">
        <v>0</v>
      </c>
      <c r="FD206" s="332">
        <v>0</v>
      </c>
      <c r="FE206" s="553" t="s">
        <v>11049</v>
      </c>
      <c r="FF206" s="552">
        <v>0</v>
      </c>
      <c r="FG206" s="553" t="s">
        <v>137</v>
      </c>
      <c r="FH206" s="172">
        <v>0</v>
      </c>
      <c r="FI206" s="172">
        <v>0</v>
      </c>
      <c r="FJ206" s="332" t="s">
        <v>148</v>
      </c>
      <c r="FK206" s="553" t="s">
        <v>137</v>
      </c>
      <c r="FL206" s="552">
        <v>0</v>
      </c>
      <c r="FM206" s="553" t="s">
        <v>137</v>
      </c>
      <c r="FN206" s="172">
        <v>0</v>
      </c>
      <c r="FO206" s="172">
        <v>0</v>
      </c>
      <c r="FP206" s="332" t="s">
        <v>148</v>
      </c>
      <c r="FQ206" s="553" t="s">
        <v>137</v>
      </c>
      <c r="FR206" s="552">
        <v>0</v>
      </c>
      <c r="FS206" s="553" t="s">
        <v>137</v>
      </c>
      <c r="FT206" s="172">
        <v>0</v>
      </c>
      <c r="FU206" s="172">
        <v>0</v>
      </c>
      <c r="FV206" s="332" t="s">
        <v>148</v>
      </c>
      <c r="FW206" s="553" t="s">
        <v>137</v>
      </c>
      <c r="FX206" s="552">
        <v>0</v>
      </c>
      <c r="FY206" s="553" t="s">
        <v>137</v>
      </c>
      <c r="FZ206" s="172">
        <v>0</v>
      </c>
      <c r="GA206" s="172">
        <v>0</v>
      </c>
      <c r="GB206" s="332" t="s">
        <v>148</v>
      </c>
      <c r="GC206" s="553" t="s">
        <v>137</v>
      </c>
      <c r="GD206" s="552">
        <v>0</v>
      </c>
      <c r="GE206" s="553" t="s">
        <v>137</v>
      </c>
      <c r="GF206" s="172">
        <v>1</v>
      </c>
      <c r="GG206" s="172">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1"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2">
        <v>1</v>
      </c>
      <c r="BQ207" s="172">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2">
        <v>0</v>
      </c>
      <c r="DG207" s="172">
        <v>0</v>
      </c>
      <c r="DH207" s="332" t="s">
        <v>148</v>
      </c>
      <c r="DI207" s="553" t="s">
        <v>137</v>
      </c>
      <c r="DJ207" s="552">
        <v>0</v>
      </c>
      <c r="DK207" s="553" t="s">
        <v>137</v>
      </c>
      <c r="DL207" s="172">
        <v>0</v>
      </c>
      <c r="DM207" s="172">
        <v>0</v>
      </c>
      <c r="DN207" s="332" t="s">
        <v>148</v>
      </c>
      <c r="DO207" s="553" t="s">
        <v>137</v>
      </c>
      <c r="DP207" s="551">
        <v>0</v>
      </c>
      <c r="DQ207" s="553" t="s">
        <v>137</v>
      </c>
      <c r="DR207" s="172">
        <v>3</v>
      </c>
      <c r="DS207" s="172">
        <v>0</v>
      </c>
      <c r="DT207" s="332">
        <v>0</v>
      </c>
      <c r="DU207" s="553" t="s">
        <v>1556</v>
      </c>
      <c r="DV207" s="552">
        <v>0</v>
      </c>
      <c r="DW207" s="553" t="s">
        <v>137</v>
      </c>
      <c r="DX207" s="172">
        <v>0</v>
      </c>
      <c r="DY207" s="172">
        <v>0</v>
      </c>
      <c r="DZ207" s="332" t="s">
        <v>148</v>
      </c>
      <c r="EA207" s="553" t="s">
        <v>137</v>
      </c>
      <c r="EB207" s="552">
        <v>0</v>
      </c>
      <c r="EC207" s="553" t="s">
        <v>137</v>
      </c>
      <c r="ED207" s="172">
        <v>0</v>
      </c>
      <c r="EE207" s="172">
        <v>0</v>
      </c>
      <c r="EF207" s="576" t="s">
        <v>148</v>
      </c>
      <c r="EG207" s="553" t="s">
        <v>137</v>
      </c>
      <c r="EH207" s="552">
        <v>0</v>
      </c>
      <c r="EI207" s="553" t="s">
        <v>137</v>
      </c>
      <c r="EJ207" s="172">
        <v>1</v>
      </c>
      <c r="EK207" s="172">
        <v>1</v>
      </c>
      <c r="EL207" s="576">
        <v>1</v>
      </c>
      <c r="EM207" s="553" t="s">
        <v>137</v>
      </c>
      <c r="EN207" s="552">
        <v>0</v>
      </c>
      <c r="EO207" s="553" t="s">
        <v>137</v>
      </c>
      <c r="EP207" s="172">
        <v>0</v>
      </c>
      <c r="EQ207" s="172">
        <v>0</v>
      </c>
      <c r="ER207" s="332" t="s">
        <v>148</v>
      </c>
      <c r="ES207" s="553" t="s">
        <v>137</v>
      </c>
      <c r="ET207" s="552">
        <v>0</v>
      </c>
      <c r="EU207" s="553" t="s">
        <v>137</v>
      </c>
      <c r="EV207" s="172">
        <v>3</v>
      </c>
      <c r="EW207" s="172">
        <v>1</v>
      </c>
      <c r="EX207" s="332">
        <v>0.33333333333333331</v>
      </c>
      <c r="EY207" s="553" t="s">
        <v>12742</v>
      </c>
      <c r="EZ207" s="552">
        <v>1</v>
      </c>
      <c r="FA207" s="553" t="s">
        <v>12743</v>
      </c>
      <c r="FB207" s="172">
        <v>0</v>
      </c>
      <c r="FC207" s="172">
        <v>0</v>
      </c>
      <c r="FD207" s="332" t="s">
        <v>148</v>
      </c>
      <c r="FE207" s="553" t="s">
        <v>137</v>
      </c>
      <c r="FF207" s="552">
        <v>0</v>
      </c>
      <c r="FG207" s="553" t="s">
        <v>137</v>
      </c>
      <c r="FH207" s="172">
        <v>0</v>
      </c>
      <c r="FI207" s="172">
        <v>0</v>
      </c>
      <c r="FJ207" s="332" t="s">
        <v>148</v>
      </c>
      <c r="FK207" s="553" t="s">
        <v>137</v>
      </c>
      <c r="FL207" s="552">
        <v>0</v>
      </c>
      <c r="FM207" s="553" t="s">
        <v>137</v>
      </c>
      <c r="FN207" s="172">
        <v>0</v>
      </c>
      <c r="FO207" s="172">
        <v>0</v>
      </c>
      <c r="FP207" s="332" t="s">
        <v>148</v>
      </c>
      <c r="FQ207" s="553" t="s">
        <v>137</v>
      </c>
      <c r="FR207" s="552">
        <v>0</v>
      </c>
      <c r="FS207" s="553" t="s">
        <v>137</v>
      </c>
      <c r="FT207" s="172">
        <v>0</v>
      </c>
      <c r="FU207" s="172">
        <v>0</v>
      </c>
      <c r="FV207" s="332" t="s">
        <v>148</v>
      </c>
      <c r="FW207" s="553" t="s">
        <v>137</v>
      </c>
      <c r="FX207" s="552">
        <v>0</v>
      </c>
      <c r="FY207" s="553" t="s">
        <v>137</v>
      </c>
      <c r="FZ207" s="172">
        <v>0</v>
      </c>
      <c r="GA207" s="172">
        <v>0</v>
      </c>
      <c r="GB207" s="332" t="s">
        <v>148</v>
      </c>
      <c r="GC207" s="553" t="s">
        <v>137</v>
      </c>
      <c r="GD207" s="552">
        <v>0</v>
      </c>
      <c r="GE207" s="553" t="s">
        <v>137</v>
      </c>
      <c r="GF207" s="172">
        <v>0</v>
      </c>
      <c r="GG207" s="172">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1"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2">
        <v>1</v>
      </c>
      <c r="BQ208" s="172">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2">
        <v>0</v>
      </c>
      <c r="DG208" s="172">
        <v>0</v>
      </c>
      <c r="DH208" s="332" t="s">
        <v>148</v>
      </c>
      <c r="DI208" s="553" t="s">
        <v>137</v>
      </c>
      <c r="DJ208" s="552">
        <v>0</v>
      </c>
      <c r="DK208" s="553" t="s">
        <v>137</v>
      </c>
      <c r="DL208" s="172">
        <v>1</v>
      </c>
      <c r="DM208" s="172">
        <v>0</v>
      </c>
      <c r="DN208" s="332">
        <v>0</v>
      </c>
      <c r="DO208" s="553" t="s">
        <v>1561</v>
      </c>
      <c r="DP208" s="551">
        <v>0</v>
      </c>
      <c r="DQ208" s="553" t="s">
        <v>137</v>
      </c>
      <c r="DR208" s="172">
        <v>4</v>
      </c>
      <c r="DS208" s="172">
        <v>0</v>
      </c>
      <c r="DT208" s="332">
        <v>0</v>
      </c>
      <c r="DU208" s="553" t="s">
        <v>1562</v>
      </c>
      <c r="DV208" s="552">
        <v>0</v>
      </c>
      <c r="DW208" s="553" t="s">
        <v>137</v>
      </c>
      <c r="DX208" s="172">
        <v>0</v>
      </c>
      <c r="DY208" s="172">
        <v>0</v>
      </c>
      <c r="DZ208" s="332" t="s">
        <v>148</v>
      </c>
      <c r="EA208" s="553" t="s">
        <v>137</v>
      </c>
      <c r="EB208" s="552">
        <v>0</v>
      </c>
      <c r="EC208" s="553" t="s">
        <v>137</v>
      </c>
      <c r="ED208" s="172">
        <v>0</v>
      </c>
      <c r="EE208" s="172">
        <v>0</v>
      </c>
      <c r="EF208" s="576" t="s">
        <v>148</v>
      </c>
      <c r="EG208" s="553" t="s">
        <v>137</v>
      </c>
      <c r="EH208" s="552">
        <v>0</v>
      </c>
      <c r="EI208" s="553" t="s">
        <v>137</v>
      </c>
      <c r="EJ208" s="172">
        <v>0</v>
      </c>
      <c r="EK208" s="172">
        <v>0</v>
      </c>
      <c r="EL208" s="576" t="s">
        <v>148</v>
      </c>
      <c r="EM208" s="553" t="s">
        <v>137</v>
      </c>
      <c r="EN208" s="552">
        <v>0</v>
      </c>
      <c r="EO208" s="553" t="s">
        <v>137</v>
      </c>
      <c r="EP208" s="172">
        <v>2</v>
      </c>
      <c r="EQ208" s="172">
        <v>0</v>
      </c>
      <c r="ER208" s="332">
        <v>0</v>
      </c>
      <c r="ES208" s="553" t="s">
        <v>1563</v>
      </c>
      <c r="ET208" s="552">
        <v>0</v>
      </c>
      <c r="EU208" s="553" t="s">
        <v>137</v>
      </c>
      <c r="EV208" s="172">
        <v>27</v>
      </c>
      <c r="EW208" s="172">
        <v>26</v>
      </c>
      <c r="EX208" s="332">
        <v>0.96296296296296291</v>
      </c>
      <c r="EY208" s="553" t="s">
        <v>12744</v>
      </c>
      <c r="EZ208" s="552">
        <v>1</v>
      </c>
      <c r="FA208" s="553" t="s">
        <v>12744</v>
      </c>
      <c r="FB208" s="172">
        <v>1</v>
      </c>
      <c r="FC208" s="172">
        <v>0</v>
      </c>
      <c r="FD208" s="332">
        <v>0</v>
      </c>
      <c r="FE208" s="553" t="s">
        <v>1564</v>
      </c>
      <c r="FF208" s="552">
        <v>0</v>
      </c>
      <c r="FG208" s="553" t="s">
        <v>137</v>
      </c>
      <c r="FH208" s="172">
        <v>0</v>
      </c>
      <c r="FI208" s="172">
        <v>0</v>
      </c>
      <c r="FJ208" s="332" t="s">
        <v>148</v>
      </c>
      <c r="FK208" s="553" t="s">
        <v>137</v>
      </c>
      <c r="FL208" s="552">
        <v>0</v>
      </c>
      <c r="FM208" s="553" t="s">
        <v>137</v>
      </c>
      <c r="FN208" s="172">
        <v>0</v>
      </c>
      <c r="FO208" s="172">
        <v>0</v>
      </c>
      <c r="FP208" s="332" t="s">
        <v>148</v>
      </c>
      <c r="FQ208" s="553" t="s">
        <v>137</v>
      </c>
      <c r="FR208" s="552">
        <v>0</v>
      </c>
      <c r="FS208" s="553" t="s">
        <v>137</v>
      </c>
      <c r="FT208" s="172">
        <v>1</v>
      </c>
      <c r="FU208" s="172">
        <v>1</v>
      </c>
      <c r="FV208" s="332">
        <v>1</v>
      </c>
      <c r="FW208" s="553" t="s">
        <v>137</v>
      </c>
      <c r="FX208" s="552">
        <v>0</v>
      </c>
      <c r="FY208" s="553" t="s">
        <v>137</v>
      </c>
      <c r="FZ208" s="172">
        <v>1</v>
      </c>
      <c r="GA208" s="172">
        <v>1</v>
      </c>
      <c r="GB208" s="332">
        <v>1</v>
      </c>
      <c r="GC208" s="553" t="s">
        <v>137</v>
      </c>
      <c r="GD208" s="552">
        <v>0</v>
      </c>
      <c r="GE208" s="553" t="s">
        <v>137</v>
      </c>
      <c r="GF208" s="172">
        <v>0</v>
      </c>
      <c r="GG208" s="172">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70"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70"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70"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70"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70"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70"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70"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70"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70"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70"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70"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70"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70"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70"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70"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70"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70"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70"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1" customFormat="1" ht="115" customHeight="1">
      <c r="A227" s="335" t="s">
        <v>1678</v>
      </c>
      <c r="B227" s="555" t="s">
        <v>1679</v>
      </c>
      <c r="C227" s="555" t="s">
        <v>1680</v>
      </c>
      <c r="D227" s="555" t="s">
        <v>95</v>
      </c>
      <c r="E227" s="169" t="s">
        <v>132</v>
      </c>
      <c r="F227" s="169" t="s">
        <v>137</v>
      </c>
      <c r="G227" s="238" t="s">
        <v>137</v>
      </c>
      <c r="H227" s="169" t="s">
        <v>132</v>
      </c>
      <c r="I227" s="169" t="s">
        <v>137</v>
      </c>
      <c r="J227" s="238" t="s">
        <v>137</v>
      </c>
      <c r="K227" s="340" t="s">
        <v>132</v>
      </c>
      <c r="L227" s="169" t="s">
        <v>137</v>
      </c>
      <c r="M227" s="341" t="s">
        <v>137</v>
      </c>
      <c r="N227" s="169" t="s">
        <v>138</v>
      </c>
      <c r="O227" s="169" t="s">
        <v>137</v>
      </c>
      <c r="P227" s="238" t="s">
        <v>137</v>
      </c>
      <c r="Q227" s="169" t="s">
        <v>132</v>
      </c>
      <c r="R227" s="169" t="s">
        <v>137</v>
      </c>
      <c r="S227" s="238" t="s">
        <v>137</v>
      </c>
      <c r="T227" s="169" t="s">
        <v>132</v>
      </c>
      <c r="U227" s="169" t="s">
        <v>137</v>
      </c>
      <c r="V227" s="238" t="s">
        <v>137</v>
      </c>
      <c r="W227" s="169" t="s">
        <v>132</v>
      </c>
      <c r="X227" s="169" t="s">
        <v>137</v>
      </c>
      <c r="Y227" s="238" t="s">
        <v>137</v>
      </c>
      <c r="Z227" s="169" t="s">
        <v>132</v>
      </c>
      <c r="AA227" s="169" t="s">
        <v>137</v>
      </c>
      <c r="AB227" s="238" t="s">
        <v>137</v>
      </c>
      <c r="AC227" s="169" t="s">
        <v>132</v>
      </c>
      <c r="AD227" s="244" t="s">
        <v>137</v>
      </c>
      <c r="AE227" s="238" t="s">
        <v>137</v>
      </c>
      <c r="AF227" s="562" t="s">
        <v>148</v>
      </c>
      <c r="AG227" s="555" t="s">
        <v>132</v>
      </c>
      <c r="AH227" s="554" t="s">
        <v>1681</v>
      </c>
      <c r="AI227" s="169" t="s">
        <v>132</v>
      </c>
      <c r="AJ227" s="169" t="s">
        <v>137</v>
      </c>
      <c r="AK227" s="549" t="s">
        <v>137</v>
      </c>
      <c r="AL227" s="169" t="s">
        <v>132</v>
      </c>
      <c r="AM227" s="169" t="s">
        <v>137</v>
      </c>
      <c r="AN227" s="238" t="s">
        <v>137</v>
      </c>
      <c r="AO227" s="169" t="s">
        <v>138</v>
      </c>
      <c r="AP227" s="169" t="s">
        <v>137</v>
      </c>
      <c r="AQ227" s="238" t="s">
        <v>137</v>
      </c>
      <c r="AR227" s="169" t="s">
        <v>132</v>
      </c>
      <c r="AS227" s="169" t="s">
        <v>137</v>
      </c>
      <c r="AT227" s="238" t="s">
        <v>137</v>
      </c>
      <c r="AU227" s="169" t="s">
        <v>132</v>
      </c>
      <c r="AV227" s="169" t="s">
        <v>137</v>
      </c>
      <c r="AW227" s="238" t="s">
        <v>137</v>
      </c>
      <c r="AX227" s="169" t="s">
        <v>132</v>
      </c>
      <c r="AY227" s="169" t="s">
        <v>137</v>
      </c>
      <c r="AZ227" s="238" t="s">
        <v>137</v>
      </c>
      <c r="BA227" s="169" t="s">
        <v>132</v>
      </c>
      <c r="BB227" s="169"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9"/>
      <c r="GP227" s="169"/>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1"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2">
        <v>1</v>
      </c>
      <c r="BQ228" s="172">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2">
        <v>0</v>
      </c>
      <c r="DG228" s="172">
        <v>0</v>
      </c>
      <c r="DH228" s="332" t="s">
        <v>148</v>
      </c>
      <c r="DI228" s="553" t="s">
        <v>137</v>
      </c>
      <c r="DJ228" s="552">
        <v>0</v>
      </c>
      <c r="DK228" s="553" t="s">
        <v>137</v>
      </c>
      <c r="DL228" s="172">
        <v>1</v>
      </c>
      <c r="DM228" s="172">
        <v>0</v>
      </c>
      <c r="DN228" s="332">
        <v>0</v>
      </c>
      <c r="DO228" s="553" t="s">
        <v>1695</v>
      </c>
      <c r="DP228" s="551">
        <v>0</v>
      </c>
      <c r="DQ228" s="553" t="s">
        <v>137</v>
      </c>
      <c r="DR228" s="172">
        <v>46</v>
      </c>
      <c r="DS228" s="172">
        <v>46</v>
      </c>
      <c r="DT228" s="332">
        <v>1</v>
      </c>
      <c r="DU228" s="553" t="s">
        <v>137</v>
      </c>
      <c r="DV228" s="552">
        <v>0</v>
      </c>
      <c r="DW228" s="553" t="s">
        <v>137</v>
      </c>
      <c r="DX228" s="172">
        <v>3</v>
      </c>
      <c r="DY228" s="172">
        <v>3</v>
      </c>
      <c r="DZ228" s="332">
        <v>1</v>
      </c>
      <c r="EA228" s="553"/>
      <c r="EB228" s="552">
        <v>0</v>
      </c>
      <c r="EC228" s="553" t="s">
        <v>137</v>
      </c>
      <c r="ED228" s="172">
        <v>2</v>
      </c>
      <c r="EE228" s="172">
        <v>1</v>
      </c>
      <c r="EF228" s="576">
        <v>0.5</v>
      </c>
      <c r="EG228" s="553" t="s">
        <v>1696</v>
      </c>
      <c r="EH228" s="552">
        <v>0</v>
      </c>
      <c r="EI228" s="553" t="s">
        <v>137</v>
      </c>
      <c r="EJ228" s="172">
        <v>1</v>
      </c>
      <c r="EK228" s="172">
        <v>0</v>
      </c>
      <c r="EL228" s="576">
        <v>0</v>
      </c>
      <c r="EM228" s="553" t="s">
        <v>1697</v>
      </c>
      <c r="EN228" s="552">
        <v>1</v>
      </c>
      <c r="EO228" s="553" t="s">
        <v>1698</v>
      </c>
      <c r="EP228" s="172">
        <v>2</v>
      </c>
      <c r="EQ228" s="172">
        <v>0</v>
      </c>
      <c r="ER228" s="332">
        <v>0</v>
      </c>
      <c r="ES228" s="553" t="s">
        <v>1699</v>
      </c>
      <c r="ET228" s="552">
        <v>2</v>
      </c>
      <c r="EU228" s="553" t="s">
        <v>1700</v>
      </c>
      <c r="EV228" s="172">
        <v>21</v>
      </c>
      <c r="EW228" s="172">
        <v>3</v>
      </c>
      <c r="EX228" s="332">
        <v>0.14285714285714285</v>
      </c>
      <c r="EY228" s="553" t="s">
        <v>17317</v>
      </c>
      <c r="EZ228" s="552">
        <v>12</v>
      </c>
      <c r="FA228" s="553" t="s">
        <v>12756</v>
      </c>
      <c r="FB228" s="172">
        <v>1</v>
      </c>
      <c r="FC228" s="172">
        <v>1</v>
      </c>
      <c r="FD228" s="332">
        <v>1</v>
      </c>
      <c r="FE228" s="553" t="s">
        <v>137</v>
      </c>
      <c r="FF228" s="552">
        <v>0</v>
      </c>
      <c r="FG228" s="553" t="s">
        <v>137</v>
      </c>
      <c r="FH228" s="172">
        <v>1</v>
      </c>
      <c r="FI228" s="172">
        <v>1</v>
      </c>
      <c r="FJ228" s="332">
        <v>1</v>
      </c>
      <c r="FK228" s="553"/>
      <c r="FL228" s="552">
        <v>0</v>
      </c>
      <c r="FM228" s="553" t="s">
        <v>137</v>
      </c>
      <c r="FN228" s="172">
        <v>0</v>
      </c>
      <c r="FO228" s="172">
        <v>0</v>
      </c>
      <c r="FP228" s="332" t="s">
        <v>148</v>
      </c>
      <c r="FQ228" s="553" t="s">
        <v>137</v>
      </c>
      <c r="FR228" s="552">
        <v>0</v>
      </c>
      <c r="FS228" s="553" t="s">
        <v>137</v>
      </c>
      <c r="FT228" s="172">
        <v>0</v>
      </c>
      <c r="FU228" s="172">
        <v>0</v>
      </c>
      <c r="FV228" s="332" t="s">
        <v>148</v>
      </c>
      <c r="FW228" s="553" t="s">
        <v>137</v>
      </c>
      <c r="FX228" s="552">
        <v>0</v>
      </c>
      <c r="FY228" s="553" t="s">
        <v>137</v>
      </c>
      <c r="FZ228" s="172">
        <v>8</v>
      </c>
      <c r="GA228" s="172">
        <v>4</v>
      </c>
      <c r="GB228" s="332">
        <v>0.5</v>
      </c>
      <c r="GC228" s="553" t="s">
        <v>1701</v>
      </c>
      <c r="GD228" s="552">
        <v>4</v>
      </c>
      <c r="GE228" s="553" t="s">
        <v>1702</v>
      </c>
      <c r="GF228" s="172">
        <v>15</v>
      </c>
      <c r="GG228" s="172">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1"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1"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2">
        <v>4</v>
      </c>
      <c r="BQ230" s="172">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2">
        <v>3</v>
      </c>
      <c r="DG230" s="172">
        <v>3</v>
      </c>
      <c r="DH230" s="332">
        <v>1</v>
      </c>
      <c r="DI230" s="553"/>
      <c r="DJ230" s="552">
        <v>0</v>
      </c>
      <c r="DK230" s="553"/>
      <c r="DL230" s="172">
        <v>2</v>
      </c>
      <c r="DM230" s="172">
        <v>0</v>
      </c>
      <c r="DN230" s="332">
        <v>0</v>
      </c>
      <c r="DO230" s="553" t="s">
        <v>1712</v>
      </c>
      <c r="DP230" s="551">
        <v>0</v>
      </c>
      <c r="DQ230" s="553" t="s">
        <v>137</v>
      </c>
      <c r="DR230" s="172">
        <v>30</v>
      </c>
      <c r="DS230" s="172">
        <v>30</v>
      </c>
      <c r="DT230" s="332">
        <v>1</v>
      </c>
      <c r="DU230" s="553" t="s">
        <v>137</v>
      </c>
      <c r="DV230" s="552">
        <v>0</v>
      </c>
      <c r="DW230" s="553" t="s">
        <v>137</v>
      </c>
      <c r="DX230" s="172">
        <v>4</v>
      </c>
      <c r="DY230" s="172">
        <v>1</v>
      </c>
      <c r="DZ230" s="332">
        <v>0.25</v>
      </c>
      <c r="EA230" s="553" t="s">
        <v>14078</v>
      </c>
      <c r="EB230" s="552">
        <v>0</v>
      </c>
      <c r="EC230" s="553" t="s">
        <v>137</v>
      </c>
      <c r="ED230" s="172">
        <v>8</v>
      </c>
      <c r="EE230" s="172">
        <v>0</v>
      </c>
      <c r="EF230" s="576">
        <v>0</v>
      </c>
      <c r="EG230" s="553" t="s">
        <v>1713</v>
      </c>
      <c r="EH230" s="552">
        <v>0</v>
      </c>
      <c r="EI230" s="553" t="s">
        <v>137</v>
      </c>
      <c r="EJ230" s="172">
        <v>4</v>
      </c>
      <c r="EK230" s="172">
        <v>0</v>
      </c>
      <c r="EL230" s="576">
        <v>0</v>
      </c>
      <c r="EM230" s="553" t="s">
        <v>1714</v>
      </c>
      <c r="EN230" s="552">
        <v>4</v>
      </c>
      <c r="EO230" s="553" t="s">
        <v>14079</v>
      </c>
      <c r="EP230" s="172">
        <v>12</v>
      </c>
      <c r="EQ230" s="172">
        <v>1</v>
      </c>
      <c r="ER230" s="332">
        <v>8.3333333333333329E-2</v>
      </c>
      <c r="ES230" s="553" t="s">
        <v>1714</v>
      </c>
      <c r="ET230" s="552">
        <v>5</v>
      </c>
      <c r="EU230" s="553" t="s">
        <v>14079</v>
      </c>
      <c r="EV230" s="172">
        <v>4</v>
      </c>
      <c r="EW230" s="172">
        <v>1</v>
      </c>
      <c r="EX230" s="332">
        <v>0.25</v>
      </c>
      <c r="EY230" s="553" t="s">
        <v>876</v>
      </c>
      <c r="EZ230" s="552">
        <v>1</v>
      </c>
      <c r="FA230" s="553" t="s">
        <v>12757</v>
      </c>
      <c r="FB230" s="172">
        <v>1</v>
      </c>
      <c r="FC230" s="172">
        <v>0</v>
      </c>
      <c r="FD230" s="332">
        <v>0</v>
      </c>
      <c r="FE230" s="553" t="s">
        <v>1711</v>
      </c>
      <c r="FF230" s="552">
        <v>1</v>
      </c>
      <c r="FG230" s="553" t="s">
        <v>1715</v>
      </c>
      <c r="FH230" s="172">
        <v>0</v>
      </c>
      <c r="FI230" s="172">
        <v>0</v>
      </c>
      <c r="FJ230" s="332" t="s">
        <v>148</v>
      </c>
      <c r="FK230" s="553" t="s">
        <v>137</v>
      </c>
      <c r="FL230" s="552">
        <v>0</v>
      </c>
      <c r="FM230" s="553" t="s">
        <v>137</v>
      </c>
      <c r="FN230" s="172">
        <v>0</v>
      </c>
      <c r="FO230" s="172">
        <v>0</v>
      </c>
      <c r="FP230" s="332" t="s">
        <v>148</v>
      </c>
      <c r="FQ230" s="553" t="s">
        <v>137</v>
      </c>
      <c r="FR230" s="552">
        <v>0</v>
      </c>
      <c r="FS230" s="553" t="s">
        <v>137</v>
      </c>
      <c r="FT230" s="172">
        <v>1</v>
      </c>
      <c r="FU230" s="172">
        <v>1</v>
      </c>
      <c r="FV230" s="332">
        <v>1</v>
      </c>
      <c r="FW230" s="553" t="s">
        <v>137</v>
      </c>
      <c r="FX230" s="552">
        <v>0</v>
      </c>
      <c r="FY230" s="553" t="s">
        <v>137</v>
      </c>
      <c r="FZ230" s="172">
        <v>4</v>
      </c>
      <c r="GA230" s="172">
        <v>0</v>
      </c>
      <c r="GB230" s="332">
        <v>0</v>
      </c>
      <c r="GC230" s="553" t="s">
        <v>876</v>
      </c>
      <c r="GD230" s="552">
        <v>1</v>
      </c>
      <c r="GE230" s="553" t="s">
        <v>1716</v>
      </c>
      <c r="GF230" s="172">
        <v>0</v>
      </c>
      <c r="GG230" s="172">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1"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2">
        <v>1</v>
      </c>
      <c r="BQ231" s="172">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2">
        <v>1</v>
      </c>
      <c r="DG231" s="172">
        <v>1</v>
      </c>
      <c r="DH231" s="332">
        <v>1</v>
      </c>
      <c r="DI231" s="553" t="s">
        <v>137</v>
      </c>
      <c r="DJ231" s="552">
        <v>0</v>
      </c>
      <c r="DK231" s="553" t="s">
        <v>137</v>
      </c>
      <c r="DL231" s="172">
        <v>4</v>
      </c>
      <c r="DM231" s="172">
        <v>0</v>
      </c>
      <c r="DN231" s="332">
        <v>0</v>
      </c>
      <c r="DO231" s="553" t="s">
        <v>17321</v>
      </c>
      <c r="DP231" s="551">
        <v>0</v>
      </c>
      <c r="DQ231" s="553" t="s">
        <v>137</v>
      </c>
      <c r="DR231" s="172">
        <v>16</v>
      </c>
      <c r="DS231" s="172">
        <v>16</v>
      </c>
      <c r="DT231" s="332">
        <v>1</v>
      </c>
      <c r="DU231" s="553" t="s">
        <v>137</v>
      </c>
      <c r="DV231" s="552">
        <v>0</v>
      </c>
      <c r="DW231" s="553" t="s">
        <v>137</v>
      </c>
      <c r="DX231" s="172">
        <v>1</v>
      </c>
      <c r="DY231" s="172">
        <v>1</v>
      </c>
      <c r="DZ231" s="332">
        <v>1</v>
      </c>
      <c r="EA231" s="553" t="s">
        <v>137</v>
      </c>
      <c r="EB231" s="552">
        <v>0</v>
      </c>
      <c r="EC231" s="553" t="s">
        <v>137</v>
      </c>
      <c r="ED231" s="172">
        <v>2</v>
      </c>
      <c r="EE231" s="172">
        <v>0</v>
      </c>
      <c r="EF231" s="576">
        <v>0</v>
      </c>
      <c r="EG231" s="553" t="s">
        <v>17322</v>
      </c>
      <c r="EH231" s="552">
        <v>0</v>
      </c>
      <c r="EI231" s="553" t="s">
        <v>137</v>
      </c>
      <c r="EJ231" s="172">
        <v>3</v>
      </c>
      <c r="EK231" s="172">
        <v>0</v>
      </c>
      <c r="EL231" s="576">
        <v>0</v>
      </c>
      <c r="EM231" s="553" t="s">
        <v>1720</v>
      </c>
      <c r="EN231" s="552">
        <v>3</v>
      </c>
      <c r="EO231" s="553" t="s">
        <v>1720</v>
      </c>
      <c r="EP231" s="172">
        <v>3</v>
      </c>
      <c r="EQ231" s="172">
        <v>0</v>
      </c>
      <c r="ER231" s="332">
        <v>0</v>
      </c>
      <c r="ES231" s="553" t="s">
        <v>1721</v>
      </c>
      <c r="ET231" s="552">
        <v>3</v>
      </c>
      <c r="EU231" s="553" t="s">
        <v>17323</v>
      </c>
      <c r="EV231" s="172">
        <v>17</v>
      </c>
      <c r="EW231" s="172">
        <v>17</v>
      </c>
      <c r="EX231" s="332">
        <v>1</v>
      </c>
      <c r="EY231" s="553"/>
      <c r="EZ231" s="552">
        <v>0</v>
      </c>
      <c r="FA231" s="553"/>
      <c r="FB231" s="172">
        <v>1</v>
      </c>
      <c r="FC231" s="172">
        <v>1</v>
      </c>
      <c r="FD231" s="332">
        <v>1</v>
      </c>
      <c r="FE231" s="553" t="s">
        <v>137</v>
      </c>
      <c r="FF231" s="552">
        <v>0</v>
      </c>
      <c r="FG231" s="553" t="s">
        <v>137</v>
      </c>
      <c r="FH231" s="172">
        <v>0</v>
      </c>
      <c r="FI231" s="172">
        <v>0</v>
      </c>
      <c r="FJ231" s="332" t="s">
        <v>148</v>
      </c>
      <c r="FK231" s="553" t="s">
        <v>137</v>
      </c>
      <c r="FL231" s="552">
        <v>0</v>
      </c>
      <c r="FM231" s="553" t="s">
        <v>137</v>
      </c>
      <c r="FN231" s="172">
        <v>0</v>
      </c>
      <c r="FO231" s="172">
        <v>0</v>
      </c>
      <c r="FP231" s="332" t="s">
        <v>148</v>
      </c>
      <c r="FQ231" s="553" t="s">
        <v>137</v>
      </c>
      <c r="FR231" s="552">
        <v>0</v>
      </c>
      <c r="FS231" s="553" t="s">
        <v>137</v>
      </c>
      <c r="FT231" s="172">
        <v>0</v>
      </c>
      <c r="FU231" s="172">
        <v>0</v>
      </c>
      <c r="FV231" s="332" t="s">
        <v>148</v>
      </c>
      <c r="FW231" s="553" t="s">
        <v>137</v>
      </c>
      <c r="FX231" s="552">
        <v>0</v>
      </c>
      <c r="FY231" s="553" t="s">
        <v>137</v>
      </c>
      <c r="FZ231" s="172">
        <v>0</v>
      </c>
      <c r="GA231" s="172">
        <v>0</v>
      </c>
      <c r="GB231" s="332" t="s">
        <v>148</v>
      </c>
      <c r="GC231" s="553"/>
      <c r="GD231" s="552"/>
      <c r="GE231" s="553"/>
      <c r="GF231" s="172">
        <v>8</v>
      </c>
      <c r="GG231" s="172">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1"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2">
        <v>9</v>
      </c>
      <c r="BQ232" s="172">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2">
        <v>0</v>
      </c>
      <c r="DG232" s="172">
        <v>0</v>
      </c>
      <c r="DH232" s="332" t="s">
        <v>148</v>
      </c>
      <c r="DI232" s="553" t="s">
        <v>137</v>
      </c>
      <c r="DJ232" s="552">
        <v>0</v>
      </c>
      <c r="DK232" s="553" t="s">
        <v>137</v>
      </c>
      <c r="DL232" s="172">
        <v>0</v>
      </c>
      <c r="DM232" s="172">
        <v>0</v>
      </c>
      <c r="DN232" s="332" t="s">
        <v>148</v>
      </c>
      <c r="DO232" s="553" t="s">
        <v>137</v>
      </c>
      <c r="DP232" s="551">
        <v>0</v>
      </c>
      <c r="DQ232" s="553" t="s">
        <v>137</v>
      </c>
      <c r="DR232" s="172">
        <v>13</v>
      </c>
      <c r="DS232" s="172">
        <v>0</v>
      </c>
      <c r="DT232" s="332">
        <v>0</v>
      </c>
      <c r="DU232" s="553" t="s">
        <v>11067</v>
      </c>
      <c r="DV232" s="552">
        <v>0</v>
      </c>
      <c r="DW232" s="553" t="s">
        <v>137</v>
      </c>
      <c r="DX232" s="172">
        <v>0</v>
      </c>
      <c r="DY232" s="172">
        <v>0</v>
      </c>
      <c r="DZ232" s="332" t="s">
        <v>148</v>
      </c>
      <c r="EA232" s="553"/>
      <c r="EB232" s="552">
        <v>0</v>
      </c>
      <c r="EC232" s="553" t="s">
        <v>137</v>
      </c>
      <c r="ED232" s="172">
        <v>0</v>
      </c>
      <c r="EE232" s="172">
        <v>0</v>
      </c>
      <c r="EF232" s="576" t="s">
        <v>148</v>
      </c>
      <c r="EG232" s="553" t="s">
        <v>137</v>
      </c>
      <c r="EH232" s="552">
        <v>0</v>
      </c>
      <c r="EI232" s="553" t="s">
        <v>137</v>
      </c>
      <c r="EJ232" s="172">
        <v>2</v>
      </c>
      <c r="EK232" s="172">
        <v>1</v>
      </c>
      <c r="EL232" s="576">
        <v>0.5</v>
      </c>
      <c r="EM232" s="553" t="s">
        <v>14080</v>
      </c>
      <c r="EN232" s="552">
        <v>0</v>
      </c>
      <c r="EO232" s="553"/>
      <c r="EP232" s="172">
        <v>2</v>
      </c>
      <c r="EQ232" s="172">
        <v>1</v>
      </c>
      <c r="ER232" s="332">
        <v>0.5</v>
      </c>
      <c r="ES232" s="553" t="s">
        <v>1714</v>
      </c>
      <c r="ET232" s="552">
        <v>1</v>
      </c>
      <c r="EU232" s="553" t="s">
        <v>11069</v>
      </c>
      <c r="EV232" s="172">
        <v>11</v>
      </c>
      <c r="EW232" s="172">
        <v>1</v>
      </c>
      <c r="EX232" s="332">
        <v>9.0909090909090912E-2</v>
      </c>
      <c r="EY232" s="553" t="s">
        <v>1726</v>
      </c>
      <c r="EZ232" s="552">
        <v>8</v>
      </c>
      <c r="FA232" s="553" t="s">
        <v>11069</v>
      </c>
      <c r="FB232" s="172">
        <v>2</v>
      </c>
      <c r="FC232" s="172">
        <v>0</v>
      </c>
      <c r="FD232" s="332">
        <v>0</v>
      </c>
      <c r="FE232" s="553" t="s">
        <v>1726</v>
      </c>
      <c r="FF232" s="552">
        <v>2</v>
      </c>
      <c r="FG232" s="553" t="s">
        <v>11069</v>
      </c>
      <c r="FH232" s="172">
        <v>0</v>
      </c>
      <c r="FI232" s="172">
        <v>0</v>
      </c>
      <c r="FJ232" s="332" t="s">
        <v>148</v>
      </c>
      <c r="FK232" s="553" t="s">
        <v>137</v>
      </c>
      <c r="FL232" s="552">
        <v>0</v>
      </c>
      <c r="FM232" s="553" t="s">
        <v>137</v>
      </c>
      <c r="FN232" s="172">
        <v>1</v>
      </c>
      <c r="FO232" s="172">
        <v>1</v>
      </c>
      <c r="FP232" s="332">
        <v>1</v>
      </c>
      <c r="FQ232" s="553" t="s">
        <v>137</v>
      </c>
      <c r="FR232" s="552">
        <v>0</v>
      </c>
      <c r="FS232" s="553" t="s">
        <v>137</v>
      </c>
      <c r="FT232" s="172">
        <v>0</v>
      </c>
      <c r="FU232" s="172">
        <v>0</v>
      </c>
      <c r="FV232" s="332" t="s">
        <v>148</v>
      </c>
      <c r="FW232" s="553" t="s">
        <v>137</v>
      </c>
      <c r="FX232" s="552">
        <v>0</v>
      </c>
      <c r="FY232" s="553" t="s">
        <v>137</v>
      </c>
      <c r="FZ232" s="172">
        <v>2</v>
      </c>
      <c r="GA232" s="172">
        <v>2</v>
      </c>
      <c r="GB232" s="332">
        <v>1</v>
      </c>
      <c r="GC232" s="553"/>
      <c r="GD232" s="552">
        <v>0</v>
      </c>
      <c r="GE232" s="553"/>
      <c r="GF232" s="172">
        <v>0</v>
      </c>
      <c r="GG232" s="172">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1"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2">
        <v>1</v>
      </c>
      <c r="BQ233" s="172">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2">
        <v>0</v>
      </c>
      <c r="DG233" s="172">
        <v>0</v>
      </c>
      <c r="DH233" s="332" t="s">
        <v>148</v>
      </c>
      <c r="DI233" s="553" t="s">
        <v>137</v>
      </c>
      <c r="DJ233" s="552">
        <v>0</v>
      </c>
      <c r="DK233" s="553" t="s">
        <v>137</v>
      </c>
      <c r="DL233" s="172">
        <v>0</v>
      </c>
      <c r="DM233" s="172">
        <v>0</v>
      </c>
      <c r="DN233" s="332" t="s">
        <v>148</v>
      </c>
      <c r="DO233" s="553" t="s">
        <v>137</v>
      </c>
      <c r="DP233" s="551">
        <v>0</v>
      </c>
      <c r="DQ233" s="553" t="s">
        <v>137</v>
      </c>
      <c r="DR233" s="172">
        <v>12</v>
      </c>
      <c r="DS233" s="172">
        <v>12</v>
      </c>
      <c r="DT233" s="332">
        <v>1</v>
      </c>
      <c r="DU233" s="553"/>
      <c r="DV233" s="552">
        <v>0</v>
      </c>
      <c r="DW233" s="553" t="s">
        <v>137</v>
      </c>
      <c r="DX233" s="172">
        <v>2</v>
      </c>
      <c r="DY233" s="172">
        <v>0</v>
      </c>
      <c r="DZ233" s="332">
        <v>0</v>
      </c>
      <c r="EA233" s="553" t="s">
        <v>235</v>
      </c>
      <c r="EB233" s="552">
        <v>0</v>
      </c>
      <c r="EC233" s="553" t="s">
        <v>137</v>
      </c>
      <c r="ED233" s="172">
        <v>2</v>
      </c>
      <c r="EE233" s="172">
        <v>0</v>
      </c>
      <c r="EF233" s="576">
        <v>0</v>
      </c>
      <c r="EG233" s="553" t="s">
        <v>1731</v>
      </c>
      <c r="EH233" s="552">
        <v>0</v>
      </c>
      <c r="EI233" s="553" t="s">
        <v>137</v>
      </c>
      <c r="EJ233" s="172">
        <v>2</v>
      </c>
      <c r="EK233" s="172">
        <v>0</v>
      </c>
      <c r="EL233" s="576">
        <v>0</v>
      </c>
      <c r="EM233" s="553" t="s">
        <v>17324</v>
      </c>
      <c r="EN233" s="552">
        <v>1</v>
      </c>
      <c r="EO233" s="553" t="s">
        <v>1732</v>
      </c>
      <c r="EP233" s="172">
        <v>7</v>
      </c>
      <c r="EQ233" s="172">
        <v>4</v>
      </c>
      <c r="ER233" s="332">
        <v>0.5714285714285714</v>
      </c>
      <c r="ES233" s="553" t="s">
        <v>1733</v>
      </c>
      <c r="ET233" s="552">
        <v>1</v>
      </c>
      <c r="EU233" s="553" t="s">
        <v>11070</v>
      </c>
      <c r="EV233" s="172">
        <v>11</v>
      </c>
      <c r="EW233" s="172">
        <v>8</v>
      </c>
      <c r="EX233" s="332">
        <v>0.72727272727272729</v>
      </c>
      <c r="EY233" s="553" t="s">
        <v>19155</v>
      </c>
      <c r="EZ233" s="552"/>
      <c r="FA233" s="553"/>
      <c r="FB233" s="172">
        <v>1</v>
      </c>
      <c r="FC233" s="172">
        <v>1</v>
      </c>
      <c r="FD233" s="332">
        <v>1</v>
      </c>
      <c r="FE233" s="553" t="s">
        <v>137</v>
      </c>
      <c r="FF233" s="552">
        <v>0</v>
      </c>
      <c r="FG233" s="553" t="s">
        <v>137</v>
      </c>
      <c r="FH233" s="172">
        <v>0</v>
      </c>
      <c r="FI233" s="172">
        <v>0</v>
      </c>
      <c r="FJ233" s="332" t="s">
        <v>148</v>
      </c>
      <c r="FK233" s="553" t="s">
        <v>137</v>
      </c>
      <c r="FL233" s="552">
        <v>0</v>
      </c>
      <c r="FM233" s="553" t="s">
        <v>137</v>
      </c>
      <c r="FN233" s="172">
        <v>0</v>
      </c>
      <c r="FO233" s="172">
        <v>0</v>
      </c>
      <c r="FP233" s="332" t="s">
        <v>148</v>
      </c>
      <c r="FQ233" s="553" t="s">
        <v>137</v>
      </c>
      <c r="FR233" s="552">
        <v>0</v>
      </c>
      <c r="FS233" s="553" t="s">
        <v>137</v>
      </c>
      <c r="FT233" s="172">
        <v>0</v>
      </c>
      <c r="FU233" s="172">
        <v>0</v>
      </c>
      <c r="FV233" s="332" t="s">
        <v>148</v>
      </c>
      <c r="FW233" s="553" t="s">
        <v>137</v>
      </c>
      <c r="FX233" s="552">
        <v>0</v>
      </c>
      <c r="FY233" s="553" t="s">
        <v>137</v>
      </c>
      <c r="FZ233" s="172">
        <v>4</v>
      </c>
      <c r="GA233" s="172">
        <v>4</v>
      </c>
      <c r="GB233" s="332">
        <v>1</v>
      </c>
      <c r="GC233" s="553" t="s">
        <v>137</v>
      </c>
      <c r="GD233" s="552">
        <v>0</v>
      </c>
      <c r="GE233" s="553" t="s">
        <v>137</v>
      </c>
      <c r="GF233" s="172">
        <v>7</v>
      </c>
      <c r="GG233" s="172">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1"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2">
        <v>4</v>
      </c>
      <c r="BQ234" s="172">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2">
        <v>0</v>
      </c>
      <c r="DG234" s="172">
        <v>0</v>
      </c>
      <c r="DH234" s="332" t="s">
        <v>148</v>
      </c>
      <c r="DI234" s="553" t="s">
        <v>137</v>
      </c>
      <c r="DJ234" s="552">
        <v>0</v>
      </c>
      <c r="DK234" s="553" t="s">
        <v>137</v>
      </c>
      <c r="DL234" s="172">
        <v>4</v>
      </c>
      <c r="DM234" s="172">
        <v>2</v>
      </c>
      <c r="DN234" s="332">
        <v>0.5</v>
      </c>
      <c r="DO234" s="553" t="s">
        <v>14084</v>
      </c>
      <c r="DP234" s="551">
        <v>0</v>
      </c>
      <c r="DQ234" s="553" t="s">
        <v>137</v>
      </c>
      <c r="DR234" s="172">
        <v>54</v>
      </c>
      <c r="DS234" s="172">
        <v>0</v>
      </c>
      <c r="DT234" s="332">
        <v>0</v>
      </c>
      <c r="DU234" s="553" t="s">
        <v>17325</v>
      </c>
      <c r="DV234" s="552">
        <v>0</v>
      </c>
      <c r="DW234" s="553" t="s">
        <v>137</v>
      </c>
      <c r="DX234" s="172">
        <v>13</v>
      </c>
      <c r="DY234" s="172">
        <v>0</v>
      </c>
      <c r="DZ234" s="332">
        <v>0</v>
      </c>
      <c r="EA234" s="553" t="s">
        <v>17325</v>
      </c>
      <c r="EB234" s="552">
        <v>0</v>
      </c>
      <c r="EC234" s="553" t="s">
        <v>137</v>
      </c>
      <c r="ED234" s="172">
        <v>0</v>
      </c>
      <c r="EE234" s="172">
        <v>0</v>
      </c>
      <c r="EF234" s="576" t="s">
        <v>148</v>
      </c>
      <c r="EG234" s="553" t="s">
        <v>137</v>
      </c>
      <c r="EH234" s="552">
        <v>0</v>
      </c>
      <c r="EI234" s="553" t="s">
        <v>137</v>
      </c>
      <c r="EJ234" s="172">
        <v>8</v>
      </c>
      <c r="EK234" s="172">
        <v>0</v>
      </c>
      <c r="EL234" s="576">
        <v>0</v>
      </c>
      <c r="EM234" s="553" t="s">
        <v>17326</v>
      </c>
      <c r="EN234" s="552">
        <v>8</v>
      </c>
      <c r="EO234" s="553" t="s">
        <v>1736</v>
      </c>
      <c r="EP234" s="172">
        <v>8</v>
      </c>
      <c r="EQ234" s="172">
        <v>3</v>
      </c>
      <c r="ER234" s="332">
        <v>0.375</v>
      </c>
      <c r="ES234" s="553" t="s">
        <v>17327</v>
      </c>
      <c r="ET234" s="552">
        <v>4</v>
      </c>
      <c r="EU234" s="553" t="s">
        <v>1738</v>
      </c>
      <c r="EV234" s="172">
        <v>0</v>
      </c>
      <c r="EW234" s="172">
        <v>0</v>
      </c>
      <c r="EX234" s="332" t="s">
        <v>148</v>
      </c>
      <c r="EY234" s="553" t="s">
        <v>137</v>
      </c>
      <c r="EZ234" s="552">
        <v>0</v>
      </c>
      <c r="FA234" s="553" t="s">
        <v>137</v>
      </c>
      <c r="FB234" s="172">
        <v>2</v>
      </c>
      <c r="FC234" s="172">
        <v>1</v>
      </c>
      <c r="FD234" s="332">
        <v>0.5</v>
      </c>
      <c r="FE234" s="553" t="s">
        <v>17328</v>
      </c>
      <c r="FF234" s="552">
        <v>1</v>
      </c>
      <c r="FG234" s="553" t="s">
        <v>1739</v>
      </c>
      <c r="FH234" s="172">
        <v>3</v>
      </c>
      <c r="FI234" s="172">
        <v>2</v>
      </c>
      <c r="FJ234" s="332">
        <v>0.66666666666666663</v>
      </c>
      <c r="FK234" s="553" t="s">
        <v>17329</v>
      </c>
      <c r="FL234" s="552">
        <v>1</v>
      </c>
      <c r="FM234" s="553" t="s">
        <v>1740</v>
      </c>
      <c r="FN234" s="172">
        <v>1</v>
      </c>
      <c r="FO234" s="172">
        <v>0</v>
      </c>
      <c r="FP234" s="332">
        <v>0</v>
      </c>
      <c r="FQ234" s="553" t="s">
        <v>1741</v>
      </c>
      <c r="FR234" s="552">
        <v>1</v>
      </c>
      <c r="FS234" s="553" t="s">
        <v>1742</v>
      </c>
      <c r="FT234" s="172">
        <v>0</v>
      </c>
      <c r="FU234" s="172">
        <v>0</v>
      </c>
      <c r="FV234" s="332" t="s">
        <v>148</v>
      </c>
      <c r="FW234" s="553" t="s">
        <v>137</v>
      </c>
      <c r="FX234" s="552">
        <v>0</v>
      </c>
      <c r="FY234" s="553" t="s">
        <v>137</v>
      </c>
      <c r="FZ234" s="172">
        <v>9</v>
      </c>
      <c r="GA234" s="172">
        <v>2</v>
      </c>
      <c r="GB234" s="332">
        <v>0.22222222222222221</v>
      </c>
      <c r="GC234" s="553" t="s">
        <v>18037</v>
      </c>
      <c r="GD234" s="552">
        <v>4</v>
      </c>
      <c r="GE234" s="553" t="s">
        <v>1743</v>
      </c>
      <c r="GF234" s="172">
        <v>13</v>
      </c>
      <c r="GG234" s="172">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1"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2">
        <v>3</v>
      </c>
      <c r="BQ236" s="172">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2">
        <v>0</v>
      </c>
      <c r="DG236" s="172">
        <v>0</v>
      </c>
      <c r="DH236" s="332" t="s">
        <v>148</v>
      </c>
      <c r="DI236" s="553" t="s">
        <v>137</v>
      </c>
      <c r="DJ236" s="552">
        <v>0</v>
      </c>
      <c r="DK236" s="553" t="s">
        <v>137</v>
      </c>
      <c r="DL236" s="172">
        <v>0</v>
      </c>
      <c r="DM236" s="172">
        <v>0</v>
      </c>
      <c r="DN236" s="332" t="s">
        <v>148</v>
      </c>
      <c r="DO236" s="553" t="s">
        <v>137</v>
      </c>
      <c r="DP236" s="551">
        <v>0</v>
      </c>
      <c r="DQ236" s="553" t="s">
        <v>137</v>
      </c>
      <c r="DR236" s="172">
        <v>38</v>
      </c>
      <c r="DS236" s="172">
        <v>38</v>
      </c>
      <c r="DT236" s="332">
        <v>1</v>
      </c>
      <c r="DU236" s="553" t="s">
        <v>137</v>
      </c>
      <c r="DV236" s="552">
        <v>0</v>
      </c>
      <c r="DW236" s="553" t="s">
        <v>137</v>
      </c>
      <c r="DX236" s="172">
        <v>1</v>
      </c>
      <c r="DY236" s="172">
        <v>1</v>
      </c>
      <c r="DZ236" s="332">
        <v>1</v>
      </c>
      <c r="EA236" s="553" t="s">
        <v>137</v>
      </c>
      <c r="EB236" s="552">
        <v>0</v>
      </c>
      <c r="EC236" s="553" t="s">
        <v>137</v>
      </c>
      <c r="ED236" s="172">
        <v>2</v>
      </c>
      <c r="EE236" s="172">
        <v>0</v>
      </c>
      <c r="EF236" s="576">
        <v>0</v>
      </c>
      <c r="EG236" s="553" t="s">
        <v>1752</v>
      </c>
      <c r="EH236" s="552">
        <v>0</v>
      </c>
      <c r="EI236" s="553" t="s">
        <v>137</v>
      </c>
      <c r="EJ236" s="172">
        <v>1</v>
      </c>
      <c r="EK236" s="172">
        <v>0</v>
      </c>
      <c r="EL236" s="576">
        <v>0</v>
      </c>
      <c r="EM236" s="553" t="s">
        <v>560</v>
      </c>
      <c r="EN236" s="552">
        <v>1</v>
      </c>
      <c r="EO236" s="553" t="s">
        <v>1752</v>
      </c>
      <c r="EP236" s="172">
        <v>1</v>
      </c>
      <c r="EQ236" s="172">
        <v>0</v>
      </c>
      <c r="ER236" s="332">
        <v>0</v>
      </c>
      <c r="ES236" s="553" t="s">
        <v>11075</v>
      </c>
      <c r="ET236" s="552">
        <v>1</v>
      </c>
      <c r="EU236" s="553" t="s">
        <v>11076</v>
      </c>
      <c r="EV236" s="172">
        <v>8</v>
      </c>
      <c r="EW236" s="172">
        <v>0</v>
      </c>
      <c r="EX236" s="332">
        <v>0</v>
      </c>
      <c r="EY236" s="553" t="s">
        <v>11075</v>
      </c>
      <c r="EZ236" s="552">
        <v>8</v>
      </c>
      <c r="FA236" s="553" t="s">
        <v>12759</v>
      </c>
      <c r="FB236" s="172">
        <v>1</v>
      </c>
      <c r="FC236" s="172">
        <v>1</v>
      </c>
      <c r="FD236" s="332">
        <v>1</v>
      </c>
      <c r="FE236" s="553" t="s">
        <v>137</v>
      </c>
      <c r="FF236" s="552">
        <v>0</v>
      </c>
      <c r="FG236" s="553" t="s">
        <v>137</v>
      </c>
      <c r="FH236" s="172">
        <v>0</v>
      </c>
      <c r="FI236" s="172">
        <v>0</v>
      </c>
      <c r="FJ236" s="332" t="s">
        <v>148</v>
      </c>
      <c r="FK236" s="553" t="s">
        <v>137</v>
      </c>
      <c r="FL236" s="552">
        <v>0</v>
      </c>
      <c r="FM236" s="553" t="s">
        <v>137</v>
      </c>
      <c r="FN236" s="172">
        <v>0</v>
      </c>
      <c r="FO236" s="172">
        <v>0</v>
      </c>
      <c r="FP236" s="332" t="s">
        <v>148</v>
      </c>
      <c r="FQ236" s="553" t="s">
        <v>137</v>
      </c>
      <c r="FR236" s="552">
        <v>0</v>
      </c>
      <c r="FS236" s="553" t="s">
        <v>137</v>
      </c>
      <c r="FT236" s="172">
        <v>0</v>
      </c>
      <c r="FU236" s="172">
        <v>0</v>
      </c>
      <c r="FV236" s="332" t="s">
        <v>148</v>
      </c>
      <c r="FW236" s="553" t="s">
        <v>137</v>
      </c>
      <c r="FX236" s="552">
        <v>0</v>
      </c>
      <c r="FY236" s="553" t="s">
        <v>137</v>
      </c>
      <c r="FZ236" s="172">
        <v>1</v>
      </c>
      <c r="GA236" s="172">
        <v>0</v>
      </c>
      <c r="GB236" s="332">
        <v>0</v>
      </c>
      <c r="GC236" s="553"/>
      <c r="GD236" s="552">
        <v>1</v>
      </c>
      <c r="GE236" s="553" t="s">
        <v>1753</v>
      </c>
      <c r="GF236" s="172">
        <v>4</v>
      </c>
      <c r="GG236" s="172">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1"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2">
        <v>1</v>
      </c>
      <c r="BQ237" s="172">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2">
        <v>0</v>
      </c>
      <c r="DG237" s="172">
        <v>0</v>
      </c>
      <c r="DH237" s="332" t="s">
        <v>148</v>
      </c>
      <c r="DI237" s="553" t="s">
        <v>137</v>
      </c>
      <c r="DJ237" s="552">
        <v>0</v>
      </c>
      <c r="DK237" s="553" t="s">
        <v>137</v>
      </c>
      <c r="DL237" s="172">
        <v>0</v>
      </c>
      <c r="DM237" s="172">
        <v>0</v>
      </c>
      <c r="DN237" s="332" t="s">
        <v>148</v>
      </c>
      <c r="DO237" s="553" t="s">
        <v>137</v>
      </c>
      <c r="DP237" s="551">
        <v>0</v>
      </c>
      <c r="DQ237" s="553" t="s">
        <v>137</v>
      </c>
      <c r="DR237" s="172">
        <v>16</v>
      </c>
      <c r="DS237" s="172">
        <v>0</v>
      </c>
      <c r="DT237" s="332">
        <v>0</v>
      </c>
      <c r="DU237" s="553" t="s">
        <v>1759</v>
      </c>
      <c r="DV237" s="552">
        <v>0</v>
      </c>
      <c r="DW237" s="553" t="s">
        <v>137</v>
      </c>
      <c r="DX237" s="172">
        <v>3</v>
      </c>
      <c r="DY237" s="172">
        <v>3</v>
      </c>
      <c r="DZ237" s="332">
        <v>1</v>
      </c>
      <c r="EA237" s="553" t="s">
        <v>137</v>
      </c>
      <c r="EB237" s="552">
        <v>0</v>
      </c>
      <c r="EC237" s="553" t="s">
        <v>137</v>
      </c>
      <c r="ED237" s="172">
        <v>1</v>
      </c>
      <c r="EE237" s="172">
        <v>0</v>
      </c>
      <c r="EF237" s="576">
        <v>0</v>
      </c>
      <c r="EG237" s="553" t="s">
        <v>1760</v>
      </c>
      <c r="EH237" s="552">
        <v>0</v>
      </c>
      <c r="EI237" s="553" t="s">
        <v>137</v>
      </c>
      <c r="EJ237" s="172">
        <v>1</v>
      </c>
      <c r="EK237" s="172">
        <v>0</v>
      </c>
      <c r="EL237" s="576">
        <v>0</v>
      </c>
      <c r="EM237" s="553" t="s">
        <v>1761</v>
      </c>
      <c r="EN237" s="552">
        <v>1</v>
      </c>
      <c r="EO237" s="553" t="s">
        <v>1761</v>
      </c>
      <c r="EP237" s="172">
        <v>1</v>
      </c>
      <c r="EQ237" s="172">
        <v>1</v>
      </c>
      <c r="ER237" s="332">
        <v>1</v>
      </c>
      <c r="ES237" s="553" t="s">
        <v>137</v>
      </c>
      <c r="ET237" s="552">
        <v>0</v>
      </c>
      <c r="EU237" s="553" t="s">
        <v>137</v>
      </c>
      <c r="EV237" s="172">
        <v>4</v>
      </c>
      <c r="EW237" s="172">
        <v>0</v>
      </c>
      <c r="EX237" s="332">
        <v>0</v>
      </c>
      <c r="EY237" s="553" t="s">
        <v>12760</v>
      </c>
      <c r="EZ237" s="552">
        <v>4</v>
      </c>
      <c r="FA237" s="553" t="s">
        <v>12760</v>
      </c>
      <c r="FB237" s="172">
        <v>2</v>
      </c>
      <c r="FC237" s="172">
        <v>1</v>
      </c>
      <c r="FD237" s="332">
        <v>0.5</v>
      </c>
      <c r="FE237" s="553" t="s">
        <v>1762</v>
      </c>
      <c r="FF237" s="552">
        <v>1</v>
      </c>
      <c r="FG237" s="553" t="s">
        <v>1762</v>
      </c>
      <c r="FH237" s="172">
        <v>0</v>
      </c>
      <c r="FI237" s="172">
        <v>0</v>
      </c>
      <c r="FJ237" s="332" t="s">
        <v>148</v>
      </c>
      <c r="FK237" s="553" t="s">
        <v>137</v>
      </c>
      <c r="FL237" s="552">
        <v>0</v>
      </c>
      <c r="FM237" s="553" t="s">
        <v>137</v>
      </c>
      <c r="FN237" s="172">
        <v>0</v>
      </c>
      <c r="FO237" s="172">
        <v>0</v>
      </c>
      <c r="FP237" s="332" t="s">
        <v>148</v>
      </c>
      <c r="FQ237" s="553" t="s">
        <v>137</v>
      </c>
      <c r="FR237" s="552">
        <v>0</v>
      </c>
      <c r="FS237" s="553" t="s">
        <v>137</v>
      </c>
      <c r="FT237" s="172">
        <v>0</v>
      </c>
      <c r="FU237" s="172">
        <v>0</v>
      </c>
      <c r="FV237" s="332" t="s">
        <v>148</v>
      </c>
      <c r="FW237" s="553" t="s">
        <v>137</v>
      </c>
      <c r="FX237" s="552">
        <v>0</v>
      </c>
      <c r="FY237" s="553" t="s">
        <v>137</v>
      </c>
      <c r="FZ237" s="172">
        <v>1</v>
      </c>
      <c r="GA237" s="172">
        <v>0</v>
      </c>
      <c r="GB237" s="332">
        <v>0</v>
      </c>
      <c r="GC237" s="553" t="s">
        <v>1763</v>
      </c>
      <c r="GD237" s="552">
        <v>1</v>
      </c>
      <c r="GE237" s="553" t="s">
        <v>1763</v>
      </c>
      <c r="GF237" s="172">
        <v>9</v>
      </c>
      <c r="GG237" s="172">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1"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2">
        <v>1</v>
      </c>
      <c r="BQ238" s="172">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2">
        <v>0</v>
      </c>
      <c r="DG238" s="172">
        <v>0</v>
      </c>
      <c r="DH238" s="332" t="s">
        <v>148</v>
      </c>
      <c r="DI238" s="553" t="s">
        <v>137</v>
      </c>
      <c r="DJ238" s="552">
        <v>0</v>
      </c>
      <c r="DK238" s="553" t="s">
        <v>137</v>
      </c>
      <c r="DL238" s="172">
        <v>0</v>
      </c>
      <c r="DM238" s="172">
        <v>0</v>
      </c>
      <c r="DN238" s="332" t="s">
        <v>148</v>
      </c>
      <c r="DO238" s="553" t="s">
        <v>137</v>
      </c>
      <c r="DP238" s="551">
        <v>0</v>
      </c>
      <c r="DQ238" s="553" t="s">
        <v>137</v>
      </c>
      <c r="DR238" s="172">
        <v>21</v>
      </c>
      <c r="DS238" s="172">
        <v>0</v>
      </c>
      <c r="DT238" s="332">
        <v>0</v>
      </c>
      <c r="DU238" s="553" t="s">
        <v>17331</v>
      </c>
      <c r="DV238" s="552">
        <v>0</v>
      </c>
      <c r="DW238" s="553" t="s">
        <v>137</v>
      </c>
      <c r="DX238" s="172">
        <v>2</v>
      </c>
      <c r="DY238" s="172">
        <v>0</v>
      </c>
      <c r="DZ238" s="332">
        <v>0</v>
      </c>
      <c r="EA238" s="553" t="s">
        <v>17332</v>
      </c>
      <c r="EB238" s="552">
        <v>0</v>
      </c>
      <c r="EC238" s="553" t="s">
        <v>137</v>
      </c>
      <c r="ED238" s="172">
        <v>1</v>
      </c>
      <c r="EE238" s="172">
        <v>0</v>
      </c>
      <c r="EF238" s="576">
        <v>0</v>
      </c>
      <c r="EG238" s="553" t="s">
        <v>17333</v>
      </c>
      <c r="EH238" s="552">
        <v>0</v>
      </c>
      <c r="EI238" s="553" t="s">
        <v>137</v>
      </c>
      <c r="EJ238" s="172">
        <v>1</v>
      </c>
      <c r="EK238" s="172">
        <v>0</v>
      </c>
      <c r="EL238" s="576">
        <v>0</v>
      </c>
      <c r="EM238" s="553" t="s">
        <v>17334</v>
      </c>
      <c r="EN238" s="552">
        <v>0</v>
      </c>
      <c r="EO238" s="553" t="s">
        <v>137</v>
      </c>
      <c r="EP238" s="172">
        <v>2</v>
      </c>
      <c r="EQ238" s="172">
        <v>0</v>
      </c>
      <c r="ER238" s="332">
        <v>0</v>
      </c>
      <c r="ES238" s="553" t="s">
        <v>17331</v>
      </c>
      <c r="ET238" s="552">
        <v>0</v>
      </c>
      <c r="EU238" s="553" t="s">
        <v>137</v>
      </c>
      <c r="EV238" s="172">
        <v>0</v>
      </c>
      <c r="EW238" s="172">
        <v>0</v>
      </c>
      <c r="EX238" s="332" t="s">
        <v>148</v>
      </c>
      <c r="EY238" s="553" t="s">
        <v>137</v>
      </c>
      <c r="EZ238" s="552">
        <v>0</v>
      </c>
      <c r="FA238" s="553" t="s">
        <v>137</v>
      </c>
      <c r="FB238" s="172">
        <v>0</v>
      </c>
      <c r="FC238" s="172">
        <v>0</v>
      </c>
      <c r="FD238" s="332" t="s">
        <v>148</v>
      </c>
      <c r="FE238" s="553" t="s">
        <v>137</v>
      </c>
      <c r="FF238" s="552">
        <v>0</v>
      </c>
      <c r="FG238" s="553" t="s">
        <v>137</v>
      </c>
      <c r="FH238" s="172">
        <v>0</v>
      </c>
      <c r="FI238" s="172">
        <v>0</v>
      </c>
      <c r="FJ238" s="332" t="s">
        <v>148</v>
      </c>
      <c r="FK238" s="553" t="s">
        <v>137</v>
      </c>
      <c r="FL238" s="552">
        <v>0</v>
      </c>
      <c r="FM238" s="553" t="s">
        <v>137</v>
      </c>
      <c r="FN238" s="172">
        <v>0</v>
      </c>
      <c r="FO238" s="172">
        <v>0</v>
      </c>
      <c r="FP238" s="332" t="s">
        <v>148</v>
      </c>
      <c r="FQ238" s="553" t="s">
        <v>137</v>
      </c>
      <c r="FR238" s="552">
        <v>0</v>
      </c>
      <c r="FS238" s="553" t="s">
        <v>137</v>
      </c>
      <c r="FT238" s="172">
        <v>0</v>
      </c>
      <c r="FU238" s="172">
        <v>0</v>
      </c>
      <c r="FV238" s="332" t="s">
        <v>148</v>
      </c>
      <c r="FW238" s="553" t="s">
        <v>137</v>
      </c>
      <c r="FX238" s="552">
        <v>0</v>
      </c>
      <c r="FY238" s="553" t="s">
        <v>137</v>
      </c>
      <c r="FZ238" s="172">
        <v>0</v>
      </c>
      <c r="GA238" s="172">
        <v>0</v>
      </c>
      <c r="GB238" s="332" t="s">
        <v>148</v>
      </c>
      <c r="GC238" s="553" t="s">
        <v>137</v>
      </c>
      <c r="GD238" s="552">
        <v>0</v>
      </c>
      <c r="GE238" s="553" t="s">
        <v>137</v>
      </c>
      <c r="GF238" s="172">
        <v>15</v>
      </c>
      <c r="GG238" s="172">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1"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2">
        <v>3</v>
      </c>
      <c r="BQ239" s="172">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2">
        <v>1</v>
      </c>
      <c r="DG239" s="172">
        <v>0</v>
      </c>
      <c r="DH239" s="332">
        <v>0</v>
      </c>
      <c r="DI239" s="553" t="s">
        <v>17341</v>
      </c>
      <c r="DJ239" s="552">
        <v>1</v>
      </c>
      <c r="DK239" s="553" t="s">
        <v>17341</v>
      </c>
      <c r="DL239" s="172">
        <v>2</v>
      </c>
      <c r="DM239" s="172">
        <v>1</v>
      </c>
      <c r="DN239" s="332">
        <v>0.5</v>
      </c>
      <c r="DO239" s="553" t="s">
        <v>17342</v>
      </c>
      <c r="DP239" s="551">
        <v>0</v>
      </c>
      <c r="DQ239" s="553" t="s">
        <v>137</v>
      </c>
      <c r="DR239" s="172">
        <v>23</v>
      </c>
      <c r="DS239" s="172">
        <v>23</v>
      </c>
      <c r="DT239" s="332">
        <v>1</v>
      </c>
      <c r="DU239" s="553" t="s">
        <v>137</v>
      </c>
      <c r="DV239" s="552">
        <v>0</v>
      </c>
      <c r="DW239" s="553" t="s">
        <v>137</v>
      </c>
      <c r="DX239" s="172">
        <v>3</v>
      </c>
      <c r="DY239" s="172">
        <v>0</v>
      </c>
      <c r="DZ239" s="332">
        <v>0</v>
      </c>
      <c r="EA239" s="553" t="s">
        <v>17343</v>
      </c>
      <c r="EB239" s="552">
        <v>0</v>
      </c>
      <c r="EC239" s="553" t="s">
        <v>137</v>
      </c>
      <c r="ED239" s="172">
        <v>1</v>
      </c>
      <c r="EE239" s="172">
        <v>0</v>
      </c>
      <c r="EF239" s="576">
        <v>0</v>
      </c>
      <c r="EG239" s="553" t="s">
        <v>18045</v>
      </c>
      <c r="EH239" s="552">
        <v>0</v>
      </c>
      <c r="EI239" s="553" t="s">
        <v>137</v>
      </c>
      <c r="EJ239" s="172">
        <v>4</v>
      </c>
      <c r="EK239" s="172">
        <v>0</v>
      </c>
      <c r="EL239" s="576">
        <v>0</v>
      </c>
      <c r="EM239" s="553" t="s">
        <v>17344</v>
      </c>
      <c r="EN239" s="552">
        <v>4</v>
      </c>
      <c r="EO239" s="553" t="s">
        <v>18046</v>
      </c>
      <c r="EP239" s="172">
        <v>10</v>
      </c>
      <c r="EQ239" s="172">
        <v>5</v>
      </c>
      <c r="ER239" s="332">
        <v>0.5</v>
      </c>
      <c r="ES239" s="553" t="s">
        <v>17345</v>
      </c>
      <c r="ET239" s="552">
        <v>5</v>
      </c>
      <c r="EU239" s="553" t="s">
        <v>18047</v>
      </c>
      <c r="EV239" s="172">
        <v>1</v>
      </c>
      <c r="EW239" s="172">
        <v>0</v>
      </c>
      <c r="EX239" s="332">
        <v>0</v>
      </c>
      <c r="EY239" s="553" t="s">
        <v>17346</v>
      </c>
      <c r="EZ239" s="552">
        <v>1</v>
      </c>
      <c r="FA239" s="553" t="s">
        <v>18048</v>
      </c>
      <c r="FB239" s="172">
        <v>5</v>
      </c>
      <c r="FC239" s="172">
        <v>5</v>
      </c>
      <c r="FD239" s="332">
        <v>1</v>
      </c>
      <c r="FE239" s="553" t="s">
        <v>137</v>
      </c>
      <c r="FF239" s="552">
        <v>0</v>
      </c>
      <c r="FG239" s="553" t="s">
        <v>137</v>
      </c>
      <c r="FH239" s="172">
        <v>0</v>
      </c>
      <c r="FI239" s="172">
        <v>0</v>
      </c>
      <c r="FJ239" s="332" t="s">
        <v>148</v>
      </c>
      <c r="FK239" s="553" t="s">
        <v>137</v>
      </c>
      <c r="FL239" s="552">
        <v>0</v>
      </c>
      <c r="FM239" s="553" t="s">
        <v>137</v>
      </c>
      <c r="FN239" s="172">
        <v>1</v>
      </c>
      <c r="FO239" s="172">
        <v>1</v>
      </c>
      <c r="FP239" s="332">
        <v>1</v>
      </c>
      <c r="FQ239" s="553" t="s">
        <v>137</v>
      </c>
      <c r="FR239" s="552">
        <v>0</v>
      </c>
      <c r="FS239" s="553" t="s">
        <v>137</v>
      </c>
      <c r="FT239" s="172">
        <v>4</v>
      </c>
      <c r="FU239" s="172">
        <v>3</v>
      </c>
      <c r="FV239" s="332">
        <v>0.75</v>
      </c>
      <c r="FW239" s="553" t="s">
        <v>17347</v>
      </c>
      <c r="FX239" s="552">
        <v>0</v>
      </c>
      <c r="FY239" s="553" t="s">
        <v>137</v>
      </c>
      <c r="FZ239" s="172">
        <v>6</v>
      </c>
      <c r="GA239" s="172">
        <v>0</v>
      </c>
      <c r="GB239" s="332">
        <v>0</v>
      </c>
      <c r="GC239" s="553" t="s">
        <v>17348</v>
      </c>
      <c r="GD239" s="552">
        <v>2</v>
      </c>
      <c r="GE239" s="553" t="s">
        <v>18049</v>
      </c>
      <c r="GF239" s="172">
        <v>14</v>
      </c>
      <c r="GG239" s="172">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1"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2">
        <v>0</v>
      </c>
      <c r="BQ240" s="172">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2">
        <v>1</v>
      </c>
      <c r="DG240" s="172">
        <v>0</v>
      </c>
      <c r="DH240" s="332">
        <v>0</v>
      </c>
      <c r="DI240" s="553" t="s">
        <v>1774</v>
      </c>
      <c r="DJ240" s="552">
        <v>1</v>
      </c>
      <c r="DK240" s="553" t="s">
        <v>18050</v>
      </c>
      <c r="DL240" s="172">
        <v>1</v>
      </c>
      <c r="DM240" s="172">
        <v>1</v>
      </c>
      <c r="DN240" s="332">
        <v>1</v>
      </c>
      <c r="DO240" s="553" t="s">
        <v>137</v>
      </c>
      <c r="DP240" s="551">
        <v>0</v>
      </c>
      <c r="DQ240" s="553" t="s">
        <v>137</v>
      </c>
      <c r="DR240" s="172">
        <v>1</v>
      </c>
      <c r="DS240" s="172">
        <v>0</v>
      </c>
      <c r="DT240" s="332">
        <v>0</v>
      </c>
      <c r="DU240" s="553" t="s">
        <v>1775</v>
      </c>
      <c r="DV240" s="552">
        <v>0</v>
      </c>
      <c r="DW240" s="553" t="s">
        <v>137</v>
      </c>
      <c r="DX240" s="172">
        <v>0</v>
      </c>
      <c r="DY240" s="172">
        <v>0</v>
      </c>
      <c r="DZ240" s="332" t="s">
        <v>148</v>
      </c>
      <c r="EA240" s="553" t="s">
        <v>137</v>
      </c>
      <c r="EB240" s="552">
        <v>0</v>
      </c>
      <c r="EC240" s="553" t="s">
        <v>137</v>
      </c>
      <c r="ED240" s="172">
        <v>0</v>
      </c>
      <c r="EE240" s="172">
        <v>0</v>
      </c>
      <c r="EF240" s="576" t="s">
        <v>148</v>
      </c>
      <c r="EG240" s="553" t="s">
        <v>137</v>
      </c>
      <c r="EH240" s="552">
        <v>0</v>
      </c>
      <c r="EI240" s="553" t="s">
        <v>137</v>
      </c>
      <c r="EJ240" s="172">
        <v>1</v>
      </c>
      <c r="EK240" s="172">
        <v>0</v>
      </c>
      <c r="EL240" s="576">
        <v>0</v>
      </c>
      <c r="EM240" s="553" t="s">
        <v>234</v>
      </c>
      <c r="EN240" s="552">
        <v>1</v>
      </c>
      <c r="EO240" s="553" t="s">
        <v>1776</v>
      </c>
      <c r="EP240" s="172">
        <v>1</v>
      </c>
      <c r="EQ240" s="172">
        <v>0</v>
      </c>
      <c r="ER240" s="332">
        <v>0</v>
      </c>
      <c r="ES240" s="553" t="s">
        <v>234</v>
      </c>
      <c r="ET240" s="552">
        <v>1</v>
      </c>
      <c r="EU240" s="553" t="s">
        <v>1776</v>
      </c>
      <c r="EV240" s="172">
        <v>10</v>
      </c>
      <c r="EW240" s="172">
        <v>4</v>
      </c>
      <c r="EX240" s="332">
        <v>0.4</v>
      </c>
      <c r="EY240" s="553" t="s">
        <v>12761</v>
      </c>
      <c r="EZ240" s="552">
        <v>0</v>
      </c>
      <c r="FA240" s="553" t="s">
        <v>137</v>
      </c>
      <c r="FB240" s="172">
        <v>1</v>
      </c>
      <c r="FC240" s="172">
        <v>1</v>
      </c>
      <c r="FD240" s="332">
        <v>1</v>
      </c>
      <c r="FE240" s="553" t="s">
        <v>137</v>
      </c>
      <c r="FF240" s="552">
        <v>0</v>
      </c>
      <c r="FG240" s="553" t="s">
        <v>137</v>
      </c>
      <c r="FH240" s="172">
        <v>0</v>
      </c>
      <c r="FI240" s="172">
        <v>0</v>
      </c>
      <c r="FJ240" s="332" t="s">
        <v>148</v>
      </c>
      <c r="FK240" s="553" t="s">
        <v>137</v>
      </c>
      <c r="FL240" s="552">
        <v>0</v>
      </c>
      <c r="FM240" s="553" t="s">
        <v>137</v>
      </c>
      <c r="FN240" s="172">
        <v>0</v>
      </c>
      <c r="FO240" s="172">
        <v>0</v>
      </c>
      <c r="FP240" s="332" t="s">
        <v>148</v>
      </c>
      <c r="FQ240" s="553" t="s">
        <v>137</v>
      </c>
      <c r="FR240" s="552">
        <v>0</v>
      </c>
      <c r="FS240" s="553" t="s">
        <v>137</v>
      </c>
      <c r="FT240" s="172">
        <v>0</v>
      </c>
      <c r="FU240" s="172">
        <v>0</v>
      </c>
      <c r="FV240" s="332" t="s">
        <v>148</v>
      </c>
      <c r="FW240" s="553" t="s">
        <v>137</v>
      </c>
      <c r="FX240" s="552">
        <v>0</v>
      </c>
      <c r="FY240" s="553" t="s">
        <v>137</v>
      </c>
      <c r="FZ240" s="172">
        <v>1</v>
      </c>
      <c r="GA240" s="172">
        <v>1</v>
      </c>
      <c r="GB240" s="332">
        <v>1</v>
      </c>
      <c r="GC240" s="553" t="s">
        <v>137</v>
      </c>
      <c r="GD240" s="552">
        <v>0</v>
      </c>
      <c r="GE240" s="553" t="s">
        <v>137</v>
      </c>
      <c r="GF240" s="172">
        <v>14</v>
      </c>
      <c r="GG240" s="172">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1"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2">
        <v>0</v>
      </c>
      <c r="BQ242" s="172">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2">
        <v>0</v>
      </c>
      <c r="DG242" s="172">
        <v>0</v>
      </c>
      <c r="DH242" s="332" t="s">
        <v>148</v>
      </c>
      <c r="DI242" s="553" t="s">
        <v>137</v>
      </c>
      <c r="DJ242" s="552">
        <v>0</v>
      </c>
      <c r="DK242" s="553" t="s">
        <v>137</v>
      </c>
      <c r="DL242" s="172">
        <v>0</v>
      </c>
      <c r="DM242" s="172">
        <v>0</v>
      </c>
      <c r="DN242" s="332" t="s">
        <v>148</v>
      </c>
      <c r="DO242" s="553" t="s">
        <v>137</v>
      </c>
      <c r="DP242" s="551">
        <v>0</v>
      </c>
      <c r="DQ242" s="553" t="s">
        <v>137</v>
      </c>
      <c r="DR242" s="172">
        <v>4</v>
      </c>
      <c r="DS242" s="172">
        <v>0</v>
      </c>
      <c r="DT242" s="332">
        <v>0</v>
      </c>
      <c r="DU242" s="553" t="s">
        <v>1791</v>
      </c>
      <c r="DV242" s="552">
        <v>0</v>
      </c>
      <c r="DW242" s="553" t="s">
        <v>137</v>
      </c>
      <c r="DX242" s="172">
        <v>0</v>
      </c>
      <c r="DY242" s="172">
        <v>0</v>
      </c>
      <c r="DZ242" s="332" t="s">
        <v>148</v>
      </c>
      <c r="EA242" s="553" t="s">
        <v>137</v>
      </c>
      <c r="EB242" s="552">
        <v>0</v>
      </c>
      <c r="EC242" s="553" t="s">
        <v>137</v>
      </c>
      <c r="ED242" s="172">
        <v>0</v>
      </c>
      <c r="EE242" s="172">
        <v>0</v>
      </c>
      <c r="EF242" s="576" t="s">
        <v>148</v>
      </c>
      <c r="EG242" s="553" t="s">
        <v>137</v>
      </c>
      <c r="EH242" s="552">
        <v>0</v>
      </c>
      <c r="EI242" s="553" t="s">
        <v>137</v>
      </c>
      <c r="EJ242" s="172">
        <v>0</v>
      </c>
      <c r="EK242" s="172">
        <v>0</v>
      </c>
      <c r="EL242" s="576" t="s">
        <v>148</v>
      </c>
      <c r="EM242" s="553" t="s">
        <v>137</v>
      </c>
      <c r="EN242" s="552">
        <v>0</v>
      </c>
      <c r="EO242" s="553" t="s">
        <v>137</v>
      </c>
      <c r="EP242" s="172">
        <v>0</v>
      </c>
      <c r="EQ242" s="172">
        <v>0</v>
      </c>
      <c r="ER242" s="332" t="s">
        <v>148</v>
      </c>
      <c r="ES242" s="553" t="s">
        <v>137</v>
      </c>
      <c r="ET242" s="552">
        <v>0</v>
      </c>
      <c r="EU242" s="553" t="s">
        <v>137</v>
      </c>
      <c r="EV242" s="172">
        <v>4</v>
      </c>
      <c r="EW242" s="172">
        <v>3</v>
      </c>
      <c r="EX242" s="332">
        <v>0.75</v>
      </c>
      <c r="EY242" s="553" t="s">
        <v>1792</v>
      </c>
      <c r="EZ242" s="552">
        <v>1</v>
      </c>
      <c r="FA242" s="553" t="s">
        <v>1792</v>
      </c>
      <c r="FB242" s="172">
        <v>0</v>
      </c>
      <c r="FC242" s="172">
        <v>0</v>
      </c>
      <c r="FD242" s="332" t="s">
        <v>148</v>
      </c>
      <c r="FE242" s="553" t="s">
        <v>137</v>
      </c>
      <c r="FF242" s="552">
        <v>0</v>
      </c>
      <c r="FG242" s="553" t="s">
        <v>137</v>
      </c>
      <c r="FH242" s="172">
        <v>0</v>
      </c>
      <c r="FI242" s="172">
        <v>0</v>
      </c>
      <c r="FJ242" s="332" t="s">
        <v>148</v>
      </c>
      <c r="FK242" s="553" t="s">
        <v>137</v>
      </c>
      <c r="FL242" s="552">
        <v>0</v>
      </c>
      <c r="FM242" s="553" t="s">
        <v>137</v>
      </c>
      <c r="FN242" s="172">
        <v>1</v>
      </c>
      <c r="FO242" s="172">
        <v>1</v>
      </c>
      <c r="FP242" s="332">
        <v>1</v>
      </c>
      <c r="FQ242" s="553" t="s">
        <v>137</v>
      </c>
      <c r="FR242" s="552">
        <v>0</v>
      </c>
      <c r="FS242" s="553" t="s">
        <v>137</v>
      </c>
      <c r="FT242" s="172">
        <v>1</v>
      </c>
      <c r="FU242" s="172">
        <v>0</v>
      </c>
      <c r="FV242" s="332">
        <v>0</v>
      </c>
      <c r="FW242" s="553" t="s">
        <v>1792</v>
      </c>
      <c r="FX242" s="552">
        <v>1</v>
      </c>
      <c r="FY242" s="553" t="s">
        <v>1792</v>
      </c>
      <c r="FZ242" s="172">
        <v>1</v>
      </c>
      <c r="GA242" s="172">
        <v>0</v>
      </c>
      <c r="GB242" s="332">
        <v>0</v>
      </c>
      <c r="GC242" s="553" t="s">
        <v>1792</v>
      </c>
      <c r="GD242" s="552">
        <v>1</v>
      </c>
      <c r="GE242" s="553" t="s">
        <v>1793</v>
      </c>
      <c r="GF242" s="172">
        <v>0</v>
      </c>
      <c r="GG242" s="172">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1"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2">
        <v>0</v>
      </c>
      <c r="BQ243" s="172">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2">
        <v>0</v>
      </c>
      <c r="DG243" s="172">
        <v>0</v>
      </c>
      <c r="DH243" s="332" t="s">
        <v>148</v>
      </c>
      <c r="DI243" s="553" t="s">
        <v>137</v>
      </c>
      <c r="DJ243" s="552">
        <v>0</v>
      </c>
      <c r="DK243" s="553" t="s">
        <v>137</v>
      </c>
      <c r="DL243" s="172">
        <v>0</v>
      </c>
      <c r="DM243" s="172">
        <v>0</v>
      </c>
      <c r="DN243" s="332" t="s">
        <v>148</v>
      </c>
      <c r="DO243" s="553" t="s">
        <v>137</v>
      </c>
      <c r="DP243" s="551">
        <v>0</v>
      </c>
      <c r="DQ243" s="553" t="s">
        <v>137</v>
      </c>
      <c r="DR243" s="172">
        <v>12</v>
      </c>
      <c r="DS243" s="172">
        <v>0</v>
      </c>
      <c r="DT243" s="332">
        <v>0</v>
      </c>
      <c r="DU243" s="553" t="s">
        <v>1797</v>
      </c>
      <c r="DV243" s="552">
        <v>0</v>
      </c>
      <c r="DW243" s="553" t="s">
        <v>137</v>
      </c>
      <c r="DX243" s="172">
        <v>4</v>
      </c>
      <c r="DY243" s="172">
        <v>4</v>
      </c>
      <c r="DZ243" s="332">
        <v>1</v>
      </c>
      <c r="EA243" s="553" t="s">
        <v>137</v>
      </c>
      <c r="EB243" s="552">
        <v>0</v>
      </c>
      <c r="EC243" s="553" t="s">
        <v>137</v>
      </c>
      <c r="ED243" s="172">
        <v>1</v>
      </c>
      <c r="EE243" s="172">
        <v>1</v>
      </c>
      <c r="EF243" s="576">
        <v>1</v>
      </c>
      <c r="EG243" s="553" t="s">
        <v>137</v>
      </c>
      <c r="EH243" s="552">
        <v>0</v>
      </c>
      <c r="EI243" s="553" t="s">
        <v>137</v>
      </c>
      <c r="EJ243" s="172">
        <v>1</v>
      </c>
      <c r="EK243" s="172">
        <v>0</v>
      </c>
      <c r="EL243" s="576">
        <v>0</v>
      </c>
      <c r="EM243" s="553" t="s">
        <v>1798</v>
      </c>
      <c r="EN243" s="552">
        <v>1</v>
      </c>
      <c r="EO243" s="553" t="s">
        <v>1799</v>
      </c>
      <c r="EP243" s="172">
        <v>1</v>
      </c>
      <c r="EQ243" s="172">
        <v>1</v>
      </c>
      <c r="ER243" s="332">
        <v>1</v>
      </c>
      <c r="ES243" s="553" t="s">
        <v>137</v>
      </c>
      <c r="ET243" s="552">
        <v>0</v>
      </c>
      <c r="EU243" s="553" t="s">
        <v>137</v>
      </c>
      <c r="EV243" s="172">
        <v>9</v>
      </c>
      <c r="EW243" s="172">
        <v>0</v>
      </c>
      <c r="EX243" s="332">
        <v>0</v>
      </c>
      <c r="EY243" s="553" t="s">
        <v>1800</v>
      </c>
      <c r="EZ243" s="552">
        <v>9</v>
      </c>
      <c r="FA243" s="553" t="s">
        <v>17349</v>
      </c>
      <c r="FB243" s="172">
        <v>0</v>
      </c>
      <c r="FC243" s="172">
        <v>0</v>
      </c>
      <c r="FD243" s="332" t="s">
        <v>148</v>
      </c>
      <c r="FE243" s="553" t="s">
        <v>137</v>
      </c>
      <c r="FF243" s="552">
        <v>0</v>
      </c>
      <c r="FG243" s="553" t="s">
        <v>137</v>
      </c>
      <c r="FH243" s="172">
        <v>0</v>
      </c>
      <c r="FI243" s="172">
        <v>0</v>
      </c>
      <c r="FJ243" s="332" t="s">
        <v>148</v>
      </c>
      <c r="FK243" s="553" t="s">
        <v>137</v>
      </c>
      <c r="FL243" s="552">
        <v>0</v>
      </c>
      <c r="FM243" s="553" t="s">
        <v>137</v>
      </c>
      <c r="FN243" s="172">
        <v>0</v>
      </c>
      <c r="FO243" s="172">
        <v>0</v>
      </c>
      <c r="FP243" s="332" t="s">
        <v>148</v>
      </c>
      <c r="FQ243" s="553" t="s">
        <v>137</v>
      </c>
      <c r="FR243" s="552">
        <v>0</v>
      </c>
      <c r="FS243" s="553" t="s">
        <v>137</v>
      </c>
      <c r="FT243" s="172">
        <v>0</v>
      </c>
      <c r="FU243" s="172">
        <v>0</v>
      </c>
      <c r="FV243" s="332" t="s">
        <v>148</v>
      </c>
      <c r="FW243" s="553" t="s">
        <v>137</v>
      </c>
      <c r="FX243" s="552">
        <v>0</v>
      </c>
      <c r="FY243" s="553" t="s">
        <v>137</v>
      </c>
      <c r="FZ243" s="172">
        <v>2</v>
      </c>
      <c r="GA243" s="172">
        <v>0</v>
      </c>
      <c r="GB243" s="332">
        <v>0</v>
      </c>
      <c r="GC243" s="553" t="s">
        <v>1800</v>
      </c>
      <c r="GD243" s="552">
        <v>1</v>
      </c>
      <c r="GE243" s="553" t="s">
        <v>1800</v>
      </c>
      <c r="GF243" s="172">
        <v>6</v>
      </c>
      <c r="GG243" s="172">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1"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2">
        <v>0</v>
      </c>
      <c r="BQ244" s="172">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2">
        <v>0</v>
      </c>
      <c r="DG244" s="172">
        <v>0</v>
      </c>
      <c r="DH244" s="332" t="s">
        <v>148</v>
      </c>
      <c r="DI244" s="553" t="s">
        <v>137</v>
      </c>
      <c r="DJ244" s="552">
        <v>0</v>
      </c>
      <c r="DK244" s="553" t="s">
        <v>137</v>
      </c>
      <c r="DL244" s="172">
        <v>0</v>
      </c>
      <c r="DM244" s="172">
        <v>0</v>
      </c>
      <c r="DN244" s="332" t="s">
        <v>148</v>
      </c>
      <c r="DO244" s="553" t="s">
        <v>137</v>
      </c>
      <c r="DP244" s="551">
        <v>0</v>
      </c>
      <c r="DQ244" s="553" t="s">
        <v>137</v>
      </c>
      <c r="DR244" s="172">
        <v>6</v>
      </c>
      <c r="DS244" s="172">
        <v>0</v>
      </c>
      <c r="DT244" s="332">
        <v>0</v>
      </c>
      <c r="DU244" s="553" t="s">
        <v>1804</v>
      </c>
      <c r="DV244" s="552">
        <v>0</v>
      </c>
      <c r="DW244" s="553" t="s">
        <v>137</v>
      </c>
      <c r="DX244" s="172">
        <v>2</v>
      </c>
      <c r="DY244" s="172">
        <v>0</v>
      </c>
      <c r="DZ244" s="332">
        <v>0</v>
      </c>
      <c r="EA244" s="553" t="s">
        <v>1803</v>
      </c>
      <c r="EB244" s="552">
        <v>0</v>
      </c>
      <c r="EC244" s="553" t="s">
        <v>137</v>
      </c>
      <c r="ED244" s="172">
        <v>0</v>
      </c>
      <c r="EE244" s="172">
        <v>0</v>
      </c>
      <c r="EF244" s="576" t="s">
        <v>148</v>
      </c>
      <c r="EG244" s="553" t="s">
        <v>137</v>
      </c>
      <c r="EH244" s="552">
        <v>0</v>
      </c>
      <c r="EI244" s="553" t="s">
        <v>137</v>
      </c>
      <c r="EJ244" s="172">
        <v>1</v>
      </c>
      <c r="EK244" s="172">
        <v>0</v>
      </c>
      <c r="EL244" s="576">
        <v>0</v>
      </c>
      <c r="EM244" s="553" t="s">
        <v>1805</v>
      </c>
      <c r="EN244" s="552">
        <v>1</v>
      </c>
      <c r="EO244" s="553" t="s">
        <v>1799</v>
      </c>
      <c r="EP244" s="172">
        <v>1</v>
      </c>
      <c r="EQ244" s="172">
        <v>1</v>
      </c>
      <c r="ER244" s="332">
        <v>1</v>
      </c>
      <c r="ES244" s="553" t="s">
        <v>137</v>
      </c>
      <c r="ET244" s="552">
        <v>0</v>
      </c>
      <c r="EU244" s="553" t="s">
        <v>137</v>
      </c>
      <c r="EV244" s="172">
        <v>10</v>
      </c>
      <c r="EW244" s="172">
        <v>0</v>
      </c>
      <c r="EX244" s="332">
        <v>0</v>
      </c>
      <c r="EY244" s="553" t="s">
        <v>1806</v>
      </c>
      <c r="EZ244" s="552">
        <v>0</v>
      </c>
      <c r="FA244" s="553"/>
      <c r="FB244" s="172">
        <v>0</v>
      </c>
      <c r="FC244" s="172">
        <v>0</v>
      </c>
      <c r="FD244" s="332" t="s">
        <v>148</v>
      </c>
      <c r="FE244" s="553" t="s">
        <v>137</v>
      </c>
      <c r="FF244" s="552">
        <v>0</v>
      </c>
      <c r="FG244" s="553" t="s">
        <v>137</v>
      </c>
      <c r="FH244" s="172">
        <v>0</v>
      </c>
      <c r="FI244" s="172">
        <v>0</v>
      </c>
      <c r="FJ244" s="332" t="s">
        <v>148</v>
      </c>
      <c r="FK244" s="553" t="s">
        <v>137</v>
      </c>
      <c r="FL244" s="552">
        <v>0</v>
      </c>
      <c r="FM244" s="553" t="s">
        <v>137</v>
      </c>
      <c r="FN244" s="172">
        <v>0</v>
      </c>
      <c r="FO244" s="172">
        <v>0</v>
      </c>
      <c r="FP244" s="332" t="s">
        <v>148</v>
      </c>
      <c r="FQ244" s="553" t="s">
        <v>137</v>
      </c>
      <c r="FR244" s="552">
        <v>0</v>
      </c>
      <c r="FS244" s="553" t="s">
        <v>137</v>
      </c>
      <c r="FT244" s="172">
        <v>1</v>
      </c>
      <c r="FU244" s="172">
        <v>1</v>
      </c>
      <c r="FV244" s="332">
        <v>1</v>
      </c>
      <c r="FW244" s="553" t="s">
        <v>137</v>
      </c>
      <c r="FX244" s="552">
        <v>0</v>
      </c>
      <c r="FY244" s="553" t="s">
        <v>137</v>
      </c>
      <c r="FZ244" s="172">
        <v>1</v>
      </c>
      <c r="GA244" s="172">
        <v>1</v>
      </c>
      <c r="GB244" s="332">
        <v>1</v>
      </c>
      <c r="GC244" s="553" t="s">
        <v>137</v>
      </c>
      <c r="GD244" s="552">
        <v>0</v>
      </c>
      <c r="GE244" s="553" t="s">
        <v>137</v>
      </c>
      <c r="GF244" s="172">
        <v>9</v>
      </c>
      <c r="GG244" s="172">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1"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1"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2">
        <v>2</v>
      </c>
      <c r="BQ246" s="172">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2">
        <v>0</v>
      </c>
      <c r="DG246" s="172">
        <v>0</v>
      </c>
      <c r="DH246" s="332" t="s">
        <v>148</v>
      </c>
      <c r="DI246" s="553" t="s">
        <v>137</v>
      </c>
      <c r="DJ246" s="552">
        <v>0</v>
      </c>
      <c r="DK246" s="553" t="s">
        <v>137</v>
      </c>
      <c r="DL246" s="172">
        <v>0</v>
      </c>
      <c r="DM246" s="172">
        <v>0</v>
      </c>
      <c r="DN246" s="332" t="s">
        <v>148</v>
      </c>
      <c r="DO246" s="553" t="s">
        <v>137</v>
      </c>
      <c r="DP246" s="551">
        <v>0</v>
      </c>
      <c r="DQ246" s="553" t="s">
        <v>137</v>
      </c>
      <c r="DR246" s="172">
        <v>10</v>
      </c>
      <c r="DS246" s="172">
        <v>0</v>
      </c>
      <c r="DT246" s="332">
        <v>0</v>
      </c>
      <c r="DU246" s="553" t="s">
        <v>1813</v>
      </c>
      <c r="DV246" s="552">
        <v>0</v>
      </c>
      <c r="DW246" s="553" t="s">
        <v>137</v>
      </c>
      <c r="DX246" s="172">
        <v>0</v>
      </c>
      <c r="DY246" s="172">
        <v>0</v>
      </c>
      <c r="DZ246" s="332" t="s">
        <v>148</v>
      </c>
      <c r="EA246" s="553" t="s">
        <v>137</v>
      </c>
      <c r="EB246" s="552">
        <v>0</v>
      </c>
      <c r="EC246" s="553" t="s">
        <v>137</v>
      </c>
      <c r="ED246" s="172">
        <v>1</v>
      </c>
      <c r="EE246" s="172">
        <v>1</v>
      </c>
      <c r="EF246" s="576">
        <v>1</v>
      </c>
      <c r="EG246" s="553" t="s">
        <v>137</v>
      </c>
      <c r="EH246" s="552">
        <v>0</v>
      </c>
      <c r="EI246" s="553" t="s">
        <v>137</v>
      </c>
      <c r="EJ246" s="172">
        <v>0</v>
      </c>
      <c r="EK246" s="172">
        <v>0</v>
      </c>
      <c r="EL246" s="576" t="s">
        <v>148</v>
      </c>
      <c r="EM246" s="553" t="s">
        <v>137</v>
      </c>
      <c r="EN246" s="552">
        <v>0</v>
      </c>
      <c r="EO246" s="553" t="s">
        <v>137</v>
      </c>
      <c r="EP246" s="172">
        <v>3</v>
      </c>
      <c r="EQ246" s="172">
        <v>0</v>
      </c>
      <c r="ER246" s="332">
        <v>0</v>
      </c>
      <c r="ES246" s="553" t="s">
        <v>745</v>
      </c>
      <c r="ET246" s="552">
        <v>0</v>
      </c>
      <c r="EU246" s="553" t="s">
        <v>137</v>
      </c>
      <c r="EV246" s="172">
        <v>44</v>
      </c>
      <c r="EW246" s="172">
        <v>0</v>
      </c>
      <c r="EX246" s="332">
        <v>0</v>
      </c>
      <c r="EY246" s="553" t="s">
        <v>1814</v>
      </c>
      <c r="EZ246" s="552">
        <v>0</v>
      </c>
      <c r="FA246" s="553" t="s">
        <v>137</v>
      </c>
      <c r="FB246" s="172">
        <v>1</v>
      </c>
      <c r="FC246" s="172">
        <v>0</v>
      </c>
      <c r="FD246" s="332">
        <v>0</v>
      </c>
      <c r="FE246" s="553" t="s">
        <v>745</v>
      </c>
      <c r="FF246" s="552">
        <v>0</v>
      </c>
      <c r="FG246" s="553" t="s">
        <v>137</v>
      </c>
      <c r="FH246" s="172">
        <v>0</v>
      </c>
      <c r="FI246" s="172">
        <v>0</v>
      </c>
      <c r="FJ246" s="332" t="s">
        <v>148</v>
      </c>
      <c r="FK246" s="553" t="s">
        <v>137</v>
      </c>
      <c r="FL246" s="552">
        <v>0</v>
      </c>
      <c r="FM246" s="553" t="s">
        <v>137</v>
      </c>
      <c r="FN246" s="172">
        <v>0</v>
      </c>
      <c r="FO246" s="172">
        <v>0</v>
      </c>
      <c r="FP246" s="332" t="s">
        <v>148</v>
      </c>
      <c r="FQ246" s="553" t="s">
        <v>137</v>
      </c>
      <c r="FR246" s="552">
        <v>0</v>
      </c>
      <c r="FS246" s="553" t="s">
        <v>137</v>
      </c>
      <c r="FT246" s="172">
        <v>0</v>
      </c>
      <c r="FU246" s="172">
        <v>0</v>
      </c>
      <c r="FV246" s="332" t="s">
        <v>148</v>
      </c>
      <c r="FW246" s="553" t="s">
        <v>137</v>
      </c>
      <c r="FX246" s="552">
        <v>0</v>
      </c>
      <c r="FY246" s="553" t="s">
        <v>137</v>
      </c>
      <c r="FZ246" s="172">
        <v>1</v>
      </c>
      <c r="GA246" s="172">
        <v>0</v>
      </c>
      <c r="GB246" s="332">
        <v>0</v>
      </c>
      <c r="GC246" s="553" t="s">
        <v>1815</v>
      </c>
      <c r="GD246" s="552">
        <v>0</v>
      </c>
      <c r="GE246" s="553" t="s">
        <v>137</v>
      </c>
      <c r="GF246" s="172">
        <v>2</v>
      </c>
      <c r="GG246" s="172">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1"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2">
        <v>1</v>
      </c>
      <c r="BQ247" s="172">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2">
        <v>0</v>
      </c>
      <c r="DG247" s="172">
        <v>0</v>
      </c>
      <c r="DH247" s="332" t="s">
        <v>148</v>
      </c>
      <c r="DI247" s="553" t="s">
        <v>137</v>
      </c>
      <c r="DJ247" s="552">
        <v>0</v>
      </c>
      <c r="DK247" s="553" t="s">
        <v>137</v>
      </c>
      <c r="DL247" s="172">
        <v>1</v>
      </c>
      <c r="DM247" s="172">
        <v>1</v>
      </c>
      <c r="DN247" s="332">
        <v>1</v>
      </c>
      <c r="DO247" s="553" t="s">
        <v>137</v>
      </c>
      <c r="DP247" s="551">
        <v>0</v>
      </c>
      <c r="DQ247" s="553" t="s">
        <v>137</v>
      </c>
      <c r="DR247" s="172">
        <v>2</v>
      </c>
      <c r="DS247" s="172">
        <v>0</v>
      </c>
      <c r="DT247" s="332">
        <v>0</v>
      </c>
      <c r="DU247" s="553" t="s">
        <v>1813</v>
      </c>
      <c r="DV247" s="552">
        <v>0</v>
      </c>
      <c r="DW247" s="553" t="s">
        <v>137</v>
      </c>
      <c r="DX247" s="172">
        <v>0</v>
      </c>
      <c r="DY247" s="172">
        <v>0</v>
      </c>
      <c r="DZ247" s="332" t="s">
        <v>148</v>
      </c>
      <c r="EA247" s="553" t="s">
        <v>137</v>
      </c>
      <c r="EB247" s="552">
        <v>0</v>
      </c>
      <c r="EC247" s="553" t="s">
        <v>137</v>
      </c>
      <c r="ED247" s="172">
        <v>0</v>
      </c>
      <c r="EE247" s="172">
        <v>0</v>
      </c>
      <c r="EF247" s="576" t="s">
        <v>148</v>
      </c>
      <c r="EG247" s="553" t="s">
        <v>137</v>
      </c>
      <c r="EH247" s="552">
        <v>0</v>
      </c>
      <c r="EI247" s="553" t="s">
        <v>137</v>
      </c>
      <c r="EJ247" s="172">
        <v>1</v>
      </c>
      <c r="EK247" s="172">
        <v>0</v>
      </c>
      <c r="EL247" s="576">
        <v>0</v>
      </c>
      <c r="EM247" s="553" t="s">
        <v>326</v>
      </c>
      <c r="EN247" s="552">
        <v>1</v>
      </c>
      <c r="EO247" s="553" t="s">
        <v>326</v>
      </c>
      <c r="EP247" s="172">
        <v>0</v>
      </c>
      <c r="EQ247" s="172">
        <v>0</v>
      </c>
      <c r="ER247" s="332" t="s">
        <v>148</v>
      </c>
      <c r="ES247" s="553" t="s">
        <v>137</v>
      </c>
      <c r="ET247" s="552">
        <v>0</v>
      </c>
      <c r="EU247" s="553" t="s">
        <v>137</v>
      </c>
      <c r="EV247" s="172">
        <v>7</v>
      </c>
      <c r="EW247" s="172">
        <v>0</v>
      </c>
      <c r="EX247" s="332">
        <v>0</v>
      </c>
      <c r="EY247" s="553" t="s">
        <v>12763</v>
      </c>
      <c r="EZ247" s="552">
        <v>7</v>
      </c>
      <c r="FA247" s="553" t="s">
        <v>12763</v>
      </c>
      <c r="FB247" s="172">
        <v>0</v>
      </c>
      <c r="FC247" s="172">
        <v>0</v>
      </c>
      <c r="FD247" s="332" t="s">
        <v>148</v>
      </c>
      <c r="FE247" s="553" t="s">
        <v>137</v>
      </c>
      <c r="FF247" s="552">
        <v>0</v>
      </c>
      <c r="FG247" s="553" t="s">
        <v>137</v>
      </c>
      <c r="FH247" s="172">
        <v>0</v>
      </c>
      <c r="FI247" s="172">
        <v>0</v>
      </c>
      <c r="FJ247" s="332" t="s">
        <v>148</v>
      </c>
      <c r="FK247" s="553" t="s">
        <v>137</v>
      </c>
      <c r="FL247" s="552">
        <v>0</v>
      </c>
      <c r="FM247" s="553" t="s">
        <v>137</v>
      </c>
      <c r="FN247" s="172">
        <v>0</v>
      </c>
      <c r="FO247" s="172">
        <v>0</v>
      </c>
      <c r="FP247" s="332" t="s">
        <v>148</v>
      </c>
      <c r="FQ247" s="553" t="s">
        <v>137</v>
      </c>
      <c r="FR247" s="552">
        <v>0</v>
      </c>
      <c r="FS247" s="553" t="s">
        <v>137</v>
      </c>
      <c r="FT247" s="172">
        <v>0</v>
      </c>
      <c r="FU247" s="172">
        <v>0</v>
      </c>
      <c r="FV247" s="332" t="s">
        <v>148</v>
      </c>
      <c r="FW247" s="553" t="s">
        <v>137</v>
      </c>
      <c r="FX247" s="552">
        <v>0</v>
      </c>
      <c r="FY247" s="553" t="s">
        <v>137</v>
      </c>
      <c r="FZ247" s="172">
        <v>2</v>
      </c>
      <c r="GA247" s="172">
        <v>2</v>
      </c>
      <c r="GB247" s="332">
        <v>1</v>
      </c>
      <c r="GC247" s="553" t="s">
        <v>137</v>
      </c>
      <c r="GD247" s="552">
        <v>0</v>
      </c>
      <c r="GE247" s="553" t="s">
        <v>137</v>
      </c>
      <c r="GF247" s="172">
        <v>3</v>
      </c>
      <c r="GG247" s="172">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1"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2">
        <v>0</v>
      </c>
      <c r="BQ248" s="172">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2">
        <v>0</v>
      </c>
      <c r="DG248" s="172">
        <v>0</v>
      </c>
      <c r="DH248" s="332" t="s">
        <v>148</v>
      </c>
      <c r="DI248" s="553" t="s">
        <v>137</v>
      </c>
      <c r="DJ248" s="552">
        <v>0</v>
      </c>
      <c r="DK248" s="553" t="s">
        <v>137</v>
      </c>
      <c r="DL248" s="172">
        <v>0</v>
      </c>
      <c r="DM248" s="172">
        <v>0</v>
      </c>
      <c r="DN248" s="332" t="s">
        <v>148</v>
      </c>
      <c r="DO248" s="553" t="s">
        <v>137</v>
      </c>
      <c r="DP248" s="551">
        <v>0</v>
      </c>
      <c r="DQ248" s="553" t="s">
        <v>137</v>
      </c>
      <c r="DR248" s="172">
        <v>5</v>
      </c>
      <c r="DS248" s="172">
        <v>0</v>
      </c>
      <c r="DT248" s="332">
        <v>0</v>
      </c>
      <c r="DU248" s="553" t="s">
        <v>1824</v>
      </c>
      <c r="DV248" s="552">
        <v>0</v>
      </c>
      <c r="DW248" s="553" t="s">
        <v>137</v>
      </c>
      <c r="DX248" s="172">
        <v>3</v>
      </c>
      <c r="DY248" s="172">
        <v>0</v>
      </c>
      <c r="DZ248" s="332">
        <v>0</v>
      </c>
      <c r="EA248" s="553" t="s">
        <v>1825</v>
      </c>
      <c r="EB248" s="552">
        <v>0</v>
      </c>
      <c r="EC248" s="553" t="s">
        <v>137</v>
      </c>
      <c r="ED248" s="172">
        <v>0</v>
      </c>
      <c r="EE248" s="172">
        <v>0</v>
      </c>
      <c r="EF248" s="576" t="s">
        <v>148</v>
      </c>
      <c r="EG248" s="553" t="s">
        <v>137</v>
      </c>
      <c r="EH248" s="552">
        <v>0</v>
      </c>
      <c r="EI248" s="553" t="s">
        <v>137</v>
      </c>
      <c r="EJ248" s="172">
        <v>1</v>
      </c>
      <c r="EK248" s="172">
        <v>0</v>
      </c>
      <c r="EL248" s="576">
        <v>0</v>
      </c>
      <c r="EM248" s="553" t="s">
        <v>14089</v>
      </c>
      <c r="EN248" s="552">
        <v>1</v>
      </c>
      <c r="EO248" s="553" t="s">
        <v>14090</v>
      </c>
      <c r="EP248" s="172">
        <v>1</v>
      </c>
      <c r="EQ248" s="172">
        <v>0</v>
      </c>
      <c r="ER248" s="332">
        <v>0</v>
      </c>
      <c r="ES248" s="553" t="s">
        <v>1826</v>
      </c>
      <c r="ET248" s="552">
        <v>1</v>
      </c>
      <c r="EU248" s="553" t="s">
        <v>1827</v>
      </c>
      <c r="EV248" s="172">
        <v>2</v>
      </c>
      <c r="EW248" s="172">
        <v>0</v>
      </c>
      <c r="EX248" s="332">
        <v>0</v>
      </c>
      <c r="EY248" s="553" t="s">
        <v>14091</v>
      </c>
      <c r="EZ248" s="552">
        <v>1</v>
      </c>
      <c r="FA248" s="553" t="s">
        <v>14092</v>
      </c>
      <c r="FB248" s="172">
        <v>0</v>
      </c>
      <c r="FC248" s="172">
        <v>0</v>
      </c>
      <c r="FD248" s="332" t="s">
        <v>148</v>
      </c>
      <c r="FE248" s="553" t="s">
        <v>137</v>
      </c>
      <c r="FF248" s="552">
        <v>0</v>
      </c>
      <c r="FG248" s="553" t="s">
        <v>137</v>
      </c>
      <c r="FH248" s="172">
        <v>0</v>
      </c>
      <c r="FI248" s="172">
        <v>0</v>
      </c>
      <c r="FJ248" s="332" t="s">
        <v>148</v>
      </c>
      <c r="FK248" s="553" t="s">
        <v>137</v>
      </c>
      <c r="FL248" s="552">
        <v>0</v>
      </c>
      <c r="FM248" s="553" t="s">
        <v>137</v>
      </c>
      <c r="FN248" s="172">
        <v>0</v>
      </c>
      <c r="FO248" s="172">
        <v>0</v>
      </c>
      <c r="FP248" s="332" t="s">
        <v>148</v>
      </c>
      <c r="FQ248" s="553" t="s">
        <v>137</v>
      </c>
      <c r="FR248" s="552">
        <v>0</v>
      </c>
      <c r="FS248" s="553" t="s">
        <v>137</v>
      </c>
      <c r="FT248" s="172">
        <v>0</v>
      </c>
      <c r="FU248" s="172">
        <v>0</v>
      </c>
      <c r="FV248" s="332" t="s">
        <v>148</v>
      </c>
      <c r="FW248" s="553" t="s">
        <v>137</v>
      </c>
      <c r="FX248" s="552">
        <v>0</v>
      </c>
      <c r="FY248" s="553" t="s">
        <v>137</v>
      </c>
      <c r="FZ248" s="172">
        <v>1</v>
      </c>
      <c r="GA248" s="172">
        <v>0</v>
      </c>
      <c r="GB248" s="332">
        <v>0</v>
      </c>
      <c r="GC248" s="553" t="s">
        <v>1828</v>
      </c>
      <c r="GD248" s="552">
        <v>1</v>
      </c>
      <c r="GE248" s="553" t="s">
        <v>1829</v>
      </c>
      <c r="GF248" s="172">
        <v>3</v>
      </c>
      <c r="GG248" s="172">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70"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70"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70"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70"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70"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70"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70"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70"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70"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70"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0" customFormat="1" ht="115" customHeight="1">
      <c r="A260" s="335" t="s">
        <v>17068</v>
      </c>
      <c r="B260" s="555" t="s">
        <v>1883</v>
      </c>
      <c r="C260" s="555" t="s">
        <v>17069</v>
      </c>
      <c r="D260" s="555" t="s">
        <v>107</v>
      </c>
      <c r="E260" s="169" t="s">
        <v>132</v>
      </c>
      <c r="F260" s="169" t="s">
        <v>137</v>
      </c>
      <c r="G260" s="238" t="s">
        <v>137</v>
      </c>
      <c r="H260" s="169" t="s">
        <v>132</v>
      </c>
      <c r="I260" s="169" t="s">
        <v>137</v>
      </c>
      <c r="J260" s="238" t="s">
        <v>137</v>
      </c>
      <c r="K260" s="340" t="s">
        <v>132</v>
      </c>
      <c r="L260" s="169" t="s">
        <v>137</v>
      </c>
      <c r="M260" s="341" t="s">
        <v>137</v>
      </c>
      <c r="N260" s="169" t="s">
        <v>132</v>
      </c>
      <c r="O260" s="169" t="s">
        <v>137</v>
      </c>
      <c r="P260" s="238" t="s">
        <v>137</v>
      </c>
      <c r="Q260" s="169" t="s">
        <v>132</v>
      </c>
      <c r="R260" s="169" t="s">
        <v>137</v>
      </c>
      <c r="S260" s="238" t="s">
        <v>137</v>
      </c>
      <c r="T260" s="169" t="s">
        <v>132</v>
      </c>
      <c r="U260" s="169" t="s">
        <v>137</v>
      </c>
      <c r="V260" s="238"/>
      <c r="W260" s="169" t="s">
        <v>132</v>
      </c>
      <c r="X260" s="169" t="s">
        <v>137</v>
      </c>
      <c r="Y260" s="238" t="s">
        <v>137</v>
      </c>
      <c r="Z260" s="169" t="s">
        <v>132</v>
      </c>
      <c r="AA260" s="169"/>
      <c r="AB260" s="238"/>
      <c r="AC260" s="169" t="s">
        <v>132</v>
      </c>
      <c r="AD260" s="169"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9"/>
      <c r="GP260" s="169"/>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0"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1"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0"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0"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0"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0"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0"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0"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0"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0"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0"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0"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0"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0"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0"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0"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0"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0"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0"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0"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0"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2"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2"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2"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2"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2"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2"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2"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2"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2"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2"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2"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2"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0" customFormat="1" ht="306" customHeight="1">
      <c r="A294" s="335" t="s">
        <v>17203</v>
      </c>
      <c r="B294" s="555" t="s">
        <v>2113</v>
      </c>
      <c r="C294" s="555" t="s">
        <v>2114</v>
      </c>
      <c r="D294" s="555" t="s">
        <v>95</v>
      </c>
      <c r="E294" s="169" t="s">
        <v>132</v>
      </c>
      <c r="F294" s="169" t="s">
        <v>137</v>
      </c>
      <c r="G294" s="238" t="s">
        <v>137</v>
      </c>
      <c r="H294" s="169" t="s">
        <v>132</v>
      </c>
      <c r="I294" s="169" t="s">
        <v>137</v>
      </c>
      <c r="J294" s="238" t="s">
        <v>137</v>
      </c>
      <c r="K294" s="340" t="s">
        <v>132</v>
      </c>
      <c r="L294" s="169" t="s">
        <v>137</v>
      </c>
      <c r="M294" s="341" t="s">
        <v>137</v>
      </c>
      <c r="N294" s="169" t="s">
        <v>132</v>
      </c>
      <c r="O294" s="169" t="s">
        <v>137</v>
      </c>
      <c r="P294" s="238" t="s">
        <v>137</v>
      </c>
      <c r="Q294" s="169" t="s">
        <v>132</v>
      </c>
      <c r="R294" s="169"/>
      <c r="S294" s="238"/>
      <c r="T294" s="169" t="s">
        <v>132</v>
      </c>
      <c r="U294" s="169"/>
      <c r="V294" s="238"/>
      <c r="W294" s="169" t="s">
        <v>132</v>
      </c>
      <c r="X294" s="169"/>
      <c r="Y294" s="238"/>
      <c r="Z294" s="169" t="s">
        <v>132</v>
      </c>
      <c r="AA294" s="169" t="s">
        <v>137</v>
      </c>
      <c r="AB294" s="238" t="s">
        <v>137</v>
      </c>
      <c r="AC294" s="169" t="s">
        <v>132</v>
      </c>
      <c r="AD294" s="244" t="s">
        <v>137</v>
      </c>
      <c r="AE294" s="238" t="s">
        <v>137</v>
      </c>
      <c r="AF294" s="562" t="s">
        <v>148</v>
      </c>
      <c r="AG294" s="555" t="s">
        <v>132</v>
      </c>
      <c r="AH294" s="554" t="s">
        <v>18060</v>
      </c>
      <c r="AI294" s="169" t="s">
        <v>132</v>
      </c>
      <c r="AJ294" s="169" t="s">
        <v>137</v>
      </c>
      <c r="AK294" s="549" t="s">
        <v>137</v>
      </c>
      <c r="AL294" s="169" t="s">
        <v>132</v>
      </c>
      <c r="AM294" s="169"/>
      <c r="AN294" s="238"/>
      <c r="AO294" s="169"/>
      <c r="AP294" s="169"/>
      <c r="AQ294" s="238"/>
      <c r="AR294" s="169" t="s">
        <v>132</v>
      </c>
      <c r="AS294" s="169" t="s">
        <v>137</v>
      </c>
      <c r="AT294" s="238" t="s">
        <v>137</v>
      </c>
      <c r="AU294" s="169" t="s">
        <v>132</v>
      </c>
      <c r="AV294" s="169"/>
      <c r="AW294" s="238"/>
      <c r="AX294" s="169" t="s">
        <v>132</v>
      </c>
      <c r="AY294" s="169"/>
      <c r="AZ294" s="238"/>
      <c r="BA294" s="169" t="s">
        <v>132</v>
      </c>
      <c r="BB294" s="169"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9"/>
      <c r="GP294" s="169"/>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0"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1"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0"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0"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0"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0"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0"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0"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0"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0"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0"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0"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0"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0"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0"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0"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0"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0"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2"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2"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2"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2"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2"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2"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0" customFormat="1" ht="115" customHeight="1">
      <c r="A319" s="335" t="s">
        <v>2250</v>
      </c>
      <c r="B319" s="555" t="s">
        <v>2251</v>
      </c>
      <c r="C319" s="555" t="s">
        <v>2252</v>
      </c>
      <c r="D319" s="555" t="s">
        <v>95</v>
      </c>
      <c r="E319" s="169" t="s">
        <v>132</v>
      </c>
      <c r="F319" s="169" t="s">
        <v>137</v>
      </c>
      <c r="G319" s="238" t="s">
        <v>137</v>
      </c>
      <c r="H319" s="169" t="s">
        <v>132</v>
      </c>
      <c r="I319" s="169" t="s">
        <v>137</v>
      </c>
      <c r="J319" s="238" t="s">
        <v>137</v>
      </c>
      <c r="K319" s="340" t="s">
        <v>132</v>
      </c>
      <c r="L319" s="169" t="s">
        <v>137</v>
      </c>
      <c r="M319" s="341" t="s">
        <v>137</v>
      </c>
      <c r="N319" s="169" t="s">
        <v>132</v>
      </c>
      <c r="O319" s="169" t="s">
        <v>137</v>
      </c>
      <c r="P319" s="238" t="s">
        <v>137</v>
      </c>
      <c r="Q319" s="169" t="s">
        <v>132</v>
      </c>
      <c r="R319" s="169" t="s">
        <v>137</v>
      </c>
      <c r="S319" s="238" t="s">
        <v>137</v>
      </c>
      <c r="T319" s="169" t="s">
        <v>132</v>
      </c>
      <c r="U319" s="169" t="s">
        <v>137</v>
      </c>
      <c r="V319" s="238" t="s">
        <v>137</v>
      </c>
      <c r="W319" s="169" t="s">
        <v>132</v>
      </c>
      <c r="X319" s="169" t="s">
        <v>137</v>
      </c>
      <c r="Y319" s="238" t="s">
        <v>137</v>
      </c>
      <c r="Z319" s="169" t="s">
        <v>132</v>
      </c>
      <c r="AA319" s="169" t="s">
        <v>137</v>
      </c>
      <c r="AB319" s="238" t="s">
        <v>137</v>
      </c>
      <c r="AC319" s="244" t="s">
        <v>132</v>
      </c>
      <c r="AD319" s="244" t="s">
        <v>137</v>
      </c>
      <c r="AE319" s="238" t="s">
        <v>137</v>
      </c>
      <c r="AF319" s="562" t="s">
        <v>148</v>
      </c>
      <c r="AG319" s="555" t="s">
        <v>132</v>
      </c>
      <c r="AH319" s="554" t="s">
        <v>2254</v>
      </c>
      <c r="AI319" s="169" t="s">
        <v>132</v>
      </c>
      <c r="AJ319" s="169" t="s">
        <v>137</v>
      </c>
      <c r="AK319" s="549" t="s">
        <v>137</v>
      </c>
      <c r="AL319" s="169" t="s">
        <v>132</v>
      </c>
      <c r="AM319" s="169" t="s">
        <v>137</v>
      </c>
      <c r="AN319" s="238" t="s">
        <v>137</v>
      </c>
      <c r="AO319" s="169" t="s">
        <v>132</v>
      </c>
      <c r="AP319" s="169" t="s">
        <v>137</v>
      </c>
      <c r="AQ319" s="238" t="s">
        <v>137</v>
      </c>
      <c r="AR319" s="169" t="s">
        <v>132</v>
      </c>
      <c r="AS319" s="169" t="s">
        <v>137</v>
      </c>
      <c r="AT319" s="238" t="s">
        <v>137</v>
      </c>
      <c r="AU319" s="169" t="s">
        <v>132</v>
      </c>
      <c r="AV319" s="169" t="s">
        <v>137</v>
      </c>
      <c r="AW319" s="238" t="s">
        <v>137</v>
      </c>
      <c r="AX319" s="169" t="s">
        <v>132</v>
      </c>
      <c r="AY319" s="169" t="s">
        <v>137</v>
      </c>
      <c r="AZ319" s="238" t="s">
        <v>137</v>
      </c>
      <c r="BA319" s="169" t="s">
        <v>132</v>
      </c>
      <c r="BB319" s="169"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9" t="s">
        <v>132</v>
      </c>
      <c r="GP319" s="169"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0"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2">
        <v>1</v>
      </c>
      <c r="BQ320" s="172">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2">
        <v>0</v>
      </c>
      <c r="DG320" s="172">
        <v>0</v>
      </c>
      <c r="DH320" s="332" t="s">
        <v>148</v>
      </c>
      <c r="DI320" s="553" t="s">
        <v>137</v>
      </c>
      <c r="DJ320" s="552">
        <v>0</v>
      </c>
      <c r="DK320" s="553" t="s">
        <v>137</v>
      </c>
      <c r="DL320" s="172">
        <v>0</v>
      </c>
      <c r="DM320" s="172">
        <v>0</v>
      </c>
      <c r="DN320" s="332" t="s">
        <v>148</v>
      </c>
      <c r="DO320" s="553" t="s">
        <v>137</v>
      </c>
      <c r="DP320" s="551">
        <v>0</v>
      </c>
      <c r="DQ320" s="553" t="s">
        <v>137</v>
      </c>
      <c r="DR320" s="172">
        <v>12</v>
      </c>
      <c r="DS320" s="172">
        <v>12</v>
      </c>
      <c r="DT320" s="332">
        <v>1</v>
      </c>
      <c r="DU320" s="553" t="s">
        <v>137</v>
      </c>
      <c r="DV320" s="552">
        <v>0</v>
      </c>
      <c r="DW320" s="553" t="s">
        <v>137</v>
      </c>
      <c r="DX320" s="172">
        <v>7</v>
      </c>
      <c r="DY320" s="172">
        <v>7</v>
      </c>
      <c r="DZ320" s="332">
        <v>1</v>
      </c>
      <c r="EA320" s="553" t="s">
        <v>137</v>
      </c>
      <c r="EB320" s="552">
        <v>0</v>
      </c>
      <c r="EC320" s="553" t="s">
        <v>137</v>
      </c>
      <c r="ED320" s="172">
        <v>1</v>
      </c>
      <c r="EE320" s="172">
        <v>1</v>
      </c>
      <c r="EF320" s="576">
        <v>1</v>
      </c>
      <c r="EG320" s="553" t="s">
        <v>137</v>
      </c>
      <c r="EH320" s="552">
        <v>0</v>
      </c>
      <c r="EI320" s="553" t="s">
        <v>137</v>
      </c>
      <c r="EJ320" s="172">
        <v>1</v>
      </c>
      <c r="EK320" s="172">
        <v>1</v>
      </c>
      <c r="EL320" s="576">
        <v>1</v>
      </c>
      <c r="EM320" s="553" t="s">
        <v>137</v>
      </c>
      <c r="EN320" s="552">
        <v>0</v>
      </c>
      <c r="EO320" s="553" t="s">
        <v>137</v>
      </c>
      <c r="EP320" s="172">
        <v>2</v>
      </c>
      <c r="EQ320" s="172">
        <v>2</v>
      </c>
      <c r="ER320" s="332">
        <v>1</v>
      </c>
      <c r="ES320" s="553" t="s">
        <v>137</v>
      </c>
      <c r="ET320" s="552">
        <v>0</v>
      </c>
      <c r="EU320" s="553" t="s">
        <v>137</v>
      </c>
      <c r="EV320" s="172">
        <v>1</v>
      </c>
      <c r="EW320" s="172">
        <v>1</v>
      </c>
      <c r="EX320" s="332">
        <v>1</v>
      </c>
      <c r="EY320" s="553" t="s">
        <v>137</v>
      </c>
      <c r="EZ320" s="552">
        <v>0</v>
      </c>
      <c r="FA320" s="553" t="s">
        <v>137</v>
      </c>
      <c r="FB320" s="172">
        <v>1</v>
      </c>
      <c r="FC320" s="172">
        <v>1</v>
      </c>
      <c r="FD320" s="332">
        <v>1</v>
      </c>
      <c r="FE320" s="553" t="s">
        <v>137</v>
      </c>
      <c r="FF320" s="552">
        <v>0</v>
      </c>
      <c r="FG320" s="553" t="s">
        <v>137</v>
      </c>
      <c r="FH320" s="172">
        <v>1</v>
      </c>
      <c r="FI320" s="172">
        <v>1</v>
      </c>
      <c r="FJ320" s="332">
        <v>1</v>
      </c>
      <c r="FK320" s="553" t="s">
        <v>137</v>
      </c>
      <c r="FL320" s="552">
        <v>0</v>
      </c>
      <c r="FM320" s="553" t="s">
        <v>137</v>
      </c>
      <c r="FN320" s="172">
        <v>0</v>
      </c>
      <c r="FO320" s="172">
        <v>0</v>
      </c>
      <c r="FP320" s="332" t="s">
        <v>148</v>
      </c>
      <c r="FQ320" s="553" t="s">
        <v>137</v>
      </c>
      <c r="FR320" s="552">
        <v>0</v>
      </c>
      <c r="FS320" s="553" t="s">
        <v>137</v>
      </c>
      <c r="FT320" s="172">
        <v>0</v>
      </c>
      <c r="FU320" s="172">
        <v>0</v>
      </c>
      <c r="FV320" s="332" t="s">
        <v>148</v>
      </c>
      <c r="FW320" s="553" t="s">
        <v>137</v>
      </c>
      <c r="FX320" s="552">
        <v>0</v>
      </c>
      <c r="FY320" s="553" t="s">
        <v>137</v>
      </c>
      <c r="FZ320" s="172">
        <v>1</v>
      </c>
      <c r="GA320" s="172">
        <v>1</v>
      </c>
      <c r="GB320" s="332">
        <v>1</v>
      </c>
      <c r="GC320" s="553" t="s">
        <v>137</v>
      </c>
      <c r="GD320" s="552">
        <v>0</v>
      </c>
      <c r="GE320" s="553" t="s">
        <v>137</v>
      </c>
      <c r="GF320" s="172">
        <v>0</v>
      </c>
      <c r="GG320" s="172">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1"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0"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2">
        <v>2</v>
      </c>
      <c r="BQ322" s="172">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2">
        <v>1</v>
      </c>
      <c r="DG322" s="172">
        <v>0</v>
      </c>
      <c r="DH322" s="332">
        <v>0</v>
      </c>
      <c r="DI322" s="553" t="s">
        <v>2279</v>
      </c>
      <c r="DJ322" s="552">
        <v>1</v>
      </c>
      <c r="DK322" s="553" t="s">
        <v>2280</v>
      </c>
      <c r="DL322" s="172">
        <v>2</v>
      </c>
      <c r="DM322" s="172">
        <v>0</v>
      </c>
      <c r="DN322" s="332">
        <v>0</v>
      </c>
      <c r="DO322" s="553" t="s">
        <v>2279</v>
      </c>
      <c r="DP322" s="551">
        <v>0</v>
      </c>
      <c r="DQ322" s="553" t="s">
        <v>137</v>
      </c>
      <c r="DR322" s="172">
        <v>24</v>
      </c>
      <c r="DS322" s="172">
        <v>0</v>
      </c>
      <c r="DT322" s="332">
        <v>0</v>
      </c>
      <c r="DU322" s="553" t="s">
        <v>2279</v>
      </c>
      <c r="DV322" s="552">
        <v>0</v>
      </c>
      <c r="DW322" s="553" t="s">
        <v>137</v>
      </c>
      <c r="DX322" s="172">
        <v>3</v>
      </c>
      <c r="DY322" s="172">
        <v>0</v>
      </c>
      <c r="DZ322" s="332">
        <v>0</v>
      </c>
      <c r="EA322" s="553" t="s">
        <v>2279</v>
      </c>
      <c r="EB322" s="552">
        <v>0</v>
      </c>
      <c r="EC322" s="553" t="s">
        <v>137</v>
      </c>
      <c r="ED322" s="172">
        <v>3</v>
      </c>
      <c r="EE322" s="172">
        <v>0</v>
      </c>
      <c r="EF322" s="576">
        <v>0</v>
      </c>
      <c r="EG322" s="553" t="s">
        <v>2279</v>
      </c>
      <c r="EH322" s="552">
        <v>0</v>
      </c>
      <c r="EI322" s="553" t="s">
        <v>137</v>
      </c>
      <c r="EJ322" s="172">
        <v>5</v>
      </c>
      <c r="EK322" s="172">
        <v>0</v>
      </c>
      <c r="EL322" s="576">
        <v>0</v>
      </c>
      <c r="EM322" s="553" t="s">
        <v>2279</v>
      </c>
      <c r="EN322" s="552">
        <v>4</v>
      </c>
      <c r="EO322" s="553" t="s">
        <v>11118</v>
      </c>
      <c r="EP322" s="172">
        <v>4</v>
      </c>
      <c r="EQ322" s="172">
        <v>3</v>
      </c>
      <c r="ER322" s="332">
        <v>0.75</v>
      </c>
      <c r="ES322" s="553" t="s">
        <v>2279</v>
      </c>
      <c r="ET322" s="552">
        <v>1</v>
      </c>
      <c r="EU322" s="553" t="s">
        <v>2280</v>
      </c>
      <c r="EV322" s="172">
        <v>3</v>
      </c>
      <c r="EW322" s="172">
        <v>1</v>
      </c>
      <c r="EX322" s="332">
        <v>0.33333333333333331</v>
      </c>
      <c r="EY322" s="553" t="s">
        <v>2279</v>
      </c>
      <c r="EZ322" s="552">
        <v>2</v>
      </c>
      <c r="FA322" s="553" t="s">
        <v>12812</v>
      </c>
      <c r="FB322" s="172">
        <v>0</v>
      </c>
      <c r="FC322" s="172">
        <v>0</v>
      </c>
      <c r="FD322" s="332" t="s">
        <v>148</v>
      </c>
      <c r="FE322" s="553" t="s">
        <v>137</v>
      </c>
      <c r="FF322" s="552">
        <v>0</v>
      </c>
      <c r="FG322" s="553" t="s">
        <v>137</v>
      </c>
      <c r="FH322" s="172">
        <v>1</v>
      </c>
      <c r="FI322" s="172">
        <v>0</v>
      </c>
      <c r="FJ322" s="332">
        <v>0</v>
      </c>
      <c r="FK322" s="553" t="s">
        <v>2279</v>
      </c>
      <c r="FL322" s="552">
        <v>0</v>
      </c>
      <c r="FM322" s="553" t="s">
        <v>137</v>
      </c>
      <c r="FN322" s="172">
        <v>0</v>
      </c>
      <c r="FO322" s="172">
        <v>0</v>
      </c>
      <c r="FP322" s="332" t="s">
        <v>148</v>
      </c>
      <c r="FQ322" s="553" t="s">
        <v>137</v>
      </c>
      <c r="FR322" s="552">
        <v>0</v>
      </c>
      <c r="FS322" s="553" t="s">
        <v>137</v>
      </c>
      <c r="FT322" s="172">
        <v>0</v>
      </c>
      <c r="FU322" s="172">
        <v>0</v>
      </c>
      <c r="FV322" s="332" t="s">
        <v>148</v>
      </c>
      <c r="FW322" s="553" t="s">
        <v>137</v>
      </c>
      <c r="FX322" s="552">
        <v>0</v>
      </c>
      <c r="FY322" s="553" t="s">
        <v>137</v>
      </c>
      <c r="FZ322" s="172">
        <v>1</v>
      </c>
      <c r="GA322" s="172">
        <v>1</v>
      </c>
      <c r="GB322" s="332">
        <v>1</v>
      </c>
      <c r="GC322" s="553" t="s">
        <v>137</v>
      </c>
      <c r="GD322" s="552">
        <v>0</v>
      </c>
      <c r="GE322" s="553" t="s">
        <v>137</v>
      </c>
      <c r="GF322" s="172">
        <v>17</v>
      </c>
      <c r="GG322" s="172">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0"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2">
        <v>1</v>
      </c>
      <c r="BQ323" s="172">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2">
        <v>0</v>
      </c>
      <c r="DG323" s="172">
        <v>0</v>
      </c>
      <c r="DH323" s="332" t="s">
        <v>148</v>
      </c>
      <c r="DI323" s="553" t="s">
        <v>137</v>
      </c>
      <c r="DJ323" s="552">
        <v>0</v>
      </c>
      <c r="DK323" s="553" t="s">
        <v>137</v>
      </c>
      <c r="DL323" s="172">
        <v>2</v>
      </c>
      <c r="DM323" s="172">
        <v>0</v>
      </c>
      <c r="DN323" s="332">
        <v>0</v>
      </c>
      <c r="DO323" s="553" t="s">
        <v>2285</v>
      </c>
      <c r="DP323" s="551">
        <v>0</v>
      </c>
      <c r="DQ323" s="553" t="s">
        <v>137</v>
      </c>
      <c r="DR323" s="172">
        <v>6</v>
      </c>
      <c r="DS323" s="172">
        <v>0</v>
      </c>
      <c r="DT323" s="332">
        <v>0</v>
      </c>
      <c r="DU323" s="553" t="s">
        <v>14172</v>
      </c>
      <c r="DV323" s="552">
        <v>0</v>
      </c>
      <c r="DW323" s="553" t="s">
        <v>137</v>
      </c>
      <c r="DX323" s="172">
        <v>1</v>
      </c>
      <c r="DY323" s="172">
        <v>0</v>
      </c>
      <c r="DZ323" s="332">
        <v>0</v>
      </c>
      <c r="EA323" s="553" t="s">
        <v>19150</v>
      </c>
      <c r="EB323" s="552">
        <v>0</v>
      </c>
      <c r="EC323" s="553" t="s">
        <v>137</v>
      </c>
      <c r="ED323" s="172">
        <v>1</v>
      </c>
      <c r="EE323" s="172">
        <v>1</v>
      </c>
      <c r="EF323" s="576">
        <v>1</v>
      </c>
      <c r="EG323" s="553" t="s">
        <v>137</v>
      </c>
      <c r="EH323" s="552">
        <v>0</v>
      </c>
      <c r="EI323" s="553" t="s">
        <v>137</v>
      </c>
      <c r="EJ323" s="172">
        <v>1</v>
      </c>
      <c r="EK323" s="172">
        <v>1</v>
      </c>
      <c r="EL323" s="576">
        <v>1</v>
      </c>
      <c r="EM323" s="553" t="s">
        <v>137</v>
      </c>
      <c r="EN323" s="552">
        <v>0</v>
      </c>
      <c r="EO323" s="553" t="s">
        <v>137</v>
      </c>
      <c r="EP323" s="172">
        <v>2</v>
      </c>
      <c r="EQ323" s="172">
        <v>1</v>
      </c>
      <c r="ER323" s="332">
        <v>0.5</v>
      </c>
      <c r="ES323" s="553" t="s">
        <v>2286</v>
      </c>
      <c r="ET323" s="552">
        <v>1</v>
      </c>
      <c r="EU323" s="553" t="s">
        <v>2287</v>
      </c>
      <c r="EV323" s="172">
        <v>4</v>
      </c>
      <c r="EW323" s="172">
        <v>2</v>
      </c>
      <c r="EX323" s="332">
        <v>0.5</v>
      </c>
      <c r="EY323" s="553" t="s">
        <v>14173</v>
      </c>
      <c r="EZ323" s="552">
        <v>2</v>
      </c>
      <c r="FA323" s="553" t="s">
        <v>14173</v>
      </c>
      <c r="FB323" s="172">
        <v>1</v>
      </c>
      <c r="FC323" s="172">
        <v>1</v>
      </c>
      <c r="FD323" s="332">
        <v>1</v>
      </c>
      <c r="FE323" s="553" t="s">
        <v>137</v>
      </c>
      <c r="FF323" s="552">
        <v>0</v>
      </c>
      <c r="FG323" s="553" t="s">
        <v>137</v>
      </c>
      <c r="FH323" s="172">
        <v>1</v>
      </c>
      <c r="FI323" s="172">
        <v>0</v>
      </c>
      <c r="FJ323" s="332">
        <v>0</v>
      </c>
      <c r="FK323" s="553" t="s">
        <v>19151</v>
      </c>
      <c r="FL323" s="552">
        <v>1</v>
      </c>
      <c r="FM323" s="553" t="s">
        <v>16889</v>
      </c>
      <c r="FN323" s="172">
        <v>0</v>
      </c>
      <c r="FO323" s="172">
        <v>0</v>
      </c>
      <c r="FP323" s="332" t="s">
        <v>148</v>
      </c>
      <c r="FQ323" s="553" t="s">
        <v>137</v>
      </c>
      <c r="FR323" s="552">
        <v>0</v>
      </c>
      <c r="FS323" s="553" t="s">
        <v>137</v>
      </c>
      <c r="FT323" s="172">
        <v>0</v>
      </c>
      <c r="FU323" s="172">
        <v>0</v>
      </c>
      <c r="FV323" s="332" t="s">
        <v>148</v>
      </c>
      <c r="FW323" s="553" t="s">
        <v>137</v>
      </c>
      <c r="FX323" s="552">
        <v>0</v>
      </c>
      <c r="FY323" s="553" t="s">
        <v>137</v>
      </c>
      <c r="FZ323" s="172">
        <v>1</v>
      </c>
      <c r="GA323" s="172">
        <v>0</v>
      </c>
      <c r="GB323" s="332">
        <v>0</v>
      </c>
      <c r="GC323" s="553" t="s">
        <v>2288</v>
      </c>
      <c r="GD323" s="552">
        <v>0</v>
      </c>
      <c r="GE323" s="553" t="s">
        <v>137</v>
      </c>
      <c r="GF323" s="172">
        <v>7</v>
      </c>
      <c r="GG323" s="172">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0"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9"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2">
        <v>1</v>
      </c>
      <c r="BQ324" s="172">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2">
        <v>0</v>
      </c>
      <c r="DG324" s="172">
        <v>0</v>
      </c>
      <c r="DH324" s="332" t="s">
        <v>148</v>
      </c>
      <c r="DI324" s="553" t="s">
        <v>137</v>
      </c>
      <c r="DJ324" s="552">
        <v>0</v>
      </c>
      <c r="DK324" s="553" t="s">
        <v>137</v>
      </c>
      <c r="DL324" s="172">
        <v>3</v>
      </c>
      <c r="DM324" s="172">
        <v>3</v>
      </c>
      <c r="DN324" s="332">
        <v>1</v>
      </c>
      <c r="DO324" s="553"/>
      <c r="DP324" s="551">
        <v>0</v>
      </c>
      <c r="DQ324" s="553" t="s">
        <v>137</v>
      </c>
      <c r="DR324" s="172">
        <v>5</v>
      </c>
      <c r="DS324" s="172">
        <v>0</v>
      </c>
      <c r="DT324" s="332">
        <v>0</v>
      </c>
      <c r="DU324" s="553" t="s">
        <v>2292</v>
      </c>
      <c r="DV324" s="552">
        <v>0</v>
      </c>
      <c r="DW324" s="553" t="s">
        <v>137</v>
      </c>
      <c r="DX324" s="172">
        <v>6</v>
      </c>
      <c r="DY324" s="172">
        <v>2</v>
      </c>
      <c r="DZ324" s="332">
        <v>0.33333333333333331</v>
      </c>
      <c r="EA324" s="553" t="s">
        <v>2293</v>
      </c>
      <c r="EB324" s="552">
        <v>0</v>
      </c>
      <c r="EC324" s="553" t="s">
        <v>137</v>
      </c>
      <c r="ED324" s="172">
        <v>0</v>
      </c>
      <c r="EE324" s="172">
        <v>0</v>
      </c>
      <c r="EF324" s="576" t="s">
        <v>148</v>
      </c>
      <c r="EG324" s="553" t="s">
        <v>137</v>
      </c>
      <c r="EH324" s="552">
        <v>0</v>
      </c>
      <c r="EI324" s="553" t="s">
        <v>137</v>
      </c>
      <c r="EJ324" s="172">
        <v>1</v>
      </c>
      <c r="EK324" s="172">
        <v>0</v>
      </c>
      <c r="EL324" s="576">
        <v>0</v>
      </c>
      <c r="EM324" s="553" t="s">
        <v>2294</v>
      </c>
      <c r="EN324" s="552">
        <v>1</v>
      </c>
      <c r="EO324" s="553" t="s">
        <v>2295</v>
      </c>
      <c r="EP324" s="172">
        <v>4</v>
      </c>
      <c r="EQ324" s="172">
        <v>3</v>
      </c>
      <c r="ER324" s="332">
        <v>0.75</v>
      </c>
      <c r="ES324" s="553" t="s">
        <v>2296</v>
      </c>
      <c r="ET324" s="552">
        <v>0</v>
      </c>
      <c r="EU324" s="553" t="s">
        <v>137</v>
      </c>
      <c r="EV324" s="172">
        <v>5</v>
      </c>
      <c r="EW324" s="172">
        <v>0</v>
      </c>
      <c r="EX324" s="332">
        <v>0</v>
      </c>
      <c r="EY324" s="553" t="s">
        <v>12813</v>
      </c>
      <c r="EZ324" s="552">
        <v>5</v>
      </c>
      <c r="FA324" s="553" t="s">
        <v>2297</v>
      </c>
      <c r="FB324" s="172">
        <v>1</v>
      </c>
      <c r="FC324" s="172">
        <v>0</v>
      </c>
      <c r="FD324" s="332">
        <v>0</v>
      </c>
      <c r="FE324" s="553" t="s">
        <v>2298</v>
      </c>
      <c r="FF324" s="552">
        <v>1</v>
      </c>
      <c r="FG324" s="553" t="s">
        <v>2297</v>
      </c>
      <c r="FH324" s="172">
        <v>2</v>
      </c>
      <c r="FI324" s="172">
        <v>2</v>
      </c>
      <c r="FJ324" s="332">
        <v>1</v>
      </c>
      <c r="FK324" s="553" t="s">
        <v>137</v>
      </c>
      <c r="FL324" s="552">
        <v>0</v>
      </c>
      <c r="FM324" s="553" t="s">
        <v>137</v>
      </c>
      <c r="FN324" s="172">
        <v>0</v>
      </c>
      <c r="FO324" s="172">
        <v>0</v>
      </c>
      <c r="FP324" s="332" t="s">
        <v>148</v>
      </c>
      <c r="FQ324" s="553" t="s">
        <v>137</v>
      </c>
      <c r="FR324" s="552">
        <v>0</v>
      </c>
      <c r="FS324" s="553" t="s">
        <v>137</v>
      </c>
      <c r="FT324" s="172">
        <v>0</v>
      </c>
      <c r="FU324" s="172">
        <v>0</v>
      </c>
      <c r="FV324" s="332" t="s">
        <v>148</v>
      </c>
      <c r="FW324" s="553" t="s">
        <v>137</v>
      </c>
      <c r="FX324" s="552">
        <v>0</v>
      </c>
      <c r="FY324" s="553" t="s">
        <v>137</v>
      </c>
      <c r="FZ324" s="172">
        <v>2</v>
      </c>
      <c r="GA324" s="172">
        <v>2</v>
      </c>
      <c r="GB324" s="332">
        <v>1</v>
      </c>
      <c r="GC324" s="553"/>
      <c r="GD324" s="552">
        <v>0</v>
      </c>
      <c r="GE324" s="553"/>
      <c r="GF324" s="172">
        <v>1</v>
      </c>
      <c r="GG324" s="172">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0"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9"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2">
        <v>1</v>
      </c>
      <c r="BQ325" s="172">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2">
        <v>0</v>
      </c>
      <c r="DG325" s="172">
        <v>0</v>
      </c>
      <c r="DH325" s="332" t="s">
        <v>148</v>
      </c>
      <c r="DI325" s="553" t="s">
        <v>137</v>
      </c>
      <c r="DJ325" s="552">
        <v>0</v>
      </c>
      <c r="DK325" s="553" t="s">
        <v>137</v>
      </c>
      <c r="DL325" s="172">
        <v>0</v>
      </c>
      <c r="DM325" s="172">
        <v>0</v>
      </c>
      <c r="DN325" s="332" t="s">
        <v>148</v>
      </c>
      <c r="DO325" s="553" t="s">
        <v>137</v>
      </c>
      <c r="DP325" s="551">
        <v>0</v>
      </c>
      <c r="DQ325" s="553" t="s">
        <v>137</v>
      </c>
      <c r="DR325" s="172">
        <v>3</v>
      </c>
      <c r="DS325" s="172">
        <v>0</v>
      </c>
      <c r="DT325" s="332">
        <v>0</v>
      </c>
      <c r="DU325" s="553" t="s">
        <v>2303</v>
      </c>
      <c r="DV325" s="552">
        <v>0</v>
      </c>
      <c r="DW325" s="553" t="s">
        <v>137</v>
      </c>
      <c r="DX325" s="172">
        <v>6</v>
      </c>
      <c r="DY325" s="172">
        <v>0</v>
      </c>
      <c r="DZ325" s="332">
        <v>0</v>
      </c>
      <c r="EA325" s="553" t="s">
        <v>2303</v>
      </c>
      <c r="EB325" s="552">
        <v>0</v>
      </c>
      <c r="EC325" s="553" t="s">
        <v>137</v>
      </c>
      <c r="ED325" s="172">
        <v>1</v>
      </c>
      <c r="EE325" s="172">
        <v>0</v>
      </c>
      <c r="EF325" s="576">
        <v>0</v>
      </c>
      <c r="EG325" s="553" t="s">
        <v>2303</v>
      </c>
      <c r="EH325" s="552">
        <v>0</v>
      </c>
      <c r="EI325" s="553" t="s">
        <v>137</v>
      </c>
      <c r="EJ325" s="172">
        <v>1</v>
      </c>
      <c r="EK325" s="172">
        <v>0</v>
      </c>
      <c r="EL325" s="576">
        <v>0</v>
      </c>
      <c r="EM325" s="553" t="s">
        <v>2301</v>
      </c>
      <c r="EN325" s="552">
        <v>1</v>
      </c>
      <c r="EO325" s="553" t="s">
        <v>2304</v>
      </c>
      <c r="EP325" s="172">
        <v>1</v>
      </c>
      <c r="EQ325" s="172">
        <v>1</v>
      </c>
      <c r="ER325" s="332">
        <v>1</v>
      </c>
      <c r="ES325" s="553" t="s">
        <v>137</v>
      </c>
      <c r="ET325" s="552">
        <v>0</v>
      </c>
      <c r="EU325" s="553" t="s">
        <v>137</v>
      </c>
      <c r="EV325" s="172">
        <v>10</v>
      </c>
      <c r="EW325" s="172">
        <v>7</v>
      </c>
      <c r="EX325" s="332">
        <v>0.7</v>
      </c>
      <c r="EY325" s="553" t="s">
        <v>12814</v>
      </c>
      <c r="EZ325" s="552">
        <v>3</v>
      </c>
      <c r="FA325" s="553" t="s">
        <v>2304</v>
      </c>
      <c r="FB325" s="172">
        <v>0</v>
      </c>
      <c r="FC325" s="172">
        <v>0</v>
      </c>
      <c r="FD325" s="332" t="s">
        <v>148</v>
      </c>
      <c r="FE325" s="553" t="s">
        <v>137</v>
      </c>
      <c r="FF325" s="552">
        <v>0</v>
      </c>
      <c r="FG325" s="553" t="s">
        <v>137</v>
      </c>
      <c r="FH325" s="172">
        <v>0</v>
      </c>
      <c r="FI325" s="172">
        <v>0</v>
      </c>
      <c r="FJ325" s="332" t="s">
        <v>148</v>
      </c>
      <c r="FK325" s="553" t="s">
        <v>137</v>
      </c>
      <c r="FL325" s="552">
        <v>0</v>
      </c>
      <c r="FM325" s="553" t="s">
        <v>137</v>
      </c>
      <c r="FN325" s="172">
        <v>0</v>
      </c>
      <c r="FO325" s="172">
        <v>0</v>
      </c>
      <c r="FP325" s="332" t="s">
        <v>148</v>
      </c>
      <c r="FQ325" s="553" t="s">
        <v>137</v>
      </c>
      <c r="FR325" s="552">
        <v>0</v>
      </c>
      <c r="FS325" s="553" t="s">
        <v>137</v>
      </c>
      <c r="FT325" s="172">
        <v>0</v>
      </c>
      <c r="FU325" s="172">
        <v>0</v>
      </c>
      <c r="FV325" s="332" t="s">
        <v>148</v>
      </c>
      <c r="FW325" s="553" t="s">
        <v>137</v>
      </c>
      <c r="FX325" s="552">
        <v>0</v>
      </c>
      <c r="FY325" s="553" t="s">
        <v>137</v>
      </c>
      <c r="FZ325" s="172">
        <v>1</v>
      </c>
      <c r="GA325" s="172">
        <v>0</v>
      </c>
      <c r="GB325" s="332">
        <v>0</v>
      </c>
      <c r="GC325" s="553" t="s">
        <v>2301</v>
      </c>
      <c r="GD325" s="552">
        <v>0</v>
      </c>
      <c r="GE325" s="553" t="s">
        <v>137</v>
      </c>
      <c r="GF325" s="172">
        <v>2</v>
      </c>
      <c r="GG325" s="172">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0"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9"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2">
        <v>0</v>
      </c>
      <c r="BQ326" s="172">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2">
        <v>0</v>
      </c>
      <c r="DG326" s="172">
        <v>0</v>
      </c>
      <c r="DH326" s="332" t="s">
        <v>148</v>
      </c>
      <c r="DI326" s="553" t="s">
        <v>137</v>
      </c>
      <c r="DJ326" s="552">
        <v>0</v>
      </c>
      <c r="DK326" s="553" t="s">
        <v>137</v>
      </c>
      <c r="DL326" s="172">
        <v>0</v>
      </c>
      <c r="DM326" s="172">
        <v>0</v>
      </c>
      <c r="DN326" s="332" t="s">
        <v>148</v>
      </c>
      <c r="DO326" s="553" t="s">
        <v>137</v>
      </c>
      <c r="DP326" s="551">
        <v>0</v>
      </c>
      <c r="DQ326" s="553" t="s">
        <v>137</v>
      </c>
      <c r="DR326" s="172">
        <v>5</v>
      </c>
      <c r="DS326" s="172">
        <v>0</v>
      </c>
      <c r="DT326" s="332">
        <v>0</v>
      </c>
      <c r="DU326" s="553" t="s">
        <v>2306</v>
      </c>
      <c r="DV326" s="552">
        <v>0</v>
      </c>
      <c r="DW326" s="553" t="s">
        <v>137</v>
      </c>
      <c r="DX326" s="172">
        <v>0</v>
      </c>
      <c r="DY326" s="172">
        <v>0</v>
      </c>
      <c r="DZ326" s="332" t="s">
        <v>148</v>
      </c>
      <c r="EA326" s="553" t="s">
        <v>137</v>
      </c>
      <c r="EB326" s="552">
        <v>0</v>
      </c>
      <c r="EC326" s="553" t="s">
        <v>137</v>
      </c>
      <c r="ED326" s="172">
        <v>1</v>
      </c>
      <c r="EE326" s="172">
        <v>0</v>
      </c>
      <c r="EF326" s="576">
        <v>0</v>
      </c>
      <c r="EG326" s="553" t="s">
        <v>2307</v>
      </c>
      <c r="EH326" s="552">
        <v>0</v>
      </c>
      <c r="EI326" s="553" t="s">
        <v>137</v>
      </c>
      <c r="EJ326" s="172">
        <v>1</v>
      </c>
      <c r="EK326" s="172">
        <v>0</v>
      </c>
      <c r="EL326" s="576">
        <v>0</v>
      </c>
      <c r="EM326" s="553" t="s">
        <v>2308</v>
      </c>
      <c r="EN326" s="552">
        <v>1</v>
      </c>
      <c r="EO326" s="553" t="s">
        <v>2309</v>
      </c>
      <c r="EP326" s="172">
        <v>3</v>
      </c>
      <c r="EQ326" s="172">
        <v>1</v>
      </c>
      <c r="ER326" s="332">
        <v>0.33333333333333331</v>
      </c>
      <c r="ES326" s="553" t="s">
        <v>2308</v>
      </c>
      <c r="ET326" s="552">
        <v>2</v>
      </c>
      <c r="EU326" s="553" t="s">
        <v>2309</v>
      </c>
      <c r="EV326" s="172">
        <v>12</v>
      </c>
      <c r="EW326" s="172">
        <v>0</v>
      </c>
      <c r="EX326" s="332">
        <v>0</v>
      </c>
      <c r="EY326" s="553" t="s">
        <v>2306</v>
      </c>
      <c r="EZ326" s="552">
        <v>9</v>
      </c>
      <c r="FA326" s="553" t="s">
        <v>12815</v>
      </c>
      <c r="FB326" s="172">
        <v>1</v>
      </c>
      <c r="FC326" s="172">
        <v>0</v>
      </c>
      <c r="FD326" s="332">
        <v>0</v>
      </c>
      <c r="FE326" s="553" t="s">
        <v>2308</v>
      </c>
      <c r="FF326" s="552">
        <v>0</v>
      </c>
      <c r="FG326" s="553" t="s">
        <v>137</v>
      </c>
      <c r="FH326" s="172">
        <v>2</v>
      </c>
      <c r="FI326" s="172">
        <v>1</v>
      </c>
      <c r="FJ326" s="332">
        <v>0.5</v>
      </c>
      <c r="FK326" s="553" t="s">
        <v>2308</v>
      </c>
      <c r="FL326" s="552">
        <v>0</v>
      </c>
      <c r="FM326" s="553" t="s">
        <v>137</v>
      </c>
      <c r="FN326" s="172">
        <v>0</v>
      </c>
      <c r="FO326" s="172">
        <v>0</v>
      </c>
      <c r="FP326" s="332" t="s">
        <v>148</v>
      </c>
      <c r="FQ326" s="553" t="s">
        <v>137</v>
      </c>
      <c r="FR326" s="552">
        <v>0</v>
      </c>
      <c r="FS326" s="553" t="s">
        <v>137</v>
      </c>
      <c r="FT326" s="172">
        <v>0</v>
      </c>
      <c r="FU326" s="172">
        <v>0</v>
      </c>
      <c r="FV326" s="332" t="s">
        <v>148</v>
      </c>
      <c r="FW326" s="553" t="s">
        <v>137</v>
      </c>
      <c r="FX326" s="552">
        <v>0</v>
      </c>
      <c r="FY326" s="553" t="s">
        <v>137</v>
      </c>
      <c r="FZ326" s="172">
        <v>3</v>
      </c>
      <c r="GA326" s="172">
        <v>0</v>
      </c>
      <c r="GB326" s="332">
        <v>0</v>
      </c>
      <c r="GC326" s="553" t="s">
        <v>2308</v>
      </c>
      <c r="GD326" s="552">
        <v>0</v>
      </c>
      <c r="GE326" s="553" t="s">
        <v>137</v>
      </c>
      <c r="GF326" s="172">
        <v>7</v>
      </c>
      <c r="GG326" s="172">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0"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9"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2">
        <v>3</v>
      </c>
      <c r="BQ327" s="172">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2">
        <v>0</v>
      </c>
      <c r="DG327" s="172">
        <v>0</v>
      </c>
      <c r="DH327" s="332" t="s">
        <v>148</v>
      </c>
      <c r="DI327" s="553" t="s">
        <v>137</v>
      </c>
      <c r="DJ327" s="552">
        <v>0</v>
      </c>
      <c r="DK327" s="553" t="s">
        <v>137</v>
      </c>
      <c r="DL327" s="172">
        <v>0</v>
      </c>
      <c r="DM327" s="172">
        <v>0</v>
      </c>
      <c r="DN327" s="332" t="s">
        <v>148</v>
      </c>
      <c r="DO327" s="553" t="s">
        <v>137</v>
      </c>
      <c r="DP327" s="551">
        <v>0</v>
      </c>
      <c r="DQ327" s="553" t="s">
        <v>137</v>
      </c>
      <c r="DR327" s="172">
        <v>11</v>
      </c>
      <c r="DS327" s="172">
        <v>0</v>
      </c>
      <c r="DT327" s="332">
        <v>0</v>
      </c>
      <c r="DU327" s="553" t="s">
        <v>2313</v>
      </c>
      <c r="DV327" s="552">
        <v>0</v>
      </c>
      <c r="DW327" s="553" t="s">
        <v>137</v>
      </c>
      <c r="DX327" s="172">
        <v>0</v>
      </c>
      <c r="DY327" s="172">
        <v>0</v>
      </c>
      <c r="DZ327" s="332" t="s">
        <v>148</v>
      </c>
      <c r="EA327" s="553"/>
      <c r="EB327" s="552">
        <v>0</v>
      </c>
      <c r="EC327" s="553" t="s">
        <v>137</v>
      </c>
      <c r="ED327" s="172">
        <v>2</v>
      </c>
      <c r="EE327" s="172">
        <v>1</v>
      </c>
      <c r="EF327" s="576">
        <v>0.5</v>
      </c>
      <c r="EG327" s="553" t="s">
        <v>2311</v>
      </c>
      <c r="EH327" s="552">
        <v>0</v>
      </c>
      <c r="EI327" s="553" t="s">
        <v>137</v>
      </c>
      <c r="EJ327" s="172">
        <v>1</v>
      </c>
      <c r="EK327" s="172">
        <v>1</v>
      </c>
      <c r="EL327" s="576">
        <v>1</v>
      </c>
      <c r="EM327" s="553" t="s">
        <v>137</v>
      </c>
      <c r="EN327" s="552">
        <v>0</v>
      </c>
      <c r="EO327" s="553" t="s">
        <v>137</v>
      </c>
      <c r="EP327" s="172">
        <v>2</v>
      </c>
      <c r="EQ327" s="172">
        <v>1</v>
      </c>
      <c r="ER327" s="332">
        <v>0.5</v>
      </c>
      <c r="ES327" s="553" t="s">
        <v>2314</v>
      </c>
      <c r="ET327" s="552">
        <v>0</v>
      </c>
      <c r="EU327" s="553" t="s">
        <v>137</v>
      </c>
      <c r="EV327" s="172">
        <v>7</v>
      </c>
      <c r="EW327" s="172">
        <v>7</v>
      </c>
      <c r="EX327" s="332">
        <v>1</v>
      </c>
      <c r="EY327" s="553" t="s">
        <v>137</v>
      </c>
      <c r="EZ327" s="552">
        <v>0</v>
      </c>
      <c r="FA327" s="553" t="s">
        <v>137</v>
      </c>
      <c r="FB327" s="172">
        <v>1</v>
      </c>
      <c r="FC327" s="172">
        <v>0</v>
      </c>
      <c r="FD327" s="332">
        <v>0</v>
      </c>
      <c r="FE327" s="553" t="s">
        <v>11119</v>
      </c>
      <c r="FF327" s="552">
        <v>0</v>
      </c>
      <c r="FG327" s="553" t="s">
        <v>137</v>
      </c>
      <c r="FH327" s="172">
        <v>1</v>
      </c>
      <c r="FI327" s="172">
        <v>1</v>
      </c>
      <c r="FJ327" s="332">
        <v>1</v>
      </c>
      <c r="FK327" s="553" t="s">
        <v>137</v>
      </c>
      <c r="FL327" s="552">
        <v>0</v>
      </c>
      <c r="FM327" s="553" t="s">
        <v>137</v>
      </c>
      <c r="FN327" s="172">
        <v>0</v>
      </c>
      <c r="FO327" s="172">
        <v>0</v>
      </c>
      <c r="FP327" s="332" t="s">
        <v>148</v>
      </c>
      <c r="FQ327" s="553" t="s">
        <v>137</v>
      </c>
      <c r="FR327" s="552">
        <v>0</v>
      </c>
      <c r="FS327" s="553" t="s">
        <v>137</v>
      </c>
      <c r="FT327" s="172">
        <v>0</v>
      </c>
      <c r="FU327" s="172">
        <v>0</v>
      </c>
      <c r="FV327" s="332" t="s">
        <v>148</v>
      </c>
      <c r="FW327" s="553" t="s">
        <v>137</v>
      </c>
      <c r="FX327" s="552">
        <v>0</v>
      </c>
      <c r="FY327" s="553" t="s">
        <v>137</v>
      </c>
      <c r="FZ327" s="172">
        <v>1</v>
      </c>
      <c r="GA327" s="172">
        <v>0</v>
      </c>
      <c r="GB327" s="332">
        <v>0</v>
      </c>
      <c r="GC327" s="553" t="s">
        <v>2315</v>
      </c>
      <c r="GD327" s="552">
        <v>1</v>
      </c>
      <c r="GE327" s="553" t="s">
        <v>2316</v>
      </c>
      <c r="GF327" s="172">
        <v>5</v>
      </c>
      <c r="GG327" s="172">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0"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9"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2">
        <v>0</v>
      </c>
      <c r="BQ328" s="172">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2">
        <v>0</v>
      </c>
      <c r="DG328" s="172">
        <v>0</v>
      </c>
      <c r="DH328" s="332" t="s">
        <v>148</v>
      </c>
      <c r="DI328" s="553" t="s">
        <v>137</v>
      </c>
      <c r="DJ328" s="552">
        <v>0</v>
      </c>
      <c r="DK328" s="553" t="s">
        <v>137</v>
      </c>
      <c r="DL328" s="172">
        <v>0</v>
      </c>
      <c r="DM328" s="172">
        <v>0</v>
      </c>
      <c r="DN328" s="332" t="s">
        <v>148</v>
      </c>
      <c r="DO328" s="553" t="s">
        <v>137</v>
      </c>
      <c r="DP328" s="551">
        <v>0</v>
      </c>
      <c r="DQ328" s="553" t="s">
        <v>137</v>
      </c>
      <c r="DR328" s="172">
        <v>5</v>
      </c>
      <c r="DS328" s="172">
        <v>5</v>
      </c>
      <c r="DT328" s="332">
        <v>1</v>
      </c>
      <c r="DU328" s="553" t="s">
        <v>137</v>
      </c>
      <c r="DV328" s="552">
        <v>0</v>
      </c>
      <c r="DW328" s="553" t="s">
        <v>137</v>
      </c>
      <c r="DX328" s="172">
        <v>2</v>
      </c>
      <c r="DY328" s="172">
        <v>0</v>
      </c>
      <c r="DZ328" s="332">
        <v>0</v>
      </c>
      <c r="EA328" s="553" t="s">
        <v>16890</v>
      </c>
      <c r="EB328" s="552">
        <v>0</v>
      </c>
      <c r="EC328" s="553" t="s">
        <v>137</v>
      </c>
      <c r="ED328" s="172">
        <v>2</v>
      </c>
      <c r="EE328" s="172">
        <v>0</v>
      </c>
      <c r="EF328" s="576">
        <v>0</v>
      </c>
      <c r="EG328" s="553" t="s">
        <v>2318</v>
      </c>
      <c r="EH328" s="552">
        <v>1</v>
      </c>
      <c r="EI328" s="553" t="s">
        <v>16891</v>
      </c>
      <c r="EJ328" s="172">
        <v>1</v>
      </c>
      <c r="EK328" s="172">
        <v>1</v>
      </c>
      <c r="EL328" s="576">
        <v>1</v>
      </c>
      <c r="EM328" s="553" t="s">
        <v>137</v>
      </c>
      <c r="EN328" s="552">
        <v>0</v>
      </c>
      <c r="EO328" s="553" t="s">
        <v>137</v>
      </c>
      <c r="EP328" s="172">
        <v>3</v>
      </c>
      <c r="EQ328" s="172">
        <v>3</v>
      </c>
      <c r="ER328" s="332">
        <v>1</v>
      </c>
      <c r="ES328" s="553" t="s">
        <v>137</v>
      </c>
      <c r="ET328" s="552">
        <v>0</v>
      </c>
      <c r="EU328" s="553" t="s">
        <v>137</v>
      </c>
      <c r="EV328" s="172">
        <v>13</v>
      </c>
      <c r="EW328" s="172">
        <v>0</v>
      </c>
      <c r="EX328" s="332">
        <v>0</v>
      </c>
      <c r="EY328" s="553" t="s">
        <v>12816</v>
      </c>
      <c r="EZ328" s="552">
        <v>13</v>
      </c>
      <c r="FA328" s="553" t="s">
        <v>12816</v>
      </c>
      <c r="FB328" s="172">
        <v>1</v>
      </c>
      <c r="FC328" s="172">
        <v>1</v>
      </c>
      <c r="FD328" s="332">
        <v>1</v>
      </c>
      <c r="FE328" s="553" t="s">
        <v>137</v>
      </c>
      <c r="FF328" s="552">
        <v>0</v>
      </c>
      <c r="FG328" s="553" t="s">
        <v>137</v>
      </c>
      <c r="FH328" s="172">
        <v>0</v>
      </c>
      <c r="FI328" s="172">
        <v>0</v>
      </c>
      <c r="FJ328" s="332" t="s">
        <v>148</v>
      </c>
      <c r="FK328" s="553" t="s">
        <v>137</v>
      </c>
      <c r="FL328" s="552">
        <v>0</v>
      </c>
      <c r="FM328" s="553" t="s">
        <v>137</v>
      </c>
      <c r="FN328" s="172">
        <v>0</v>
      </c>
      <c r="FO328" s="172">
        <v>0</v>
      </c>
      <c r="FP328" s="332" t="s">
        <v>148</v>
      </c>
      <c r="FQ328" s="553" t="s">
        <v>137</v>
      </c>
      <c r="FR328" s="552">
        <v>0</v>
      </c>
      <c r="FS328" s="553" t="s">
        <v>137</v>
      </c>
      <c r="FT328" s="172">
        <v>0</v>
      </c>
      <c r="FU328" s="172">
        <v>0</v>
      </c>
      <c r="FV328" s="332" t="s">
        <v>148</v>
      </c>
      <c r="FW328" s="553" t="s">
        <v>137</v>
      </c>
      <c r="FX328" s="552">
        <v>0</v>
      </c>
      <c r="FY328" s="553" t="s">
        <v>137</v>
      </c>
      <c r="FZ328" s="172">
        <v>2</v>
      </c>
      <c r="GA328" s="172">
        <v>1</v>
      </c>
      <c r="GB328" s="332">
        <v>0.5</v>
      </c>
      <c r="GC328" s="553" t="s">
        <v>16892</v>
      </c>
      <c r="GD328" s="552">
        <v>1</v>
      </c>
      <c r="GE328" s="553" t="s">
        <v>16893</v>
      </c>
      <c r="GF328" s="172">
        <v>29</v>
      </c>
      <c r="GG328" s="172">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0"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9"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2">
        <v>1</v>
      </c>
      <c r="BQ329" s="172">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2">
        <v>0</v>
      </c>
      <c r="DG329" s="172">
        <v>0</v>
      </c>
      <c r="DH329" s="332" t="s">
        <v>148</v>
      </c>
      <c r="DI329" s="553" t="s">
        <v>137</v>
      </c>
      <c r="DJ329" s="552">
        <v>0</v>
      </c>
      <c r="DK329" s="553" t="s">
        <v>137</v>
      </c>
      <c r="DL329" s="172">
        <v>2</v>
      </c>
      <c r="DM329" s="172">
        <v>0</v>
      </c>
      <c r="DN329" s="332">
        <v>0</v>
      </c>
      <c r="DO329" s="553" t="s">
        <v>2323</v>
      </c>
      <c r="DP329" s="551">
        <v>0</v>
      </c>
      <c r="DQ329" s="553" t="s">
        <v>137</v>
      </c>
      <c r="DR329" s="172">
        <v>6</v>
      </c>
      <c r="DS329" s="172">
        <v>0</v>
      </c>
      <c r="DT329" s="332">
        <v>0</v>
      </c>
      <c r="DU329" s="553" t="s">
        <v>2324</v>
      </c>
      <c r="DV329" s="552">
        <v>0</v>
      </c>
      <c r="DW329" s="553" t="s">
        <v>137</v>
      </c>
      <c r="DX329" s="172">
        <v>0</v>
      </c>
      <c r="DY329" s="172">
        <v>0</v>
      </c>
      <c r="DZ329" s="332" t="s">
        <v>148</v>
      </c>
      <c r="EA329" s="553" t="s">
        <v>137</v>
      </c>
      <c r="EB329" s="552">
        <v>0</v>
      </c>
      <c r="EC329" s="553" t="s">
        <v>137</v>
      </c>
      <c r="ED329" s="172">
        <v>1</v>
      </c>
      <c r="EE329" s="172">
        <v>0</v>
      </c>
      <c r="EF329" s="576">
        <v>0</v>
      </c>
      <c r="EG329" s="553" t="s">
        <v>2325</v>
      </c>
      <c r="EH329" s="552">
        <v>0</v>
      </c>
      <c r="EI329" s="553" t="s">
        <v>137</v>
      </c>
      <c r="EJ329" s="172">
        <v>1</v>
      </c>
      <c r="EK329" s="172">
        <v>1</v>
      </c>
      <c r="EL329" s="576">
        <v>1</v>
      </c>
      <c r="EM329" s="553" t="s">
        <v>137</v>
      </c>
      <c r="EN329" s="552">
        <v>0</v>
      </c>
      <c r="EO329" s="553" t="s">
        <v>137</v>
      </c>
      <c r="EP329" s="172">
        <v>2</v>
      </c>
      <c r="EQ329" s="172">
        <v>2</v>
      </c>
      <c r="ER329" s="332">
        <v>1</v>
      </c>
      <c r="ES329" s="553"/>
      <c r="ET329" s="552">
        <v>0</v>
      </c>
      <c r="EU329" s="553" t="s">
        <v>137</v>
      </c>
      <c r="EV329" s="172">
        <v>7</v>
      </c>
      <c r="EW329" s="172">
        <v>0</v>
      </c>
      <c r="EX329" s="332">
        <v>0</v>
      </c>
      <c r="EY329" s="553" t="s">
        <v>12817</v>
      </c>
      <c r="EZ329" s="552">
        <v>7</v>
      </c>
      <c r="FA329" s="553" t="s">
        <v>12817</v>
      </c>
      <c r="FB329" s="172">
        <v>0</v>
      </c>
      <c r="FC329" s="172">
        <v>0</v>
      </c>
      <c r="FD329" s="332" t="s">
        <v>148</v>
      </c>
      <c r="FE329" s="553" t="s">
        <v>137</v>
      </c>
      <c r="FF329" s="552">
        <v>0</v>
      </c>
      <c r="FG329" s="553" t="s">
        <v>137</v>
      </c>
      <c r="FH329" s="172">
        <v>0</v>
      </c>
      <c r="FI329" s="172">
        <v>0</v>
      </c>
      <c r="FJ329" s="332" t="s">
        <v>148</v>
      </c>
      <c r="FK329" s="553" t="s">
        <v>137</v>
      </c>
      <c r="FL329" s="552">
        <v>0</v>
      </c>
      <c r="FM329" s="553" t="s">
        <v>137</v>
      </c>
      <c r="FN329" s="172">
        <v>0</v>
      </c>
      <c r="FO329" s="172">
        <v>0</v>
      </c>
      <c r="FP329" s="332" t="s">
        <v>148</v>
      </c>
      <c r="FQ329" s="553" t="s">
        <v>137</v>
      </c>
      <c r="FR329" s="552">
        <v>0</v>
      </c>
      <c r="FS329" s="553" t="s">
        <v>137</v>
      </c>
      <c r="FT329" s="172">
        <v>0</v>
      </c>
      <c r="FU329" s="172">
        <v>0</v>
      </c>
      <c r="FV329" s="332" t="s">
        <v>148</v>
      </c>
      <c r="FW329" s="553" t="s">
        <v>137</v>
      </c>
      <c r="FX329" s="552">
        <v>0</v>
      </c>
      <c r="FY329" s="553" t="s">
        <v>137</v>
      </c>
      <c r="FZ329" s="172">
        <v>1</v>
      </c>
      <c r="GA329" s="172">
        <v>0</v>
      </c>
      <c r="GB329" s="332">
        <v>0</v>
      </c>
      <c r="GC329" s="553" t="s">
        <v>2326</v>
      </c>
      <c r="GD329" s="552">
        <v>1</v>
      </c>
      <c r="GE329" s="553" t="s">
        <v>2327</v>
      </c>
      <c r="GF329" s="172">
        <v>13</v>
      </c>
      <c r="GG329" s="172">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0"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9"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2">
        <v>0</v>
      </c>
      <c r="BQ330" s="172">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2">
        <v>0</v>
      </c>
      <c r="DG330" s="172">
        <v>0</v>
      </c>
      <c r="DH330" s="332" t="s">
        <v>148</v>
      </c>
      <c r="DI330" s="553" t="s">
        <v>137</v>
      </c>
      <c r="DJ330" s="552">
        <v>0</v>
      </c>
      <c r="DK330" s="553" t="s">
        <v>137</v>
      </c>
      <c r="DL330" s="172">
        <v>0</v>
      </c>
      <c r="DM330" s="172">
        <v>0</v>
      </c>
      <c r="DN330" s="332" t="s">
        <v>148</v>
      </c>
      <c r="DO330" s="553" t="s">
        <v>137</v>
      </c>
      <c r="DP330" s="551">
        <v>0</v>
      </c>
      <c r="DQ330" s="553" t="s">
        <v>137</v>
      </c>
      <c r="DR330" s="172">
        <v>8</v>
      </c>
      <c r="DS330" s="172">
        <v>0</v>
      </c>
      <c r="DT330" s="332">
        <v>0</v>
      </c>
      <c r="DU330" s="553" t="s">
        <v>14174</v>
      </c>
      <c r="DV330" s="552">
        <v>0</v>
      </c>
      <c r="DW330" s="553" t="s">
        <v>137</v>
      </c>
      <c r="DX330" s="172">
        <v>2</v>
      </c>
      <c r="DY330" s="172">
        <v>1</v>
      </c>
      <c r="DZ330" s="332">
        <v>0.5</v>
      </c>
      <c r="EA330" s="553" t="s">
        <v>2332</v>
      </c>
      <c r="EB330" s="552">
        <v>0</v>
      </c>
      <c r="EC330" s="553" t="s">
        <v>137</v>
      </c>
      <c r="ED330" s="172">
        <v>0</v>
      </c>
      <c r="EE330" s="172">
        <v>0</v>
      </c>
      <c r="EF330" s="576" t="s">
        <v>148</v>
      </c>
      <c r="EG330" s="553" t="s">
        <v>137</v>
      </c>
      <c r="EH330" s="552">
        <v>0</v>
      </c>
      <c r="EI330" s="553" t="s">
        <v>137</v>
      </c>
      <c r="EJ330" s="172">
        <v>1</v>
      </c>
      <c r="EK330" s="172">
        <v>0</v>
      </c>
      <c r="EL330" s="576">
        <v>0</v>
      </c>
      <c r="EM330" s="553" t="s">
        <v>2331</v>
      </c>
      <c r="EN330" s="552">
        <v>0</v>
      </c>
      <c r="EO330" s="553" t="s">
        <v>137</v>
      </c>
      <c r="EP330" s="172">
        <v>2</v>
      </c>
      <c r="EQ330" s="172">
        <v>0</v>
      </c>
      <c r="ER330" s="332">
        <v>0</v>
      </c>
      <c r="ES330" s="553" t="s">
        <v>2333</v>
      </c>
      <c r="ET330" s="552">
        <v>1</v>
      </c>
      <c r="EU330" s="553" t="s">
        <v>2334</v>
      </c>
      <c r="EV330" s="172">
        <v>5</v>
      </c>
      <c r="EW330" s="172">
        <v>0</v>
      </c>
      <c r="EX330" s="332">
        <v>0</v>
      </c>
      <c r="EY330" s="553" t="s">
        <v>12818</v>
      </c>
      <c r="EZ330" s="552">
        <v>5</v>
      </c>
      <c r="FA330" s="553" t="s">
        <v>12819</v>
      </c>
      <c r="FB330" s="172">
        <v>2</v>
      </c>
      <c r="FC330" s="172">
        <v>0</v>
      </c>
      <c r="FD330" s="332">
        <v>0</v>
      </c>
      <c r="FE330" s="553" t="s">
        <v>2331</v>
      </c>
      <c r="FF330" s="552">
        <v>1</v>
      </c>
      <c r="FG330" s="553" t="s">
        <v>2335</v>
      </c>
      <c r="FH330" s="172">
        <v>2</v>
      </c>
      <c r="FI330" s="172">
        <v>2</v>
      </c>
      <c r="FJ330" s="332">
        <v>1</v>
      </c>
      <c r="FK330" s="553" t="s">
        <v>137</v>
      </c>
      <c r="FL330" s="552">
        <v>0</v>
      </c>
      <c r="FM330" s="553" t="s">
        <v>137</v>
      </c>
      <c r="FN330" s="172">
        <v>0</v>
      </c>
      <c r="FO330" s="172">
        <v>0</v>
      </c>
      <c r="FP330" s="332" t="s">
        <v>148</v>
      </c>
      <c r="FQ330" s="553" t="s">
        <v>137</v>
      </c>
      <c r="FR330" s="552">
        <v>0</v>
      </c>
      <c r="FS330" s="553" t="s">
        <v>137</v>
      </c>
      <c r="FT330" s="172">
        <v>0</v>
      </c>
      <c r="FU330" s="172">
        <v>0</v>
      </c>
      <c r="FV330" s="332" t="s">
        <v>148</v>
      </c>
      <c r="FW330" s="553" t="s">
        <v>137</v>
      </c>
      <c r="FX330" s="552">
        <v>0</v>
      </c>
      <c r="FY330" s="553" t="s">
        <v>137</v>
      </c>
      <c r="FZ330" s="172">
        <v>2</v>
      </c>
      <c r="GA330" s="172">
        <v>1</v>
      </c>
      <c r="GB330" s="332">
        <v>0.5</v>
      </c>
      <c r="GC330" s="553" t="s">
        <v>2336</v>
      </c>
      <c r="GD330" s="552">
        <v>1</v>
      </c>
      <c r="GE330" s="553" t="s">
        <v>2336</v>
      </c>
      <c r="GF330" s="172">
        <v>5</v>
      </c>
      <c r="GG330" s="172">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0"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2">
        <v>1</v>
      </c>
      <c r="BQ331" s="172">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2">
        <v>0</v>
      </c>
      <c r="DG331" s="172">
        <v>0</v>
      </c>
      <c r="DH331" s="332" t="s">
        <v>148</v>
      </c>
      <c r="DI331" s="553" t="s">
        <v>137</v>
      </c>
      <c r="DJ331" s="552">
        <v>0</v>
      </c>
      <c r="DK331" s="553" t="s">
        <v>137</v>
      </c>
      <c r="DL331" s="172">
        <v>0</v>
      </c>
      <c r="DM331" s="172">
        <v>0</v>
      </c>
      <c r="DN331" s="332" t="s">
        <v>148</v>
      </c>
      <c r="DO331" s="553" t="s">
        <v>137</v>
      </c>
      <c r="DP331" s="551">
        <v>0</v>
      </c>
      <c r="DQ331" s="553" t="s">
        <v>137</v>
      </c>
      <c r="DR331" s="172">
        <v>2</v>
      </c>
      <c r="DS331" s="172">
        <v>0</v>
      </c>
      <c r="DT331" s="332">
        <v>0</v>
      </c>
      <c r="DU331" s="553" t="s">
        <v>2341</v>
      </c>
      <c r="DV331" s="552">
        <v>0</v>
      </c>
      <c r="DW331" s="553" t="s">
        <v>137</v>
      </c>
      <c r="DX331" s="172">
        <v>2</v>
      </c>
      <c r="DY331" s="172">
        <v>0</v>
      </c>
      <c r="DZ331" s="332">
        <v>0</v>
      </c>
      <c r="EA331" s="553" t="s">
        <v>2342</v>
      </c>
      <c r="EB331" s="552">
        <v>0</v>
      </c>
      <c r="EC331" s="553" t="s">
        <v>137</v>
      </c>
      <c r="ED331" s="172">
        <v>1</v>
      </c>
      <c r="EE331" s="172">
        <v>0</v>
      </c>
      <c r="EF331" s="576">
        <v>0</v>
      </c>
      <c r="EG331" s="553" t="s">
        <v>2343</v>
      </c>
      <c r="EH331" s="552">
        <v>0</v>
      </c>
      <c r="EI331" s="553" t="s">
        <v>137</v>
      </c>
      <c r="EJ331" s="172">
        <v>1</v>
      </c>
      <c r="EK331" s="172">
        <v>0</v>
      </c>
      <c r="EL331" s="576">
        <v>0</v>
      </c>
      <c r="EM331" s="553" t="s">
        <v>2344</v>
      </c>
      <c r="EN331" s="552">
        <v>1</v>
      </c>
      <c r="EO331" s="553" t="s">
        <v>2345</v>
      </c>
      <c r="EP331" s="172">
        <v>2</v>
      </c>
      <c r="EQ331" s="172">
        <v>0</v>
      </c>
      <c r="ER331" s="332">
        <v>0</v>
      </c>
      <c r="ES331" s="553" t="s">
        <v>2346</v>
      </c>
      <c r="ET331" s="552">
        <v>2</v>
      </c>
      <c r="EU331" s="553" t="s">
        <v>12416</v>
      </c>
      <c r="EV331" s="172">
        <v>8</v>
      </c>
      <c r="EW331" s="172">
        <v>0</v>
      </c>
      <c r="EX331" s="332">
        <v>0</v>
      </c>
      <c r="EY331" s="553" t="s">
        <v>12820</v>
      </c>
      <c r="EZ331" s="552">
        <v>8</v>
      </c>
      <c r="FA331" s="553" t="s">
        <v>12821</v>
      </c>
      <c r="FB331" s="172">
        <v>1</v>
      </c>
      <c r="FC331" s="172">
        <v>0</v>
      </c>
      <c r="FD331" s="332">
        <v>0</v>
      </c>
      <c r="FE331" s="553" t="s">
        <v>13850</v>
      </c>
      <c r="FF331" s="552">
        <v>1</v>
      </c>
      <c r="FG331" s="553" t="s">
        <v>13851</v>
      </c>
      <c r="FH331" s="172">
        <v>0</v>
      </c>
      <c r="FI331" s="172">
        <v>0</v>
      </c>
      <c r="FJ331" s="332" t="s">
        <v>148</v>
      </c>
      <c r="FK331" s="553" t="s">
        <v>137</v>
      </c>
      <c r="FL331" s="552">
        <v>0</v>
      </c>
      <c r="FM331" s="553" t="s">
        <v>137</v>
      </c>
      <c r="FN331" s="172">
        <v>0</v>
      </c>
      <c r="FO331" s="172">
        <v>0</v>
      </c>
      <c r="FP331" s="332" t="s">
        <v>148</v>
      </c>
      <c r="FQ331" s="553" t="s">
        <v>137</v>
      </c>
      <c r="FR331" s="552">
        <v>0</v>
      </c>
      <c r="FS331" s="553" t="s">
        <v>137</v>
      </c>
      <c r="FT331" s="172">
        <v>0</v>
      </c>
      <c r="FU331" s="172">
        <v>0</v>
      </c>
      <c r="FV331" s="332" t="s">
        <v>148</v>
      </c>
      <c r="FW331" s="553" t="s">
        <v>137</v>
      </c>
      <c r="FX331" s="552">
        <v>0</v>
      </c>
      <c r="FY331" s="553" t="s">
        <v>137</v>
      </c>
      <c r="FZ331" s="172">
        <v>2</v>
      </c>
      <c r="GA331" s="172">
        <v>2</v>
      </c>
      <c r="GB331" s="332">
        <v>1</v>
      </c>
      <c r="GC331" s="553" t="s">
        <v>137</v>
      </c>
      <c r="GD331" s="552">
        <v>0</v>
      </c>
      <c r="GE331" s="553" t="s">
        <v>137</v>
      </c>
      <c r="GF331" s="172">
        <v>5</v>
      </c>
      <c r="GG331" s="172">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0"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2">
        <v>1</v>
      </c>
      <c r="BQ332" s="172">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2">
        <v>0</v>
      </c>
      <c r="DG332" s="172">
        <v>0</v>
      </c>
      <c r="DH332" s="332" t="s">
        <v>148</v>
      </c>
      <c r="DI332" s="553" t="s">
        <v>137</v>
      </c>
      <c r="DJ332" s="552">
        <v>0</v>
      </c>
      <c r="DK332" s="553" t="s">
        <v>137</v>
      </c>
      <c r="DL332" s="172">
        <v>1</v>
      </c>
      <c r="DM332" s="172">
        <v>1</v>
      </c>
      <c r="DN332" s="332">
        <v>1</v>
      </c>
      <c r="DO332" s="553"/>
      <c r="DP332" s="551">
        <v>0</v>
      </c>
      <c r="DQ332" s="553" t="s">
        <v>137</v>
      </c>
      <c r="DR332" s="172">
        <v>6</v>
      </c>
      <c r="DS332" s="172">
        <v>0</v>
      </c>
      <c r="DT332" s="332">
        <v>0</v>
      </c>
      <c r="DU332" s="553" t="s">
        <v>19410</v>
      </c>
      <c r="DV332" s="552">
        <v>0</v>
      </c>
      <c r="DW332" s="553" t="s">
        <v>137</v>
      </c>
      <c r="DX332" s="172">
        <v>1</v>
      </c>
      <c r="DY332" s="172">
        <v>0</v>
      </c>
      <c r="DZ332" s="332">
        <v>0</v>
      </c>
      <c r="EA332" s="553" t="s">
        <v>19411</v>
      </c>
      <c r="EB332" s="552">
        <v>0</v>
      </c>
      <c r="EC332" s="553" t="s">
        <v>137</v>
      </c>
      <c r="ED332" s="172">
        <v>0</v>
      </c>
      <c r="EE332" s="172">
        <v>0</v>
      </c>
      <c r="EF332" s="576" t="s">
        <v>148</v>
      </c>
      <c r="EG332" s="553" t="s">
        <v>137</v>
      </c>
      <c r="EH332" s="552">
        <v>0</v>
      </c>
      <c r="EI332" s="553" t="s">
        <v>137</v>
      </c>
      <c r="EJ332" s="172">
        <v>0</v>
      </c>
      <c r="EK332" s="172">
        <v>0</v>
      </c>
      <c r="EL332" s="576" t="s">
        <v>148</v>
      </c>
      <c r="EM332" s="553" t="s">
        <v>137</v>
      </c>
      <c r="EN332" s="552">
        <v>0</v>
      </c>
      <c r="EO332" s="553" t="s">
        <v>137</v>
      </c>
      <c r="EP332" s="172">
        <v>2</v>
      </c>
      <c r="EQ332" s="172">
        <v>0</v>
      </c>
      <c r="ER332" s="332">
        <v>0</v>
      </c>
      <c r="ES332" s="553" t="s">
        <v>19412</v>
      </c>
      <c r="ET332" s="552">
        <v>1</v>
      </c>
      <c r="EU332" s="553" t="s">
        <v>2348</v>
      </c>
      <c r="EV332" s="172">
        <v>10</v>
      </c>
      <c r="EW332" s="172">
        <v>0</v>
      </c>
      <c r="EX332" s="332">
        <v>0</v>
      </c>
      <c r="EY332" s="553" t="s">
        <v>19413</v>
      </c>
      <c r="EZ332" s="552">
        <v>6</v>
      </c>
      <c r="FA332" s="553" t="s">
        <v>19414</v>
      </c>
      <c r="FB332" s="172">
        <v>0</v>
      </c>
      <c r="FC332" s="172">
        <v>0</v>
      </c>
      <c r="FD332" s="332" t="s">
        <v>148</v>
      </c>
      <c r="FE332" s="553" t="s">
        <v>137</v>
      </c>
      <c r="FF332" s="552">
        <v>0</v>
      </c>
      <c r="FG332" s="553" t="s">
        <v>137</v>
      </c>
      <c r="FH332" s="172">
        <v>0</v>
      </c>
      <c r="FI332" s="172">
        <v>0</v>
      </c>
      <c r="FJ332" s="332" t="s">
        <v>148</v>
      </c>
      <c r="FK332" s="553" t="s">
        <v>137</v>
      </c>
      <c r="FL332" s="552">
        <v>0</v>
      </c>
      <c r="FM332" s="553" t="s">
        <v>137</v>
      </c>
      <c r="FN332" s="172">
        <v>0</v>
      </c>
      <c r="FO332" s="172">
        <v>0</v>
      </c>
      <c r="FP332" s="332" t="s">
        <v>148</v>
      </c>
      <c r="FQ332" s="553" t="s">
        <v>137</v>
      </c>
      <c r="FR332" s="552">
        <v>0</v>
      </c>
      <c r="FS332" s="553" t="s">
        <v>137</v>
      </c>
      <c r="FT332" s="172">
        <v>0</v>
      </c>
      <c r="FU332" s="172">
        <v>0</v>
      </c>
      <c r="FV332" s="332" t="s">
        <v>148</v>
      </c>
      <c r="FW332" s="553" t="s">
        <v>137</v>
      </c>
      <c r="FX332" s="552">
        <v>0</v>
      </c>
      <c r="FY332" s="553" t="s">
        <v>137</v>
      </c>
      <c r="FZ332" s="172">
        <v>1</v>
      </c>
      <c r="GA332" s="172">
        <v>0</v>
      </c>
      <c r="GB332" s="332">
        <v>0</v>
      </c>
      <c r="GC332" s="553" t="s">
        <v>2349</v>
      </c>
      <c r="GD332" s="552">
        <v>1</v>
      </c>
      <c r="GE332" s="553" t="s">
        <v>2350</v>
      </c>
      <c r="GF332" s="172">
        <v>0</v>
      </c>
      <c r="GG332" s="172">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0"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9"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2">
        <v>1</v>
      </c>
      <c r="BQ333" s="172">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2">
        <v>0</v>
      </c>
      <c r="DG333" s="172">
        <v>0</v>
      </c>
      <c r="DH333" s="332" t="s">
        <v>148</v>
      </c>
      <c r="DI333" s="553" t="s">
        <v>137</v>
      </c>
      <c r="DJ333" s="552">
        <v>0</v>
      </c>
      <c r="DK333" s="553" t="s">
        <v>137</v>
      </c>
      <c r="DL333" s="172">
        <v>1</v>
      </c>
      <c r="DM333" s="172">
        <v>0</v>
      </c>
      <c r="DN333" s="332">
        <v>0</v>
      </c>
      <c r="DO333" s="553" t="s">
        <v>2353</v>
      </c>
      <c r="DP333" s="551">
        <v>0</v>
      </c>
      <c r="DQ333" s="553" t="s">
        <v>137</v>
      </c>
      <c r="DR333" s="172">
        <v>2</v>
      </c>
      <c r="DS333" s="172">
        <v>0</v>
      </c>
      <c r="DT333" s="332">
        <v>0</v>
      </c>
      <c r="DU333" s="553" t="s">
        <v>19415</v>
      </c>
      <c r="DV333" s="552">
        <v>0</v>
      </c>
      <c r="DW333" s="553" t="s">
        <v>137</v>
      </c>
      <c r="DX333" s="172">
        <v>0</v>
      </c>
      <c r="DY333" s="172">
        <v>0</v>
      </c>
      <c r="DZ333" s="332" t="s">
        <v>148</v>
      </c>
      <c r="EA333" s="553" t="s">
        <v>137</v>
      </c>
      <c r="EB333" s="552">
        <v>0</v>
      </c>
      <c r="EC333" s="553" t="s">
        <v>137</v>
      </c>
      <c r="ED333" s="172">
        <v>1</v>
      </c>
      <c r="EE333" s="172">
        <v>0</v>
      </c>
      <c r="EF333" s="576">
        <v>0</v>
      </c>
      <c r="EG333" s="553" t="s">
        <v>2354</v>
      </c>
      <c r="EH333" s="552">
        <v>0</v>
      </c>
      <c r="EI333" s="553" t="s">
        <v>137</v>
      </c>
      <c r="EJ333" s="172">
        <v>1</v>
      </c>
      <c r="EK333" s="172">
        <v>0</v>
      </c>
      <c r="EL333" s="576">
        <v>0</v>
      </c>
      <c r="EM333" s="553" t="s">
        <v>2355</v>
      </c>
      <c r="EN333" s="552">
        <v>0</v>
      </c>
      <c r="EO333" s="553"/>
      <c r="EP333" s="172">
        <v>1</v>
      </c>
      <c r="EQ333" s="172">
        <v>0</v>
      </c>
      <c r="ER333" s="332">
        <v>0</v>
      </c>
      <c r="ES333" s="553" t="s">
        <v>2355</v>
      </c>
      <c r="ET333" s="552">
        <v>0</v>
      </c>
      <c r="EU333" s="553" t="s">
        <v>137</v>
      </c>
      <c r="EV333" s="172">
        <v>2</v>
      </c>
      <c r="EW333" s="172">
        <v>0</v>
      </c>
      <c r="EX333" s="332">
        <v>0</v>
      </c>
      <c r="EY333" s="553" t="s">
        <v>12822</v>
      </c>
      <c r="EZ333" s="552">
        <v>1</v>
      </c>
      <c r="FA333" s="553" t="s">
        <v>12823</v>
      </c>
      <c r="FB333" s="172">
        <v>0</v>
      </c>
      <c r="FC333" s="172">
        <v>0</v>
      </c>
      <c r="FD333" s="332" t="s">
        <v>148</v>
      </c>
      <c r="FE333" s="553" t="s">
        <v>137</v>
      </c>
      <c r="FF333" s="552">
        <v>0</v>
      </c>
      <c r="FG333" s="553" t="s">
        <v>137</v>
      </c>
      <c r="FH333" s="172">
        <v>0</v>
      </c>
      <c r="FI333" s="172">
        <v>0</v>
      </c>
      <c r="FJ333" s="332" t="s">
        <v>148</v>
      </c>
      <c r="FK333" s="553" t="s">
        <v>137</v>
      </c>
      <c r="FL333" s="552">
        <v>0</v>
      </c>
      <c r="FM333" s="553" t="s">
        <v>137</v>
      </c>
      <c r="FN333" s="172">
        <v>0</v>
      </c>
      <c r="FO333" s="172">
        <v>0</v>
      </c>
      <c r="FP333" s="332" t="s">
        <v>148</v>
      </c>
      <c r="FQ333" s="553" t="s">
        <v>137</v>
      </c>
      <c r="FR333" s="552">
        <v>0</v>
      </c>
      <c r="FS333" s="553" t="s">
        <v>137</v>
      </c>
      <c r="FT333" s="172">
        <v>0</v>
      </c>
      <c r="FU333" s="172">
        <v>0</v>
      </c>
      <c r="FV333" s="332" t="s">
        <v>148</v>
      </c>
      <c r="FW333" s="553" t="s">
        <v>137</v>
      </c>
      <c r="FX333" s="552">
        <v>0</v>
      </c>
      <c r="FY333" s="553" t="s">
        <v>137</v>
      </c>
      <c r="FZ333" s="172">
        <v>0</v>
      </c>
      <c r="GA333" s="172">
        <v>0</v>
      </c>
      <c r="GB333" s="332" t="s">
        <v>148</v>
      </c>
      <c r="GC333" s="553" t="s">
        <v>137</v>
      </c>
      <c r="GD333" s="552">
        <v>0</v>
      </c>
      <c r="GE333" s="553" t="s">
        <v>137</v>
      </c>
      <c r="GF333" s="172">
        <v>2</v>
      </c>
      <c r="GG333" s="172">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0"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2">
        <v>1</v>
      </c>
      <c r="BQ334" s="172">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2">
        <v>0</v>
      </c>
      <c r="DG334" s="172">
        <v>0</v>
      </c>
      <c r="DH334" s="332" t="s">
        <v>148</v>
      </c>
      <c r="DI334" s="553" t="s">
        <v>137</v>
      </c>
      <c r="DJ334" s="552">
        <v>0</v>
      </c>
      <c r="DK334" s="553" t="s">
        <v>137</v>
      </c>
      <c r="DL334" s="172">
        <v>0</v>
      </c>
      <c r="DM334" s="172">
        <v>0</v>
      </c>
      <c r="DN334" s="332" t="s">
        <v>148</v>
      </c>
      <c r="DO334" s="553" t="s">
        <v>137</v>
      </c>
      <c r="DP334" s="551">
        <v>0</v>
      </c>
      <c r="DQ334" s="553" t="s">
        <v>137</v>
      </c>
      <c r="DR334" s="172">
        <v>3</v>
      </c>
      <c r="DS334" s="172">
        <v>0</v>
      </c>
      <c r="DT334" s="332">
        <v>0</v>
      </c>
      <c r="DU334" s="553" t="s">
        <v>2359</v>
      </c>
      <c r="DV334" s="552">
        <v>0</v>
      </c>
      <c r="DW334" s="553" t="s">
        <v>137</v>
      </c>
      <c r="DX334" s="172">
        <v>0</v>
      </c>
      <c r="DY334" s="172">
        <v>0</v>
      </c>
      <c r="DZ334" s="332" t="s">
        <v>148</v>
      </c>
      <c r="EA334" s="553" t="s">
        <v>137</v>
      </c>
      <c r="EB334" s="552">
        <v>0</v>
      </c>
      <c r="EC334" s="553" t="s">
        <v>137</v>
      </c>
      <c r="ED334" s="172">
        <v>1</v>
      </c>
      <c r="EE334" s="172">
        <v>0</v>
      </c>
      <c r="EF334" s="576">
        <v>0</v>
      </c>
      <c r="EG334" s="553" t="s">
        <v>2360</v>
      </c>
      <c r="EH334" s="552">
        <v>0</v>
      </c>
      <c r="EI334" s="553" t="s">
        <v>137</v>
      </c>
      <c r="EJ334" s="172">
        <v>1</v>
      </c>
      <c r="EK334" s="172">
        <v>1</v>
      </c>
      <c r="EL334" s="576">
        <v>1</v>
      </c>
      <c r="EM334" s="553" t="s">
        <v>137</v>
      </c>
      <c r="EN334" s="552">
        <v>0</v>
      </c>
      <c r="EO334" s="553" t="s">
        <v>137</v>
      </c>
      <c r="EP334" s="172">
        <v>1</v>
      </c>
      <c r="EQ334" s="172">
        <v>0</v>
      </c>
      <c r="ER334" s="332">
        <v>0</v>
      </c>
      <c r="ES334" s="553" t="s">
        <v>2361</v>
      </c>
      <c r="ET334" s="552">
        <v>1</v>
      </c>
      <c r="EU334" s="553" t="s">
        <v>2362</v>
      </c>
      <c r="EV334" s="172">
        <v>3</v>
      </c>
      <c r="EW334" s="172">
        <v>2</v>
      </c>
      <c r="EX334" s="332">
        <v>0.66666666666666663</v>
      </c>
      <c r="EY334" s="553" t="s">
        <v>12824</v>
      </c>
      <c r="EZ334" s="552">
        <v>0</v>
      </c>
      <c r="FA334" s="553" t="s">
        <v>137</v>
      </c>
      <c r="FB334" s="172">
        <v>1</v>
      </c>
      <c r="FC334" s="172">
        <v>1</v>
      </c>
      <c r="FD334" s="332">
        <v>1</v>
      </c>
      <c r="FE334" s="553" t="s">
        <v>137</v>
      </c>
      <c r="FF334" s="552">
        <v>0</v>
      </c>
      <c r="FG334" s="553" t="s">
        <v>137</v>
      </c>
      <c r="FH334" s="172">
        <v>0</v>
      </c>
      <c r="FI334" s="172">
        <v>0</v>
      </c>
      <c r="FJ334" s="332" t="s">
        <v>148</v>
      </c>
      <c r="FK334" s="553" t="s">
        <v>137</v>
      </c>
      <c r="FL334" s="552">
        <v>0</v>
      </c>
      <c r="FM334" s="553" t="s">
        <v>137</v>
      </c>
      <c r="FN334" s="172">
        <v>0</v>
      </c>
      <c r="FO334" s="172">
        <v>0</v>
      </c>
      <c r="FP334" s="332" t="s">
        <v>148</v>
      </c>
      <c r="FQ334" s="553" t="s">
        <v>137</v>
      </c>
      <c r="FR334" s="552">
        <v>0</v>
      </c>
      <c r="FS334" s="553" t="s">
        <v>137</v>
      </c>
      <c r="FT334" s="172">
        <v>0</v>
      </c>
      <c r="FU334" s="172">
        <v>0</v>
      </c>
      <c r="FV334" s="332" t="s">
        <v>148</v>
      </c>
      <c r="FW334" s="553" t="s">
        <v>137</v>
      </c>
      <c r="FX334" s="552">
        <v>0</v>
      </c>
      <c r="FY334" s="553" t="s">
        <v>137</v>
      </c>
      <c r="FZ334" s="172">
        <v>1</v>
      </c>
      <c r="GA334" s="172">
        <v>1</v>
      </c>
      <c r="GB334" s="332">
        <v>1</v>
      </c>
      <c r="GC334" s="553" t="s">
        <v>137</v>
      </c>
      <c r="GD334" s="552">
        <v>0</v>
      </c>
      <c r="GE334" s="553" t="s">
        <v>137</v>
      </c>
      <c r="GF334" s="172">
        <v>0</v>
      </c>
      <c r="GG334" s="172">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0"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9"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2">
        <v>0</v>
      </c>
      <c r="BQ335" s="172">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2">
        <v>0</v>
      </c>
      <c r="DG335" s="172">
        <v>0</v>
      </c>
      <c r="DH335" s="332" t="s">
        <v>148</v>
      </c>
      <c r="DI335" s="553" t="s">
        <v>137</v>
      </c>
      <c r="DJ335" s="552">
        <v>0</v>
      </c>
      <c r="DK335" s="553" t="s">
        <v>137</v>
      </c>
      <c r="DL335" s="172">
        <v>6</v>
      </c>
      <c r="DM335" s="172">
        <v>0</v>
      </c>
      <c r="DN335" s="332">
        <v>0</v>
      </c>
      <c r="DO335" s="553" t="s">
        <v>2365</v>
      </c>
      <c r="DP335" s="551">
        <v>0</v>
      </c>
      <c r="DQ335" s="553" t="s">
        <v>137</v>
      </c>
      <c r="DR335" s="172">
        <v>7</v>
      </c>
      <c r="DS335" s="172">
        <v>0</v>
      </c>
      <c r="DT335" s="332">
        <v>0</v>
      </c>
      <c r="DU335" s="553" t="s">
        <v>2365</v>
      </c>
      <c r="DV335" s="552">
        <v>0</v>
      </c>
      <c r="DW335" s="553" t="s">
        <v>137</v>
      </c>
      <c r="DX335" s="172">
        <v>0</v>
      </c>
      <c r="DY335" s="172">
        <v>0</v>
      </c>
      <c r="DZ335" s="332" t="s">
        <v>148</v>
      </c>
      <c r="EA335" s="553" t="s">
        <v>137</v>
      </c>
      <c r="EB335" s="552">
        <v>0</v>
      </c>
      <c r="EC335" s="553" t="s">
        <v>137</v>
      </c>
      <c r="ED335" s="172">
        <v>0</v>
      </c>
      <c r="EE335" s="172">
        <v>0</v>
      </c>
      <c r="EF335" s="576" t="s">
        <v>148</v>
      </c>
      <c r="EG335" s="553" t="s">
        <v>137</v>
      </c>
      <c r="EH335" s="552">
        <v>0</v>
      </c>
      <c r="EI335" s="553" t="s">
        <v>137</v>
      </c>
      <c r="EJ335" s="172">
        <v>1</v>
      </c>
      <c r="EK335" s="172">
        <v>0</v>
      </c>
      <c r="EL335" s="576">
        <v>0</v>
      </c>
      <c r="EM335" s="553" t="s">
        <v>2366</v>
      </c>
      <c r="EN335" s="552">
        <v>0</v>
      </c>
      <c r="EO335" s="553" t="s">
        <v>137</v>
      </c>
      <c r="EP335" s="172">
        <v>2</v>
      </c>
      <c r="EQ335" s="172">
        <v>0</v>
      </c>
      <c r="ER335" s="332">
        <v>0</v>
      </c>
      <c r="ES335" s="553" t="s">
        <v>2365</v>
      </c>
      <c r="ET335" s="552">
        <v>0</v>
      </c>
      <c r="EU335" s="553" t="s">
        <v>137</v>
      </c>
      <c r="EV335" s="172">
        <v>14</v>
      </c>
      <c r="EW335" s="172">
        <v>0</v>
      </c>
      <c r="EX335" s="332">
        <v>0</v>
      </c>
      <c r="EY335" s="553" t="s">
        <v>2365</v>
      </c>
      <c r="EZ335" s="552">
        <v>1</v>
      </c>
      <c r="FA335" s="553" t="s">
        <v>12825</v>
      </c>
      <c r="FB335" s="172">
        <v>0</v>
      </c>
      <c r="FC335" s="172">
        <v>0</v>
      </c>
      <c r="FD335" s="332" t="s">
        <v>148</v>
      </c>
      <c r="FE335" s="553" t="s">
        <v>137</v>
      </c>
      <c r="FF335" s="552">
        <v>0</v>
      </c>
      <c r="FG335" s="553" t="s">
        <v>137</v>
      </c>
      <c r="FH335" s="172">
        <v>0</v>
      </c>
      <c r="FI335" s="172">
        <v>0</v>
      </c>
      <c r="FJ335" s="332" t="s">
        <v>148</v>
      </c>
      <c r="FK335" s="553" t="s">
        <v>137</v>
      </c>
      <c r="FL335" s="552">
        <v>0</v>
      </c>
      <c r="FM335" s="553" t="s">
        <v>137</v>
      </c>
      <c r="FN335" s="172">
        <v>0</v>
      </c>
      <c r="FO335" s="172">
        <v>0</v>
      </c>
      <c r="FP335" s="332" t="s">
        <v>148</v>
      </c>
      <c r="FQ335" s="553" t="s">
        <v>137</v>
      </c>
      <c r="FR335" s="552">
        <v>0</v>
      </c>
      <c r="FS335" s="553" t="s">
        <v>137</v>
      </c>
      <c r="FT335" s="172">
        <v>0</v>
      </c>
      <c r="FU335" s="172">
        <v>0</v>
      </c>
      <c r="FV335" s="332" t="s">
        <v>148</v>
      </c>
      <c r="FW335" s="553" t="s">
        <v>137</v>
      </c>
      <c r="FX335" s="552">
        <v>0</v>
      </c>
      <c r="FY335" s="553" t="s">
        <v>137</v>
      </c>
      <c r="FZ335" s="172">
        <v>1</v>
      </c>
      <c r="GA335" s="172">
        <v>0</v>
      </c>
      <c r="GB335" s="332">
        <v>0</v>
      </c>
      <c r="GC335" s="553" t="s">
        <v>2367</v>
      </c>
      <c r="GD335" s="552">
        <v>0</v>
      </c>
      <c r="GE335" s="553" t="s">
        <v>137</v>
      </c>
      <c r="GF335" s="172">
        <v>0</v>
      </c>
      <c r="GG335" s="172">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0"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9"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2">
        <v>1</v>
      </c>
      <c r="BQ336" s="172">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2">
        <v>0</v>
      </c>
      <c r="DG336" s="172">
        <v>0</v>
      </c>
      <c r="DH336" s="332" t="s">
        <v>148</v>
      </c>
      <c r="DI336" s="553" t="s">
        <v>137</v>
      </c>
      <c r="DJ336" s="552">
        <v>0</v>
      </c>
      <c r="DK336" s="553" t="s">
        <v>137</v>
      </c>
      <c r="DL336" s="172">
        <v>0</v>
      </c>
      <c r="DM336" s="172">
        <v>0</v>
      </c>
      <c r="DN336" s="332" t="s">
        <v>148</v>
      </c>
      <c r="DO336" s="553" t="s">
        <v>137</v>
      </c>
      <c r="DP336" s="551">
        <v>0</v>
      </c>
      <c r="DQ336" s="553" t="s">
        <v>137</v>
      </c>
      <c r="DR336" s="172">
        <v>7</v>
      </c>
      <c r="DS336" s="172">
        <v>0</v>
      </c>
      <c r="DT336" s="332">
        <v>0</v>
      </c>
      <c r="DU336" s="553" t="s">
        <v>2372</v>
      </c>
      <c r="DV336" s="552">
        <v>0</v>
      </c>
      <c r="DW336" s="553" t="s">
        <v>137</v>
      </c>
      <c r="DX336" s="172">
        <v>0</v>
      </c>
      <c r="DY336" s="172">
        <v>0</v>
      </c>
      <c r="DZ336" s="332" t="s">
        <v>148</v>
      </c>
      <c r="EA336" s="553" t="s">
        <v>137</v>
      </c>
      <c r="EB336" s="552">
        <v>0</v>
      </c>
      <c r="EC336" s="553" t="s">
        <v>137</v>
      </c>
      <c r="ED336" s="172">
        <v>0</v>
      </c>
      <c r="EE336" s="172">
        <v>0</v>
      </c>
      <c r="EF336" s="576" t="s">
        <v>148</v>
      </c>
      <c r="EG336" s="553" t="s">
        <v>137</v>
      </c>
      <c r="EH336" s="552">
        <v>0</v>
      </c>
      <c r="EI336" s="553" t="s">
        <v>137</v>
      </c>
      <c r="EJ336" s="172">
        <v>1</v>
      </c>
      <c r="EK336" s="172">
        <v>0</v>
      </c>
      <c r="EL336" s="576">
        <v>0</v>
      </c>
      <c r="EM336" s="553" t="s">
        <v>2373</v>
      </c>
      <c r="EN336" s="552">
        <v>1</v>
      </c>
      <c r="EO336" s="553" t="s">
        <v>2374</v>
      </c>
      <c r="EP336" s="172">
        <v>0</v>
      </c>
      <c r="EQ336" s="172">
        <v>0</v>
      </c>
      <c r="ER336" s="332" t="s">
        <v>148</v>
      </c>
      <c r="ES336" s="553" t="s">
        <v>137</v>
      </c>
      <c r="ET336" s="552">
        <v>0</v>
      </c>
      <c r="EU336" s="553" t="s">
        <v>137</v>
      </c>
      <c r="EV336" s="172">
        <v>4</v>
      </c>
      <c r="EW336" s="172">
        <v>0</v>
      </c>
      <c r="EX336" s="332">
        <v>0</v>
      </c>
      <c r="EY336" s="553" t="s">
        <v>12826</v>
      </c>
      <c r="EZ336" s="552">
        <v>4</v>
      </c>
      <c r="FA336" s="553" t="s">
        <v>12827</v>
      </c>
      <c r="FB336" s="172">
        <v>1</v>
      </c>
      <c r="FC336" s="172">
        <v>0</v>
      </c>
      <c r="FD336" s="332">
        <v>0</v>
      </c>
      <c r="FE336" s="553" t="s">
        <v>2373</v>
      </c>
      <c r="FF336" s="552">
        <v>1</v>
      </c>
      <c r="FG336" s="553" t="s">
        <v>2374</v>
      </c>
      <c r="FH336" s="172">
        <v>1</v>
      </c>
      <c r="FI336" s="172">
        <v>0</v>
      </c>
      <c r="FJ336" s="332">
        <v>0</v>
      </c>
      <c r="FK336" s="553" t="s">
        <v>2375</v>
      </c>
      <c r="FL336" s="552">
        <v>0</v>
      </c>
      <c r="FM336" s="553" t="s">
        <v>137</v>
      </c>
      <c r="FN336" s="172">
        <v>0</v>
      </c>
      <c r="FO336" s="172">
        <v>0</v>
      </c>
      <c r="FP336" s="332" t="s">
        <v>148</v>
      </c>
      <c r="FQ336" s="553" t="s">
        <v>137</v>
      </c>
      <c r="FR336" s="552">
        <v>0</v>
      </c>
      <c r="FS336" s="553" t="s">
        <v>137</v>
      </c>
      <c r="FT336" s="172">
        <v>0</v>
      </c>
      <c r="FU336" s="172">
        <v>0</v>
      </c>
      <c r="FV336" s="332" t="s">
        <v>148</v>
      </c>
      <c r="FW336" s="553" t="s">
        <v>137</v>
      </c>
      <c r="FX336" s="552">
        <v>0</v>
      </c>
      <c r="FY336" s="553" t="s">
        <v>137</v>
      </c>
      <c r="FZ336" s="172">
        <v>0</v>
      </c>
      <c r="GA336" s="172">
        <v>0</v>
      </c>
      <c r="GB336" s="332" t="s">
        <v>148</v>
      </c>
      <c r="GC336" s="553" t="s">
        <v>137</v>
      </c>
      <c r="GD336" s="552">
        <v>0</v>
      </c>
      <c r="GE336" s="553" t="s">
        <v>137</v>
      </c>
      <c r="GF336" s="172">
        <v>1</v>
      </c>
      <c r="GG336" s="172">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0"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9"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2">
        <v>1</v>
      </c>
      <c r="BQ337" s="172">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2">
        <v>1</v>
      </c>
      <c r="DG337" s="172">
        <v>1</v>
      </c>
      <c r="DH337" s="332">
        <v>1</v>
      </c>
      <c r="DI337" s="553" t="s">
        <v>137</v>
      </c>
      <c r="DJ337" s="552">
        <v>0</v>
      </c>
      <c r="DK337" s="553" t="s">
        <v>137</v>
      </c>
      <c r="DL337" s="172">
        <v>12</v>
      </c>
      <c r="DM337" s="172">
        <v>1</v>
      </c>
      <c r="DN337" s="332">
        <v>8.3333333333333329E-2</v>
      </c>
      <c r="DO337" s="553" t="s">
        <v>2189</v>
      </c>
      <c r="DP337" s="551">
        <v>0</v>
      </c>
      <c r="DQ337" s="553" t="s">
        <v>137</v>
      </c>
      <c r="DR337" s="172">
        <v>5</v>
      </c>
      <c r="DS337" s="172">
        <v>0</v>
      </c>
      <c r="DT337" s="332">
        <v>0</v>
      </c>
      <c r="DU337" s="553" t="s">
        <v>2379</v>
      </c>
      <c r="DV337" s="552">
        <v>0</v>
      </c>
      <c r="DW337" s="553" t="s">
        <v>137</v>
      </c>
      <c r="DX337" s="172">
        <v>0</v>
      </c>
      <c r="DY337" s="172">
        <v>0</v>
      </c>
      <c r="DZ337" s="332" t="s">
        <v>148</v>
      </c>
      <c r="EA337" s="553" t="s">
        <v>137</v>
      </c>
      <c r="EB337" s="552">
        <v>0</v>
      </c>
      <c r="EC337" s="553" t="s">
        <v>137</v>
      </c>
      <c r="ED337" s="172">
        <v>0</v>
      </c>
      <c r="EE337" s="172">
        <v>0</v>
      </c>
      <c r="EF337" s="576" t="s">
        <v>148</v>
      </c>
      <c r="EG337" s="553" t="s">
        <v>137</v>
      </c>
      <c r="EH337" s="552">
        <v>0</v>
      </c>
      <c r="EI337" s="553" t="s">
        <v>137</v>
      </c>
      <c r="EJ337" s="172">
        <v>1</v>
      </c>
      <c r="EK337" s="172">
        <v>0</v>
      </c>
      <c r="EL337" s="576">
        <v>0</v>
      </c>
      <c r="EM337" s="553" t="s">
        <v>2380</v>
      </c>
      <c r="EN337" s="552">
        <v>1</v>
      </c>
      <c r="EO337" s="553" t="s">
        <v>2381</v>
      </c>
      <c r="EP337" s="172">
        <v>2</v>
      </c>
      <c r="EQ337" s="172">
        <v>1</v>
      </c>
      <c r="ER337" s="332">
        <v>0.5</v>
      </c>
      <c r="ES337" s="553" t="s">
        <v>2189</v>
      </c>
      <c r="ET337" s="552">
        <v>0</v>
      </c>
      <c r="EU337" s="553" t="s">
        <v>137</v>
      </c>
      <c r="EV337" s="172">
        <v>7</v>
      </c>
      <c r="EW337" s="172">
        <v>3</v>
      </c>
      <c r="EX337" s="332">
        <v>0.42857142857142855</v>
      </c>
      <c r="EY337" s="553" t="s">
        <v>12828</v>
      </c>
      <c r="EZ337" s="552">
        <v>2</v>
      </c>
      <c r="FA337" s="553" t="s">
        <v>2378</v>
      </c>
      <c r="FB337" s="172">
        <v>0</v>
      </c>
      <c r="FC337" s="172">
        <v>0</v>
      </c>
      <c r="FD337" s="332" t="s">
        <v>148</v>
      </c>
      <c r="FE337" s="553" t="s">
        <v>137</v>
      </c>
      <c r="FF337" s="552">
        <v>0</v>
      </c>
      <c r="FG337" s="553" t="s">
        <v>137</v>
      </c>
      <c r="FH337" s="172">
        <v>1</v>
      </c>
      <c r="FI337" s="172">
        <v>1</v>
      </c>
      <c r="FJ337" s="332">
        <v>1</v>
      </c>
      <c r="FK337" s="553" t="s">
        <v>137</v>
      </c>
      <c r="FL337" s="552">
        <v>0</v>
      </c>
      <c r="FM337" s="553" t="s">
        <v>137</v>
      </c>
      <c r="FN337" s="172">
        <v>0</v>
      </c>
      <c r="FO337" s="172">
        <v>0</v>
      </c>
      <c r="FP337" s="332" t="s">
        <v>148</v>
      </c>
      <c r="FQ337" s="553" t="s">
        <v>137</v>
      </c>
      <c r="FR337" s="552">
        <v>0</v>
      </c>
      <c r="FS337" s="553" t="s">
        <v>137</v>
      </c>
      <c r="FT337" s="172">
        <v>0</v>
      </c>
      <c r="FU337" s="172">
        <v>0</v>
      </c>
      <c r="FV337" s="332" t="s">
        <v>148</v>
      </c>
      <c r="FW337" s="553" t="s">
        <v>137</v>
      </c>
      <c r="FX337" s="552">
        <v>0</v>
      </c>
      <c r="FY337" s="553" t="s">
        <v>137</v>
      </c>
      <c r="FZ337" s="172">
        <v>2</v>
      </c>
      <c r="GA337" s="172">
        <v>1</v>
      </c>
      <c r="GB337" s="332">
        <v>0.5</v>
      </c>
      <c r="GC337" s="553" t="s">
        <v>1274</v>
      </c>
      <c r="GD337" s="552">
        <v>0</v>
      </c>
      <c r="GE337" s="553" t="s">
        <v>137</v>
      </c>
      <c r="GF337" s="172">
        <v>1</v>
      </c>
      <c r="GG337" s="172">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0"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9"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2">
        <v>0</v>
      </c>
      <c r="BQ338" s="172">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2">
        <v>0</v>
      </c>
      <c r="DG338" s="172">
        <v>0</v>
      </c>
      <c r="DH338" s="332" t="s">
        <v>148</v>
      </c>
      <c r="DI338" s="553" t="s">
        <v>137</v>
      </c>
      <c r="DJ338" s="552">
        <v>0</v>
      </c>
      <c r="DK338" s="553" t="s">
        <v>137</v>
      </c>
      <c r="DL338" s="172">
        <v>0</v>
      </c>
      <c r="DM338" s="172">
        <v>0</v>
      </c>
      <c r="DN338" s="332" t="s">
        <v>148</v>
      </c>
      <c r="DO338" s="553" t="s">
        <v>137</v>
      </c>
      <c r="DP338" s="551">
        <v>0</v>
      </c>
      <c r="DQ338" s="553" t="s">
        <v>137</v>
      </c>
      <c r="DR338" s="172">
        <v>3</v>
      </c>
      <c r="DS338" s="172">
        <v>0</v>
      </c>
      <c r="DT338" s="332">
        <v>0</v>
      </c>
      <c r="DU338" s="553" t="s">
        <v>2384</v>
      </c>
      <c r="DV338" s="552">
        <v>0</v>
      </c>
      <c r="DW338" s="553" t="s">
        <v>137</v>
      </c>
      <c r="DX338" s="172">
        <v>1</v>
      </c>
      <c r="DY338" s="172">
        <v>0</v>
      </c>
      <c r="DZ338" s="332">
        <v>0</v>
      </c>
      <c r="EA338" s="553" t="s">
        <v>11123</v>
      </c>
      <c r="EB338" s="552">
        <v>0</v>
      </c>
      <c r="EC338" s="553" t="s">
        <v>137</v>
      </c>
      <c r="ED338" s="172">
        <v>0</v>
      </c>
      <c r="EE338" s="172">
        <v>0</v>
      </c>
      <c r="EF338" s="576" t="s">
        <v>148</v>
      </c>
      <c r="EG338" s="553" t="s">
        <v>137</v>
      </c>
      <c r="EH338" s="552">
        <v>0</v>
      </c>
      <c r="EI338" s="553" t="s">
        <v>137</v>
      </c>
      <c r="EJ338" s="172">
        <v>1</v>
      </c>
      <c r="EK338" s="172">
        <v>0</v>
      </c>
      <c r="EL338" s="576">
        <v>0</v>
      </c>
      <c r="EM338" s="553" t="s">
        <v>2385</v>
      </c>
      <c r="EN338" s="552">
        <v>1</v>
      </c>
      <c r="EO338" s="553" t="s">
        <v>2386</v>
      </c>
      <c r="EP338" s="172">
        <v>1</v>
      </c>
      <c r="EQ338" s="172">
        <v>0</v>
      </c>
      <c r="ER338" s="332">
        <v>0</v>
      </c>
      <c r="ES338" s="553" t="s">
        <v>2387</v>
      </c>
      <c r="ET338" s="552">
        <v>1</v>
      </c>
      <c r="EU338" s="553" t="s">
        <v>2388</v>
      </c>
      <c r="EV338" s="172">
        <v>11</v>
      </c>
      <c r="EW338" s="172">
        <v>10</v>
      </c>
      <c r="EX338" s="332">
        <v>0.90909090909090906</v>
      </c>
      <c r="EY338" s="553" t="s">
        <v>12829</v>
      </c>
      <c r="EZ338" s="552">
        <v>1</v>
      </c>
      <c r="FA338" s="553" t="s">
        <v>12830</v>
      </c>
      <c r="FB338" s="172">
        <v>1</v>
      </c>
      <c r="FC338" s="172">
        <v>1</v>
      </c>
      <c r="FD338" s="332">
        <v>1</v>
      </c>
      <c r="FE338" s="553" t="s">
        <v>137</v>
      </c>
      <c r="FF338" s="552">
        <v>0</v>
      </c>
      <c r="FG338" s="553" t="s">
        <v>137</v>
      </c>
      <c r="FH338" s="172">
        <v>0</v>
      </c>
      <c r="FI338" s="172">
        <v>0</v>
      </c>
      <c r="FJ338" s="332" t="s">
        <v>148</v>
      </c>
      <c r="FK338" s="553" t="s">
        <v>137</v>
      </c>
      <c r="FL338" s="552">
        <v>0</v>
      </c>
      <c r="FM338" s="553" t="s">
        <v>137</v>
      </c>
      <c r="FN338" s="172">
        <v>0</v>
      </c>
      <c r="FO338" s="172">
        <v>0</v>
      </c>
      <c r="FP338" s="332" t="s">
        <v>148</v>
      </c>
      <c r="FQ338" s="553" t="s">
        <v>137</v>
      </c>
      <c r="FR338" s="552">
        <v>0</v>
      </c>
      <c r="FS338" s="553" t="s">
        <v>137</v>
      </c>
      <c r="FT338" s="172">
        <v>0</v>
      </c>
      <c r="FU338" s="172">
        <v>0</v>
      </c>
      <c r="FV338" s="332" t="s">
        <v>148</v>
      </c>
      <c r="FW338" s="553" t="s">
        <v>137</v>
      </c>
      <c r="FX338" s="552">
        <v>0</v>
      </c>
      <c r="FY338" s="553" t="s">
        <v>137</v>
      </c>
      <c r="FZ338" s="172">
        <v>1</v>
      </c>
      <c r="GA338" s="172">
        <v>0</v>
      </c>
      <c r="GB338" s="332">
        <v>0</v>
      </c>
      <c r="GC338" s="553" t="s">
        <v>2389</v>
      </c>
      <c r="GD338" s="552">
        <v>0</v>
      </c>
      <c r="GE338" s="553" t="s">
        <v>137</v>
      </c>
      <c r="GF338" s="172">
        <v>0</v>
      </c>
      <c r="GG338" s="172">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0"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2">
        <v>0</v>
      </c>
      <c r="BQ339" s="172">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2">
        <v>0</v>
      </c>
      <c r="DG339" s="172">
        <v>0</v>
      </c>
      <c r="DH339" s="332" t="s">
        <v>148</v>
      </c>
      <c r="DI339" s="553" t="s">
        <v>137</v>
      </c>
      <c r="DJ339" s="552">
        <v>0</v>
      </c>
      <c r="DK339" s="553" t="s">
        <v>137</v>
      </c>
      <c r="DL339" s="172">
        <v>0</v>
      </c>
      <c r="DM339" s="172">
        <v>0</v>
      </c>
      <c r="DN339" s="332" t="s">
        <v>148</v>
      </c>
      <c r="DO339" s="553" t="s">
        <v>137</v>
      </c>
      <c r="DP339" s="551">
        <v>0</v>
      </c>
      <c r="DQ339" s="553" t="s">
        <v>137</v>
      </c>
      <c r="DR339" s="172">
        <v>1</v>
      </c>
      <c r="DS339" s="172">
        <v>0</v>
      </c>
      <c r="DT339" s="332">
        <v>0</v>
      </c>
      <c r="DU339" s="553" t="s">
        <v>2394</v>
      </c>
      <c r="DV339" s="552">
        <v>0</v>
      </c>
      <c r="DW339" s="553" t="s">
        <v>137</v>
      </c>
      <c r="DX339" s="172">
        <v>0</v>
      </c>
      <c r="DY339" s="172">
        <v>0</v>
      </c>
      <c r="DZ339" s="332" t="s">
        <v>148</v>
      </c>
      <c r="EA339" s="553" t="s">
        <v>137</v>
      </c>
      <c r="EB339" s="552">
        <v>0</v>
      </c>
      <c r="EC339" s="553" t="s">
        <v>137</v>
      </c>
      <c r="ED339" s="172">
        <v>1</v>
      </c>
      <c r="EE339" s="172">
        <v>0</v>
      </c>
      <c r="EF339" s="576">
        <v>0</v>
      </c>
      <c r="EG339" s="553" t="s">
        <v>2395</v>
      </c>
      <c r="EH339" s="552">
        <v>0</v>
      </c>
      <c r="EI339" s="553" t="s">
        <v>137</v>
      </c>
      <c r="EJ339" s="172">
        <v>0</v>
      </c>
      <c r="EK339" s="172">
        <v>0</v>
      </c>
      <c r="EL339" s="576" t="s">
        <v>148</v>
      </c>
      <c r="EM339" s="553" t="s">
        <v>137</v>
      </c>
      <c r="EN339" s="552">
        <v>0</v>
      </c>
      <c r="EO339" s="553" t="s">
        <v>137</v>
      </c>
      <c r="EP339" s="172">
        <v>0</v>
      </c>
      <c r="EQ339" s="172">
        <v>0</v>
      </c>
      <c r="ER339" s="332" t="s">
        <v>148</v>
      </c>
      <c r="ES339" s="553" t="s">
        <v>137</v>
      </c>
      <c r="ET339" s="552">
        <v>0</v>
      </c>
      <c r="EU339" s="553" t="s">
        <v>137</v>
      </c>
      <c r="EV339" s="172">
        <v>1</v>
      </c>
      <c r="EW339" s="172">
        <v>0</v>
      </c>
      <c r="EX339" s="332">
        <v>0</v>
      </c>
      <c r="EY339" s="553" t="s">
        <v>12831</v>
      </c>
      <c r="EZ339" s="552">
        <v>1</v>
      </c>
      <c r="FA339" s="553" t="s">
        <v>2393</v>
      </c>
      <c r="FB339" s="172">
        <v>0</v>
      </c>
      <c r="FC339" s="172">
        <v>0</v>
      </c>
      <c r="FD339" s="332" t="s">
        <v>148</v>
      </c>
      <c r="FE339" s="553" t="s">
        <v>137</v>
      </c>
      <c r="FF339" s="552">
        <v>0</v>
      </c>
      <c r="FG339" s="553" t="s">
        <v>137</v>
      </c>
      <c r="FH339" s="172">
        <v>0</v>
      </c>
      <c r="FI339" s="172">
        <v>0</v>
      </c>
      <c r="FJ339" s="332" t="s">
        <v>148</v>
      </c>
      <c r="FK339" s="553" t="s">
        <v>137</v>
      </c>
      <c r="FL339" s="552">
        <v>0</v>
      </c>
      <c r="FM339" s="553" t="s">
        <v>137</v>
      </c>
      <c r="FN339" s="172">
        <v>0</v>
      </c>
      <c r="FO339" s="172">
        <v>0</v>
      </c>
      <c r="FP339" s="332" t="s">
        <v>148</v>
      </c>
      <c r="FQ339" s="553" t="s">
        <v>137</v>
      </c>
      <c r="FR339" s="552">
        <v>0</v>
      </c>
      <c r="FS339" s="553" t="s">
        <v>137</v>
      </c>
      <c r="FT339" s="172">
        <v>1</v>
      </c>
      <c r="FU339" s="172">
        <v>0</v>
      </c>
      <c r="FV339" s="332">
        <v>0</v>
      </c>
      <c r="FW339" s="553" t="s">
        <v>2396</v>
      </c>
      <c r="FX339" s="552">
        <v>1</v>
      </c>
      <c r="FY339" s="553" t="s">
        <v>2393</v>
      </c>
      <c r="FZ339" s="172">
        <v>1</v>
      </c>
      <c r="GA339" s="172">
        <v>1</v>
      </c>
      <c r="GB339" s="332">
        <v>1</v>
      </c>
      <c r="GC339" s="553"/>
      <c r="GD339" s="552">
        <v>0</v>
      </c>
      <c r="GE339" s="553"/>
      <c r="GF339" s="172">
        <v>0</v>
      </c>
      <c r="GG339" s="172">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0"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9"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2">
        <v>1</v>
      </c>
      <c r="BQ340" s="172">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2">
        <v>0</v>
      </c>
      <c r="DG340" s="172">
        <v>0</v>
      </c>
      <c r="DH340" s="332" t="s">
        <v>148</v>
      </c>
      <c r="DI340" s="553" t="s">
        <v>137</v>
      </c>
      <c r="DJ340" s="552">
        <v>0</v>
      </c>
      <c r="DK340" s="553" t="s">
        <v>137</v>
      </c>
      <c r="DL340" s="172">
        <v>0</v>
      </c>
      <c r="DM340" s="172">
        <v>0</v>
      </c>
      <c r="DN340" s="332" t="s">
        <v>148</v>
      </c>
      <c r="DO340" s="553" t="s">
        <v>137</v>
      </c>
      <c r="DP340" s="551">
        <v>0</v>
      </c>
      <c r="DQ340" s="553" t="s">
        <v>137</v>
      </c>
      <c r="DR340" s="172">
        <v>14</v>
      </c>
      <c r="DS340" s="172">
        <v>0</v>
      </c>
      <c r="DT340" s="332">
        <v>0</v>
      </c>
      <c r="DU340" s="553" t="s">
        <v>12556</v>
      </c>
      <c r="DV340" s="552">
        <v>0</v>
      </c>
      <c r="DW340" s="553" t="s">
        <v>137</v>
      </c>
      <c r="DX340" s="172">
        <v>0</v>
      </c>
      <c r="DY340" s="172">
        <v>0</v>
      </c>
      <c r="DZ340" s="332" t="s">
        <v>148</v>
      </c>
      <c r="EA340" s="553" t="s">
        <v>137</v>
      </c>
      <c r="EB340" s="552">
        <v>0</v>
      </c>
      <c r="EC340" s="553" t="s">
        <v>137</v>
      </c>
      <c r="ED340" s="172">
        <v>0</v>
      </c>
      <c r="EE340" s="172">
        <v>0</v>
      </c>
      <c r="EF340" s="576" t="s">
        <v>148</v>
      </c>
      <c r="EG340" s="553" t="s">
        <v>137</v>
      </c>
      <c r="EH340" s="552">
        <v>0</v>
      </c>
      <c r="EI340" s="553" t="s">
        <v>137</v>
      </c>
      <c r="EJ340" s="172">
        <v>0</v>
      </c>
      <c r="EK340" s="172">
        <v>0</v>
      </c>
      <c r="EL340" s="576" t="s">
        <v>148</v>
      </c>
      <c r="EM340" s="553" t="s">
        <v>137</v>
      </c>
      <c r="EN340" s="552">
        <v>0</v>
      </c>
      <c r="EO340" s="553" t="s">
        <v>137</v>
      </c>
      <c r="EP340" s="172">
        <v>0</v>
      </c>
      <c r="EQ340" s="172">
        <v>0</v>
      </c>
      <c r="ER340" s="332" t="s">
        <v>148</v>
      </c>
      <c r="ES340" s="553" t="s">
        <v>137</v>
      </c>
      <c r="ET340" s="552">
        <v>0</v>
      </c>
      <c r="EU340" s="553" t="s">
        <v>137</v>
      </c>
      <c r="EV340" s="172">
        <v>41</v>
      </c>
      <c r="EW340" s="172">
        <v>0</v>
      </c>
      <c r="EX340" s="332">
        <v>0</v>
      </c>
      <c r="EY340" s="553" t="s">
        <v>12832</v>
      </c>
      <c r="EZ340" s="552">
        <v>0</v>
      </c>
      <c r="FA340" s="553" t="s">
        <v>137</v>
      </c>
      <c r="FB340" s="172">
        <v>0</v>
      </c>
      <c r="FC340" s="172">
        <v>0</v>
      </c>
      <c r="FD340" s="332" t="s">
        <v>148</v>
      </c>
      <c r="FE340" s="553" t="s">
        <v>137</v>
      </c>
      <c r="FF340" s="552">
        <v>0</v>
      </c>
      <c r="FG340" s="553" t="s">
        <v>137</v>
      </c>
      <c r="FH340" s="172">
        <v>0</v>
      </c>
      <c r="FI340" s="172">
        <v>0</v>
      </c>
      <c r="FJ340" s="332" t="s">
        <v>148</v>
      </c>
      <c r="FK340" s="553" t="s">
        <v>137</v>
      </c>
      <c r="FL340" s="552">
        <v>0</v>
      </c>
      <c r="FM340" s="553" t="s">
        <v>137</v>
      </c>
      <c r="FN340" s="172">
        <v>0</v>
      </c>
      <c r="FO340" s="172">
        <v>0</v>
      </c>
      <c r="FP340" s="332" t="s">
        <v>148</v>
      </c>
      <c r="FQ340" s="553" t="s">
        <v>137</v>
      </c>
      <c r="FR340" s="552">
        <v>0</v>
      </c>
      <c r="FS340" s="553" t="s">
        <v>137</v>
      </c>
      <c r="FT340" s="172">
        <v>0</v>
      </c>
      <c r="FU340" s="172">
        <v>0</v>
      </c>
      <c r="FV340" s="332" t="s">
        <v>148</v>
      </c>
      <c r="FW340" s="553" t="s">
        <v>137</v>
      </c>
      <c r="FX340" s="552">
        <v>0</v>
      </c>
      <c r="FY340" s="553" t="s">
        <v>137</v>
      </c>
      <c r="FZ340" s="172">
        <v>1</v>
      </c>
      <c r="GA340" s="172">
        <v>0</v>
      </c>
      <c r="GB340" s="332">
        <v>0</v>
      </c>
      <c r="GC340" s="553" t="s">
        <v>2399</v>
      </c>
      <c r="GD340" s="552">
        <v>1</v>
      </c>
      <c r="GE340" s="553" t="s">
        <v>2400</v>
      </c>
      <c r="GF340" s="172">
        <v>2</v>
      </c>
      <c r="GG340" s="172">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2"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2"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2"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2"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9"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2"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9"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2"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9"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2"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9"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2"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2"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2"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9"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2"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9"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2"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9"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2"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9"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0"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0"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1"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0"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0"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0"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0"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0"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0"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0"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0"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0"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0"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0"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0"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0"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0"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0"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0"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0"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0"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0"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2"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2"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2"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2"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2"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2"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2"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2"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2"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2"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2"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2"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2"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2"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2"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2"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2"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2"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2"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2"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2"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2"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2"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2"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2"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2"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2"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2"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2"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2"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2"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2"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2"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2"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2"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2"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2"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1" customFormat="1" ht="115" customHeight="1">
      <c r="A413" s="335" t="s">
        <v>18191</v>
      </c>
      <c r="B413" s="555" t="s">
        <v>2761</v>
      </c>
      <c r="C413" s="555" t="s">
        <v>2762</v>
      </c>
      <c r="D413" s="555" t="s">
        <v>95</v>
      </c>
      <c r="E413" s="169" t="s">
        <v>132</v>
      </c>
      <c r="F413" s="169" t="s">
        <v>137</v>
      </c>
      <c r="G413" s="238" t="s">
        <v>137</v>
      </c>
      <c r="H413" s="169" t="s">
        <v>132</v>
      </c>
      <c r="I413" s="169" t="s">
        <v>137</v>
      </c>
      <c r="J413" s="238" t="s">
        <v>137</v>
      </c>
      <c r="K413" s="340" t="s">
        <v>132</v>
      </c>
      <c r="L413" s="169" t="s">
        <v>137</v>
      </c>
      <c r="M413" s="341" t="s">
        <v>137</v>
      </c>
      <c r="N413" s="169" t="s">
        <v>132</v>
      </c>
      <c r="O413" s="169" t="s">
        <v>137</v>
      </c>
      <c r="P413" s="238" t="s">
        <v>137</v>
      </c>
      <c r="Q413" s="169" t="s">
        <v>138</v>
      </c>
      <c r="R413" s="169" t="s">
        <v>132</v>
      </c>
      <c r="S413" s="238" t="s">
        <v>2763</v>
      </c>
      <c r="T413" s="169" t="s">
        <v>132</v>
      </c>
      <c r="U413" s="169" t="s">
        <v>137</v>
      </c>
      <c r="V413" s="238" t="s">
        <v>137</v>
      </c>
      <c r="W413" s="169" t="s">
        <v>132</v>
      </c>
      <c r="X413" s="169" t="s">
        <v>137</v>
      </c>
      <c r="Y413" s="238" t="s">
        <v>137</v>
      </c>
      <c r="Z413" s="169" t="s">
        <v>132</v>
      </c>
      <c r="AA413" s="169" t="s">
        <v>137</v>
      </c>
      <c r="AB413" s="238" t="s">
        <v>137</v>
      </c>
      <c r="AC413" s="169" t="s">
        <v>132</v>
      </c>
      <c r="AD413" s="169" t="s">
        <v>137</v>
      </c>
      <c r="AE413" s="238" t="s">
        <v>137</v>
      </c>
      <c r="AF413" s="562" t="s">
        <v>148</v>
      </c>
      <c r="AG413" s="555" t="s">
        <v>132</v>
      </c>
      <c r="AH413" s="554" t="s">
        <v>14242</v>
      </c>
      <c r="AI413" s="169" t="s">
        <v>132</v>
      </c>
      <c r="AJ413" s="169" t="s">
        <v>137</v>
      </c>
      <c r="AK413" s="549" t="s">
        <v>137</v>
      </c>
      <c r="AL413" s="169" t="s">
        <v>132</v>
      </c>
      <c r="AM413" s="169" t="s">
        <v>137</v>
      </c>
      <c r="AN413" s="238" t="s">
        <v>137</v>
      </c>
      <c r="AO413" s="169" t="s">
        <v>138</v>
      </c>
      <c r="AP413" s="169" t="s">
        <v>137</v>
      </c>
      <c r="AQ413" s="238" t="s">
        <v>137</v>
      </c>
      <c r="AR413" s="169" t="s">
        <v>132</v>
      </c>
      <c r="AS413" s="169" t="s">
        <v>137</v>
      </c>
      <c r="AT413" s="238" t="s">
        <v>137</v>
      </c>
      <c r="AU413" s="169" t="s">
        <v>132</v>
      </c>
      <c r="AV413" s="169" t="s">
        <v>137</v>
      </c>
      <c r="AW413" s="238" t="s">
        <v>137</v>
      </c>
      <c r="AX413" s="169" t="s">
        <v>132</v>
      </c>
      <c r="AY413" s="169" t="s">
        <v>137</v>
      </c>
      <c r="AZ413" s="238" t="s">
        <v>137</v>
      </c>
      <c r="BA413" s="169" t="s">
        <v>132</v>
      </c>
      <c r="BB413" s="169"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9"/>
      <c r="GP413" s="169"/>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1"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2">
        <v>3</v>
      </c>
      <c r="BQ414" s="172">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2">
        <v>0</v>
      </c>
      <c r="DG414" s="172">
        <v>0</v>
      </c>
      <c r="DH414" s="332" t="s">
        <v>148</v>
      </c>
      <c r="DI414" s="553" t="s">
        <v>137</v>
      </c>
      <c r="DJ414" s="552">
        <v>0</v>
      </c>
      <c r="DK414" s="553" t="s">
        <v>137</v>
      </c>
      <c r="DL414" s="172">
        <v>2</v>
      </c>
      <c r="DM414" s="172">
        <v>0</v>
      </c>
      <c r="DN414" s="332">
        <v>0</v>
      </c>
      <c r="DO414" s="553" t="s">
        <v>2772</v>
      </c>
      <c r="DP414" s="551">
        <v>1</v>
      </c>
      <c r="DQ414" s="553" t="s">
        <v>2773</v>
      </c>
      <c r="DR414" s="172">
        <v>1</v>
      </c>
      <c r="DS414" s="172">
        <v>1</v>
      </c>
      <c r="DT414" s="332">
        <v>1</v>
      </c>
      <c r="DU414" s="553" t="s">
        <v>137</v>
      </c>
      <c r="DV414" s="552">
        <v>0</v>
      </c>
      <c r="DW414" s="553" t="s">
        <v>137</v>
      </c>
      <c r="DX414" s="172">
        <v>9</v>
      </c>
      <c r="DY414" s="172">
        <v>3</v>
      </c>
      <c r="DZ414" s="332">
        <v>0.33333333333333331</v>
      </c>
      <c r="EA414" s="553" t="s">
        <v>11165</v>
      </c>
      <c r="EB414" s="552">
        <v>0</v>
      </c>
      <c r="EC414" s="553" t="s">
        <v>137</v>
      </c>
      <c r="ED414" s="172">
        <v>9</v>
      </c>
      <c r="EE414" s="172">
        <v>4</v>
      </c>
      <c r="EF414" s="576">
        <v>0.44444444444444442</v>
      </c>
      <c r="EG414" s="553" t="s">
        <v>2774</v>
      </c>
      <c r="EH414" s="552">
        <v>0</v>
      </c>
      <c r="EI414" s="553" t="s">
        <v>137</v>
      </c>
      <c r="EJ414" s="172">
        <v>4</v>
      </c>
      <c r="EK414" s="172">
        <v>0</v>
      </c>
      <c r="EL414" s="576">
        <v>0</v>
      </c>
      <c r="EM414" s="553" t="s">
        <v>2775</v>
      </c>
      <c r="EN414" s="552">
        <v>4</v>
      </c>
      <c r="EO414" s="553" t="s">
        <v>2776</v>
      </c>
      <c r="EP414" s="172">
        <v>3</v>
      </c>
      <c r="EQ414" s="172">
        <v>1</v>
      </c>
      <c r="ER414" s="332">
        <v>0.33333333333333331</v>
      </c>
      <c r="ES414" s="553" t="s">
        <v>2777</v>
      </c>
      <c r="ET414" s="552">
        <v>2</v>
      </c>
      <c r="EU414" s="553" t="s">
        <v>2778</v>
      </c>
      <c r="EV414" s="172">
        <v>25</v>
      </c>
      <c r="EW414" s="172">
        <v>25</v>
      </c>
      <c r="EX414" s="332">
        <v>1</v>
      </c>
      <c r="EY414" s="553" t="s">
        <v>137</v>
      </c>
      <c r="EZ414" s="552">
        <v>0</v>
      </c>
      <c r="FA414" s="553" t="s">
        <v>137</v>
      </c>
      <c r="FB414" s="172">
        <v>3</v>
      </c>
      <c r="FC414" s="172">
        <v>1</v>
      </c>
      <c r="FD414" s="332">
        <v>0.33333333333333331</v>
      </c>
      <c r="FE414" s="553" t="s">
        <v>2779</v>
      </c>
      <c r="FF414" s="552">
        <v>3</v>
      </c>
      <c r="FG414" s="553" t="s">
        <v>14245</v>
      </c>
      <c r="FH414" s="172">
        <v>3</v>
      </c>
      <c r="FI414" s="172">
        <v>1</v>
      </c>
      <c r="FJ414" s="332">
        <v>0.33333333333333331</v>
      </c>
      <c r="FK414" s="553" t="s">
        <v>2780</v>
      </c>
      <c r="FL414" s="552">
        <v>2</v>
      </c>
      <c r="FM414" s="553" t="s">
        <v>2781</v>
      </c>
      <c r="FN414" s="172">
        <v>1</v>
      </c>
      <c r="FO414" s="172">
        <v>1</v>
      </c>
      <c r="FP414" s="332">
        <v>1</v>
      </c>
      <c r="FQ414" s="553" t="s">
        <v>137</v>
      </c>
      <c r="FR414" s="552">
        <v>0</v>
      </c>
      <c r="FS414" s="553" t="s">
        <v>137</v>
      </c>
      <c r="FT414" s="172">
        <v>0</v>
      </c>
      <c r="FU414" s="172">
        <v>0</v>
      </c>
      <c r="FV414" s="332" t="s">
        <v>148</v>
      </c>
      <c r="FW414" s="553" t="s">
        <v>137</v>
      </c>
      <c r="FX414" s="552">
        <v>0</v>
      </c>
      <c r="FY414" s="553" t="s">
        <v>137</v>
      </c>
      <c r="FZ414" s="172">
        <v>2</v>
      </c>
      <c r="GA414" s="172">
        <v>0</v>
      </c>
      <c r="GB414" s="332">
        <v>0</v>
      </c>
      <c r="GC414" s="553" t="s">
        <v>2782</v>
      </c>
      <c r="GD414" s="552">
        <v>2</v>
      </c>
      <c r="GE414" s="553" t="s">
        <v>2783</v>
      </c>
      <c r="GF414" s="172">
        <v>0</v>
      </c>
      <c r="GG414" s="172">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1"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1"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2">
        <v>3</v>
      </c>
      <c r="BQ416" s="172">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2">
        <v>0</v>
      </c>
      <c r="DG416" s="172">
        <v>0</v>
      </c>
      <c r="DH416" s="332" t="s">
        <v>148</v>
      </c>
      <c r="DI416" s="553" t="s">
        <v>137</v>
      </c>
      <c r="DJ416" s="552">
        <v>0</v>
      </c>
      <c r="DK416" s="553" t="s">
        <v>137</v>
      </c>
      <c r="DL416" s="172">
        <v>1</v>
      </c>
      <c r="DM416" s="172">
        <v>1</v>
      </c>
      <c r="DN416" s="332">
        <v>1</v>
      </c>
      <c r="DO416" s="553" t="s">
        <v>137</v>
      </c>
      <c r="DP416" s="551">
        <v>0</v>
      </c>
      <c r="DQ416" s="553" t="s">
        <v>137</v>
      </c>
      <c r="DR416" s="172">
        <v>12</v>
      </c>
      <c r="DS416" s="172">
        <v>0</v>
      </c>
      <c r="DT416" s="332">
        <v>0</v>
      </c>
      <c r="DU416" s="553" t="s">
        <v>2802</v>
      </c>
      <c r="DV416" s="552">
        <v>0</v>
      </c>
      <c r="DW416" s="553" t="s">
        <v>137</v>
      </c>
      <c r="DX416" s="172">
        <v>5</v>
      </c>
      <c r="DY416" s="172">
        <v>0</v>
      </c>
      <c r="DZ416" s="332">
        <v>0</v>
      </c>
      <c r="EA416" s="553" t="s">
        <v>3007</v>
      </c>
      <c r="EB416" s="552">
        <v>0</v>
      </c>
      <c r="EC416" s="553" t="s">
        <v>137</v>
      </c>
      <c r="ED416" s="172">
        <v>1</v>
      </c>
      <c r="EE416" s="172">
        <v>1</v>
      </c>
      <c r="EF416" s="576">
        <v>1</v>
      </c>
      <c r="EG416" s="553" t="s">
        <v>137</v>
      </c>
      <c r="EH416" s="552">
        <v>0</v>
      </c>
      <c r="EI416" s="553" t="s">
        <v>137</v>
      </c>
      <c r="EJ416" s="172">
        <v>2</v>
      </c>
      <c r="EK416" s="172">
        <v>0</v>
      </c>
      <c r="EL416" s="576">
        <v>0</v>
      </c>
      <c r="EM416" s="553" t="s">
        <v>11166</v>
      </c>
      <c r="EN416" s="552">
        <v>2</v>
      </c>
      <c r="EO416" s="553" t="s">
        <v>2803</v>
      </c>
      <c r="EP416" s="172">
        <v>7</v>
      </c>
      <c r="EQ416" s="172">
        <v>0</v>
      </c>
      <c r="ER416" s="332">
        <v>0</v>
      </c>
      <c r="ES416" s="553" t="s">
        <v>550</v>
      </c>
      <c r="ET416" s="552">
        <v>5</v>
      </c>
      <c r="EU416" s="553" t="s">
        <v>2803</v>
      </c>
      <c r="EV416" s="172">
        <v>14</v>
      </c>
      <c r="EW416" s="172">
        <v>2</v>
      </c>
      <c r="EX416" s="332">
        <v>0.14285714285714285</v>
      </c>
      <c r="EY416" s="553" t="s">
        <v>12885</v>
      </c>
      <c r="EZ416" s="552">
        <v>12</v>
      </c>
      <c r="FA416" s="553" t="s">
        <v>12886</v>
      </c>
      <c r="FB416" s="172">
        <v>0</v>
      </c>
      <c r="FC416" s="172">
        <v>0</v>
      </c>
      <c r="FD416" s="332" t="s">
        <v>148</v>
      </c>
      <c r="FE416" s="553" t="s">
        <v>137</v>
      </c>
      <c r="FF416" s="552">
        <v>0</v>
      </c>
      <c r="FG416" s="553" t="s">
        <v>137</v>
      </c>
      <c r="FH416" s="172">
        <v>1</v>
      </c>
      <c r="FI416" s="172">
        <v>1</v>
      </c>
      <c r="FJ416" s="332">
        <v>1</v>
      </c>
      <c r="FK416" s="553" t="s">
        <v>137</v>
      </c>
      <c r="FL416" s="552">
        <v>0</v>
      </c>
      <c r="FM416" s="553" t="s">
        <v>137</v>
      </c>
      <c r="FN416" s="172">
        <v>0</v>
      </c>
      <c r="FO416" s="172">
        <v>0</v>
      </c>
      <c r="FP416" s="332" t="s">
        <v>148</v>
      </c>
      <c r="FQ416" s="553" t="s">
        <v>137</v>
      </c>
      <c r="FR416" s="552">
        <v>0</v>
      </c>
      <c r="FS416" s="553" t="s">
        <v>137</v>
      </c>
      <c r="FT416" s="172">
        <v>0</v>
      </c>
      <c r="FU416" s="172">
        <v>0</v>
      </c>
      <c r="FV416" s="332" t="s">
        <v>148</v>
      </c>
      <c r="FW416" s="553" t="s">
        <v>137</v>
      </c>
      <c r="FX416" s="552">
        <v>0</v>
      </c>
      <c r="FY416" s="553" t="s">
        <v>137</v>
      </c>
      <c r="FZ416" s="172">
        <v>3</v>
      </c>
      <c r="GA416" s="172">
        <v>2</v>
      </c>
      <c r="GB416" s="332">
        <v>0.66666666666666663</v>
      </c>
      <c r="GC416" s="553" t="s">
        <v>11167</v>
      </c>
      <c r="GD416" s="552">
        <v>1</v>
      </c>
      <c r="GE416" s="553" t="s">
        <v>910</v>
      </c>
      <c r="GF416" s="172">
        <v>19</v>
      </c>
      <c r="GG416" s="172">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1"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2">
        <v>3</v>
      </c>
      <c r="BQ417" s="172">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2">
        <v>0</v>
      </c>
      <c r="DG417" s="172">
        <v>0</v>
      </c>
      <c r="DH417" s="332" t="s">
        <v>148</v>
      </c>
      <c r="DI417" s="553" t="s">
        <v>137</v>
      </c>
      <c r="DJ417" s="552">
        <v>0</v>
      </c>
      <c r="DK417" s="553" t="s">
        <v>137</v>
      </c>
      <c r="DL417" s="172">
        <v>2</v>
      </c>
      <c r="DM417" s="172">
        <v>0</v>
      </c>
      <c r="DN417" s="332">
        <v>0</v>
      </c>
      <c r="DO417" s="553" t="s">
        <v>14250</v>
      </c>
      <c r="DP417" s="551">
        <v>2</v>
      </c>
      <c r="DQ417" s="553" t="s">
        <v>2807</v>
      </c>
      <c r="DR417" s="172">
        <v>15</v>
      </c>
      <c r="DS417" s="172">
        <v>0</v>
      </c>
      <c r="DT417" s="332">
        <v>0</v>
      </c>
      <c r="DU417" s="553" t="s">
        <v>2808</v>
      </c>
      <c r="DV417" s="552">
        <v>0</v>
      </c>
      <c r="DW417" s="553" t="s">
        <v>137</v>
      </c>
      <c r="DX417" s="172">
        <v>4</v>
      </c>
      <c r="DY417" s="172">
        <v>0</v>
      </c>
      <c r="DZ417" s="332">
        <v>0</v>
      </c>
      <c r="EA417" s="553" t="s">
        <v>2809</v>
      </c>
      <c r="EB417" s="552">
        <v>0</v>
      </c>
      <c r="EC417" s="553" t="s">
        <v>137</v>
      </c>
      <c r="ED417" s="172">
        <v>2</v>
      </c>
      <c r="EE417" s="172">
        <v>0</v>
      </c>
      <c r="EF417" s="576">
        <v>0</v>
      </c>
      <c r="EG417" s="553" t="s">
        <v>14251</v>
      </c>
      <c r="EH417" s="552">
        <v>0</v>
      </c>
      <c r="EI417" s="553"/>
      <c r="EJ417" s="172">
        <v>1</v>
      </c>
      <c r="EK417" s="172">
        <v>0</v>
      </c>
      <c r="EL417" s="576">
        <v>0</v>
      </c>
      <c r="EM417" s="553" t="s">
        <v>14252</v>
      </c>
      <c r="EN417" s="552">
        <v>1</v>
      </c>
      <c r="EO417" s="553" t="s">
        <v>2810</v>
      </c>
      <c r="EP417" s="172">
        <v>2</v>
      </c>
      <c r="EQ417" s="172">
        <v>0</v>
      </c>
      <c r="ER417" s="332">
        <v>0</v>
      </c>
      <c r="ES417" s="553" t="s">
        <v>2811</v>
      </c>
      <c r="ET417" s="552">
        <v>0</v>
      </c>
      <c r="EU417" s="553" t="s">
        <v>137</v>
      </c>
      <c r="EV417" s="172">
        <v>19</v>
      </c>
      <c r="EW417" s="172">
        <v>5</v>
      </c>
      <c r="EX417" s="332">
        <v>0.26315789473684209</v>
      </c>
      <c r="EY417" s="553" t="s">
        <v>16274</v>
      </c>
      <c r="EZ417" s="552">
        <v>5</v>
      </c>
      <c r="FA417" s="553" t="s">
        <v>12887</v>
      </c>
      <c r="FB417" s="172">
        <v>0</v>
      </c>
      <c r="FC417" s="172">
        <v>0</v>
      </c>
      <c r="FD417" s="332" t="s">
        <v>148</v>
      </c>
      <c r="FE417" s="553" t="s">
        <v>137</v>
      </c>
      <c r="FF417" s="552">
        <v>0</v>
      </c>
      <c r="FG417" s="553" t="s">
        <v>137</v>
      </c>
      <c r="FH417" s="172">
        <v>0</v>
      </c>
      <c r="FI417" s="172">
        <v>0</v>
      </c>
      <c r="FJ417" s="332" t="s">
        <v>148</v>
      </c>
      <c r="FK417" s="553" t="s">
        <v>137</v>
      </c>
      <c r="FL417" s="552">
        <v>0</v>
      </c>
      <c r="FM417" s="553" t="s">
        <v>137</v>
      </c>
      <c r="FN417" s="172">
        <v>1</v>
      </c>
      <c r="FO417" s="172">
        <v>1</v>
      </c>
      <c r="FP417" s="332">
        <v>1</v>
      </c>
      <c r="FQ417" s="553" t="s">
        <v>137</v>
      </c>
      <c r="FR417" s="552">
        <v>0</v>
      </c>
      <c r="FS417" s="553" t="s">
        <v>137</v>
      </c>
      <c r="FT417" s="172">
        <v>1</v>
      </c>
      <c r="FU417" s="172">
        <v>0</v>
      </c>
      <c r="FV417" s="332">
        <v>0</v>
      </c>
      <c r="FW417" s="553" t="s">
        <v>2812</v>
      </c>
      <c r="FX417" s="552">
        <v>1</v>
      </c>
      <c r="FY417" s="553" t="s">
        <v>2813</v>
      </c>
      <c r="FZ417" s="172">
        <v>4</v>
      </c>
      <c r="GA417" s="172">
        <v>1</v>
      </c>
      <c r="GB417" s="332">
        <v>0.25</v>
      </c>
      <c r="GC417" s="553" t="s">
        <v>2814</v>
      </c>
      <c r="GD417" s="552">
        <v>3</v>
      </c>
      <c r="GE417" s="553" t="s">
        <v>2813</v>
      </c>
      <c r="GF417" s="172">
        <v>19</v>
      </c>
      <c r="GG417" s="172">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1"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2">
        <v>0</v>
      </c>
      <c r="BQ418" s="172">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2">
        <v>0</v>
      </c>
      <c r="DG418" s="172">
        <v>0</v>
      </c>
      <c r="DH418" s="332" t="s">
        <v>148</v>
      </c>
      <c r="DI418" s="553" t="s">
        <v>137</v>
      </c>
      <c r="DJ418" s="552">
        <v>0</v>
      </c>
      <c r="DK418" s="553" t="s">
        <v>137</v>
      </c>
      <c r="DL418" s="172">
        <v>1</v>
      </c>
      <c r="DM418" s="172">
        <v>1</v>
      </c>
      <c r="DN418" s="332">
        <v>1</v>
      </c>
      <c r="DO418" s="553" t="s">
        <v>137</v>
      </c>
      <c r="DP418" s="551">
        <v>0</v>
      </c>
      <c r="DQ418" s="553" t="s">
        <v>137</v>
      </c>
      <c r="DR418" s="172">
        <v>5</v>
      </c>
      <c r="DS418" s="172">
        <v>0</v>
      </c>
      <c r="DT418" s="332">
        <v>0</v>
      </c>
      <c r="DU418" s="553" t="s">
        <v>2818</v>
      </c>
      <c r="DV418" s="552">
        <v>0</v>
      </c>
      <c r="DW418" s="553" t="s">
        <v>137</v>
      </c>
      <c r="DX418" s="172">
        <v>3</v>
      </c>
      <c r="DY418" s="172">
        <v>0</v>
      </c>
      <c r="DZ418" s="332">
        <v>0</v>
      </c>
      <c r="EA418" s="553" t="s">
        <v>11169</v>
      </c>
      <c r="EB418" s="552">
        <v>0</v>
      </c>
      <c r="EC418" s="553" t="s">
        <v>137</v>
      </c>
      <c r="ED418" s="172">
        <v>0</v>
      </c>
      <c r="EE418" s="172">
        <v>0</v>
      </c>
      <c r="EF418" s="576" t="s">
        <v>148</v>
      </c>
      <c r="EG418" s="553" t="s">
        <v>137</v>
      </c>
      <c r="EH418" s="552">
        <v>0</v>
      </c>
      <c r="EI418" s="553" t="s">
        <v>137</v>
      </c>
      <c r="EJ418" s="172">
        <v>1</v>
      </c>
      <c r="EK418" s="172">
        <v>1</v>
      </c>
      <c r="EL418" s="576">
        <v>1</v>
      </c>
      <c r="EM418" s="553" t="s">
        <v>137</v>
      </c>
      <c r="EN418" s="552">
        <v>0</v>
      </c>
      <c r="EO418" s="553" t="s">
        <v>137</v>
      </c>
      <c r="EP418" s="172">
        <v>0</v>
      </c>
      <c r="EQ418" s="172">
        <v>0</v>
      </c>
      <c r="ER418" s="332" t="s">
        <v>148</v>
      </c>
      <c r="ES418" s="553" t="s">
        <v>137</v>
      </c>
      <c r="ET418" s="552">
        <v>0</v>
      </c>
      <c r="EU418" s="553" t="s">
        <v>137</v>
      </c>
      <c r="EV418" s="172">
        <v>2</v>
      </c>
      <c r="EW418" s="172">
        <v>0</v>
      </c>
      <c r="EX418" s="332">
        <v>0</v>
      </c>
      <c r="EY418" s="553" t="s">
        <v>12888</v>
      </c>
      <c r="EZ418" s="552">
        <v>2</v>
      </c>
      <c r="FA418" s="553" t="s">
        <v>12889</v>
      </c>
      <c r="FB418" s="172">
        <v>1</v>
      </c>
      <c r="FC418" s="172">
        <v>1</v>
      </c>
      <c r="FD418" s="332">
        <v>1</v>
      </c>
      <c r="FE418" s="553" t="s">
        <v>137</v>
      </c>
      <c r="FF418" s="552">
        <v>0</v>
      </c>
      <c r="FG418" s="553" t="s">
        <v>137</v>
      </c>
      <c r="FH418" s="172">
        <v>0</v>
      </c>
      <c r="FI418" s="172">
        <v>0</v>
      </c>
      <c r="FJ418" s="332" t="s">
        <v>148</v>
      </c>
      <c r="FK418" s="553" t="s">
        <v>137</v>
      </c>
      <c r="FL418" s="552">
        <v>0</v>
      </c>
      <c r="FM418" s="553" t="s">
        <v>137</v>
      </c>
      <c r="FN418" s="172">
        <v>0</v>
      </c>
      <c r="FO418" s="172">
        <v>0</v>
      </c>
      <c r="FP418" s="332" t="s">
        <v>148</v>
      </c>
      <c r="FQ418" s="553" t="s">
        <v>137</v>
      </c>
      <c r="FR418" s="552">
        <v>0</v>
      </c>
      <c r="FS418" s="553" t="s">
        <v>137</v>
      </c>
      <c r="FT418" s="172">
        <v>0</v>
      </c>
      <c r="FU418" s="172">
        <v>0</v>
      </c>
      <c r="FV418" s="332" t="s">
        <v>148</v>
      </c>
      <c r="FW418" s="553" t="s">
        <v>137</v>
      </c>
      <c r="FX418" s="552">
        <v>0</v>
      </c>
      <c r="FY418" s="553" t="s">
        <v>137</v>
      </c>
      <c r="FZ418" s="172">
        <v>1</v>
      </c>
      <c r="GA418" s="172">
        <v>1</v>
      </c>
      <c r="GB418" s="332">
        <v>1</v>
      </c>
      <c r="GC418" s="553" t="s">
        <v>137</v>
      </c>
      <c r="GD418" s="552">
        <v>0</v>
      </c>
      <c r="GE418" s="553" t="s">
        <v>137</v>
      </c>
      <c r="GF418" s="172">
        <v>9</v>
      </c>
      <c r="GG418" s="172">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1"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2">
        <v>1</v>
      </c>
      <c r="BQ419" s="172">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2">
        <v>0</v>
      </c>
      <c r="DG419" s="172">
        <v>0</v>
      </c>
      <c r="DH419" s="332" t="s">
        <v>148</v>
      </c>
      <c r="DI419" s="553" t="s">
        <v>137</v>
      </c>
      <c r="DJ419" s="552">
        <v>0</v>
      </c>
      <c r="DK419" s="553" t="s">
        <v>137</v>
      </c>
      <c r="DL419" s="172">
        <v>2</v>
      </c>
      <c r="DM419" s="172">
        <v>0</v>
      </c>
      <c r="DN419" s="332">
        <v>0</v>
      </c>
      <c r="DO419" s="553" t="s">
        <v>2824</v>
      </c>
      <c r="DP419" s="551">
        <v>0</v>
      </c>
      <c r="DQ419" s="553" t="s">
        <v>137</v>
      </c>
      <c r="DR419" s="172">
        <v>3</v>
      </c>
      <c r="DS419" s="172">
        <v>0</v>
      </c>
      <c r="DT419" s="332">
        <v>0</v>
      </c>
      <c r="DU419" s="553" t="s">
        <v>14253</v>
      </c>
      <c r="DV419" s="552">
        <v>0</v>
      </c>
      <c r="DW419" s="553" t="s">
        <v>137</v>
      </c>
      <c r="DX419" s="172">
        <v>1</v>
      </c>
      <c r="DY419" s="172">
        <v>0</v>
      </c>
      <c r="DZ419" s="332">
        <v>0</v>
      </c>
      <c r="EA419" s="553" t="s">
        <v>2825</v>
      </c>
      <c r="EB419" s="552">
        <v>0</v>
      </c>
      <c r="EC419" s="553" t="s">
        <v>137</v>
      </c>
      <c r="ED419" s="172">
        <v>1</v>
      </c>
      <c r="EE419" s="172">
        <v>0</v>
      </c>
      <c r="EF419" s="576">
        <v>0</v>
      </c>
      <c r="EG419" s="553" t="s">
        <v>2826</v>
      </c>
      <c r="EH419" s="552">
        <v>0</v>
      </c>
      <c r="EI419" s="553" t="s">
        <v>137</v>
      </c>
      <c r="EJ419" s="172">
        <v>1</v>
      </c>
      <c r="EK419" s="172">
        <v>1</v>
      </c>
      <c r="EL419" s="576">
        <v>1</v>
      </c>
      <c r="EM419" s="553" t="s">
        <v>137</v>
      </c>
      <c r="EN419" s="552">
        <v>0</v>
      </c>
      <c r="EO419" s="553" t="s">
        <v>137</v>
      </c>
      <c r="EP419" s="172">
        <v>1</v>
      </c>
      <c r="EQ419" s="172">
        <v>0</v>
      </c>
      <c r="ER419" s="332">
        <v>0</v>
      </c>
      <c r="ES419" s="553" t="s">
        <v>11170</v>
      </c>
      <c r="ET419" s="552">
        <v>1</v>
      </c>
      <c r="EU419" s="553" t="s">
        <v>11171</v>
      </c>
      <c r="EV419" s="172">
        <v>15</v>
      </c>
      <c r="EW419" s="172">
        <v>1</v>
      </c>
      <c r="EX419" s="332">
        <v>6.6666666666666666E-2</v>
      </c>
      <c r="EY419" s="553" t="s">
        <v>12890</v>
      </c>
      <c r="EZ419" s="552">
        <v>14</v>
      </c>
      <c r="FA419" s="553" t="s">
        <v>12891</v>
      </c>
      <c r="FB419" s="172">
        <v>1</v>
      </c>
      <c r="FC419" s="172">
        <v>1</v>
      </c>
      <c r="FD419" s="332">
        <v>1</v>
      </c>
      <c r="FE419" s="553" t="s">
        <v>137</v>
      </c>
      <c r="FF419" s="552">
        <v>0</v>
      </c>
      <c r="FG419" s="553" t="s">
        <v>137</v>
      </c>
      <c r="FH419" s="172">
        <v>0</v>
      </c>
      <c r="FI419" s="172">
        <v>0</v>
      </c>
      <c r="FJ419" s="332" t="s">
        <v>148</v>
      </c>
      <c r="FK419" s="553" t="s">
        <v>137</v>
      </c>
      <c r="FL419" s="552">
        <v>0</v>
      </c>
      <c r="FM419" s="553" t="s">
        <v>137</v>
      </c>
      <c r="FN419" s="172">
        <v>0</v>
      </c>
      <c r="FO419" s="172">
        <v>0</v>
      </c>
      <c r="FP419" s="332" t="s">
        <v>148</v>
      </c>
      <c r="FQ419" s="553" t="s">
        <v>137</v>
      </c>
      <c r="FR419" s="552">
        <v>0</v>
      </c>
      <c r="FS419" s="553" t="s">
        <v>137</v>
      </c>
      <c r="FT419" s="172">
        <v>0</v>
      </c>
      <c r="FU419" s="172">
        <v>0</v>
      </c>
      <c r="FV419" s="332" t="s">
        <v>148</v>
      </c>
      <c r="FW419" s="553" t="s">
        <v>137</v>
      </c>
      <c r="FX419" s="552">
        <v>0</v>
      </c>
      <c r="FY419" s="553" t="s">
        <v>137</v>
      </c>
      <c r="FZ419" s="172">
        <v>1</v>
      </c>
      <c r="GA419" s="172">
        <v>1</v>
      </c>
      <c r="GB419" s="332">
        <v>1</v>
      </c>
      <c r="GC419" s="553" t="s">
        <v>137</v>
      </c>
      <c r="GD419" s="552">
        <v>0</v>
      </c>
      <c r="GE419" s="553" t="s">
        <v>137</v>
      </c>
      <c r="GF419" s="172">
        <v>11</v>
      </c>
      <c r="GG419" s="172">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1"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2">
        <v>0</v>
      </c>
      <c r="BQ420" s="172">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2">
        <v>0</v>
      </c>
      <c r="DG420" s="172">
        <v>0</v>
      </c>
      <c r="DH420" s="332" t="s">
        <v>148</v>
      </c>
      <c r="DI420" s="553" t="s">
        <v>137</v>
      </c>
      <c r="DJ420" s="552">
        <v>0</v>
      </c>
      <c r="DK420" s="553" t="s">
        <v>137</v>
      </c>
      <c r="DL420" s="172">
        <v>1</v>
      </c>
      <c r="DM420" s="172">
        <v>1</v>
      </c>
      <c r="DN420" s="332">
        <v>1</v>
      </c>
      <c r="DO420" s="553" t="s">
        <v>137</v>
      </c>
      <c r="DP420" s="551">
        <v>0</v>
      </c>
      <c r="DQ420" s="553" t="s">
        <v>137</v>
      </c>
      <c r="DR420" s="172">
        <v>9</v>
      </c>
      <c r="DS420" s="172">
        <v>0</v>
      </c>
      <c r="DT420" s="332">
        <v>0</v>
      </c>
      <c r="DU420" s="553" t="s">
        <v>11173</v>
      </c>
      <c r="DV420" s="552">
        <v>0</v>
      </c>
      <c r="DW420" s="553" t="s">
        <v>137</v>
      </c>
      <c r="DX420" s="172">
        <v>0</v>
      </c>
      <c r="DY420" s="172">
        <v>0</v>
      </c>
      <c r="DZ420" s="332" t="s">
        <v>148</v>
      </c>
      <c r="EA420" s="553" t="s">
        <v>137</v>
      </c>
      <c r="EB420" s="552">
        <v>0</v>
      </c>
      <c r="EC420" s="553" t="s">
        <v>137</v>
      </c>
      <c r="ED420" s="172">
        <v>0</v>
      </c>
      <c r="EE420" s="172">
        <v>0</v>
      </c>
      <c r="EF420" s="576" t="s">
        <v>148</v>
      </c>
      <c r="EG420" s="553" t="s">
        <v>137</v>
      </c>
      <c r="EH420" s="552">
        <v>0</v>
      </c>
      <c r="EI420" s="553" t="s">
        <v>137</v>
      </c>
      <c r="EJ420" s="172">
        <v>1</v>
      </c>
      <c r="EK420" s="172">
        <v>0</v>
      </c>
      <c r="EL420" s="576">
        <v>0</v>
      </c>
      <c r="EM420" s="553" t="s">
        <v>2828</v>
      </c>
      <c r="EN420" s="552">
        <v>1</v>
      </c>
      <c r="EO420" s="553" t="s">
        <v>2829</v>
      </c>
      <c r="EP420" s="172">
        <v>1</v>
      </c>
      <c r="EQ420" s="172">
        <v>0</v>
      </c>
      <c r="ER420" s="332">
        <v>0</v>
      </c>
      <c r="ES420" s="553" t="s">
        <v>11174</v>
      </c>
      <c r="ET420" s="552">
        <v>0</v>
      </c>
      <c r="EU420" s="553" t="s">
        <v>137</v>
      </c>
      <c r="EV420" s="172">
        <v>3</v>
      </c>
      <c r="EW420" s="172">
        <v>0</v>
      </c>
      <c r="EX420" s="332">
        <v>0</v>
      </c>
      <c r="EY420" s="553" t="s">
        <v>12892</v>
      </c>
      <c r="EZ420" s="552">
        <v>3</v>
      </c>
      <c r="FA420" s="553" t="s">
        <v>2829</v>
      </c>
      <c r="FB420" s="172">
        <v>1</v>
      </c>
      <c r="FC420" s="172">
        <v>1</v>
      </c>
      <c r="FD420" s="332">
        <v>1</v>
      </c>
      <c r="FE420" s="553" t="s">
        <v>137</v>
      </c>
      <c r="FF420" s="552">
        <v>0</v>
      </c>
      <c r="FG420" s="553" t="s">
        <v>137</v>
      </c>
      <c r="FH420" s="172">
        <v>0</v>
      </c>
      <c r="FI420" s="172">
        <v>0</v>
      </c>
      <c r="FJ420" s="332" t="s">
        <v>148</v>
      </c>
      <c r="FK420" s="553" t="s">
        <v>137</v>
      </c>
      <c r="FL420" s="552">
        <v>0</v>
      </c>
      <c r="FM420" s="553" t="s">
        <v>137</v>
      </c>
      <c r="FN420" s="172">
        <v>0</v>
      </c>
      <c r="FO420" s="172">
        <v>0</v>
      </c>
      <c r="FP420" s="332" t="s">
        <v>148</v>
      </c>
      <c r="FQ420" s="553" t="s">
        <v>137</v>
      </c>
      <c r="FR420" s="552">
        <v>0</v>
      </c>
      <c r="FS420" s="553" t="s">
        <v>137</v>
      </c>
      <c r="FT420" s="172">
        <v>0</v>
      </c>
      <c r="FU420" s="172">
        <v>0</v>
      </c>
      <c r="FV420" s="332" t="s">
        <v>148</v>
      </c>
      <c r="FW420" s="553" t="s">
        <v>137</v>
      </c>
      <c r="FX420" s="552">
        <v>0</v>
      </c>
      <c r="FY420" s="553" t="s">
        <v>137</v>
      </c>
      <c r="FZ420" s="172">
        <v>6</v>
      </c>
      <c r="GA420" s="172">
        <v>5</v>
      </c>
      <c r="GB420" s="332">
        <v>0.83333333333333337</v>
      </c>
      <c r="GC420" s="553" t="s">
        <v>2830</v>
      </c>
      <c r="GD420" s="552">
        <v>1</v>
      </c>
      <c r="GE420" s="553" t="s">
        <v>2831</v>
      </c>
      <c r="GF420" s="172">
        <v>0</v>
      </c>
      <c r="GG420" s="172">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1"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1"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2">
        <v>3</v>
      </c>
      <c r="BQ422" s="172">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2">
        <v>0</v>
      </c>
      <c r="DG422" s="172">
        <v>0</v>
      </c>
      <c r="DH422" s="332" t="s">
        <v>148</v>
      </c>
      <c r="DI422" s="553" t="s">
        <v>137</v>
      </c>
      <c r="DJ422" s="552">
        <v>0</v>
      </c>
      <c r="DK422" s="553" t="s">
        <v>137</v>
      </c>
      <c r="DL422" s="172">
        <v>0</v>
      </c>
      <c r="DM422" s="172">
        <v>0</v>
      </c>
      <c r="DN422" s="332" t="s">
        <v>148</v>
      </c>
      <c r="DO422" s="553" t="s">
        <v>137</v>
      </c>
      <c r="DP422" s="551">
        <v>0</v>
      </c>
      <c r="DQ422" s="553" t="s">
        <v>137</v>
      </c>
      <c r="DR422" s="172">
        <v>24</v>
      </c>
      <c r="DS422" s="172">
        <v>0</v>
      </c>
      <c r="DT422" s="332">
        <v>0</v>
      </c>
      <c r="DU422" s="553" t="s">
        <v>2836</v>
      </c>
      <c r="DV422" s="552">
        <v>0</v>
      </c>
      <c r="DW422" s="553" t="s">
        <v>137</v>
      </c>
      <c r="DX422" s="172">
        <v>9</v>
      </c>
      <c r="DY422" s="172">
        <v>0</v>
      </c>
      <c r="DZ422" s="332">
        <v>0</v>
      </c>
      <c r="EA422" s="553" t="s">
        <v>2836</v>
      </c>
      <c r="EB422" s="552">
        <v>0</v>
      </c>
      <c r="EC422" s="553" t="s">
        <v>137</v>
      </c>
      <c r="ED422" s="172">
        <v>2</v>
      </c>
      <c r="EE422" s="172">
        <v>2</v>
      </c>
      <c r="EF422" s="576">
        <v>1</v>
      </c>
      <c r="EG422" s="553" t="s">
        <v>137</v>
      </c>
      <c r="EH422" s="552">
        <v>0</v>
      </c>
      <c r="EI422" s="553" t="s">
        <v>137</v>
      </c>
      <c r="EJ422" s="172">
        <v>1</v>
      </c>
      <c r="EK422" s="172">
        <v>0</v>
      </c>
      <c r="EL422" s="576">
        <v>0</v>
      </c>
      <c r="EM422" s="553" t="s">
        <v>2836</v>
      </c>
      <c r="EN422" s="552">
        <v>1</v>
      </c>
      <c r="EO422" s="553" t="s">
        <v>2836</v>
      </c>
      <c r="EP422" s="172">
        <v>3</v>
      </c>
      <c r="EQ422" s="172">
        <v>0</v>
      </c>
      <c r="ER422" s="332">
        <v>0</v>
      </c>
      <c r="ES422" s="553" t="s">
        <v>2836</v>
      </c>
      <c r="ET422" s="552">
        <v>1</v>
      </c>
      <c r="EU422" s="553" t="s">
        <v>2836</v>
      </c>
      <c r="EV422" s="172">
        <v>11</v>
      </c>
      <c r="EW422" s="172">
        <v>0</v>
      </c>
      <c r="EX422" s="332">
        <v>0</v>
      </c>
      <c r="EY422" s="553" t="s">
        <v>2836</v>
      </c>
      <c r="EZ422" s="552"/>
      <c r="FA422" s="553"/>
      <c r="FB422" s="172">
        <v>5</v>
      </c>
      <c r="FC422" s="172">
        <v>1</v>
      </c>
      <c r="FD422" s="332">
        <v>0.2</v>
      </c>
      <c r="FE422" s="553" t="s">
        <v>19153</v>
      </c>
      <c r="FF422" s="552">
        <v>0</v>
      </c>
      <c r="FG422" s="553" t="s">
        <v>137</v>
      </c>
      <c r="FH422" s="172">
        <v>2</v>
      </c>
      <c r="FI422" s="172">
        <v>2</v>
      </c>
      <c r="FJ422" s="332">
        <v>1</v>
      </c>
      <c r="FK422" s="553"/>
      <c r="FL422" s="552">
        <v>0</v>
      </c>
      <c r="FM422" s="553"/>
      <c r="FN422" s="172">
        <v>0</v>
      </c>
      <c r="FO422" s="172">
        <v>0</v>
      </c>
      <c r="FP422" s="332" t="s">
        <v>148</v>
      </c>
      <c r="FQ422" s="553" t="s">
        <v>137</v>
      </c>
      <c r="FR422" s="552">
        <v>0</v>
      </c>
      <c r="FS422" s="553" t="s">
        <v>137</v>
      </c>
      <c r="FT422" s="172">
        <v>0</v>
      </c>
      <c r="FU422" s="172">
        <v>0</v>
      </c>
      <c r="FV422" s="332" t="s">
        <v>148</v>
      </c>
      <c r="FW422" s="553" t="s">
        <v>137</v>
      </c>
      <c r="FX422" s="552">
        <v>0</v>
      </c>
      <c r="FY422" s="553" t="s">
        <v>137</v>
      </c>
      <c r="FZ422" s="172">
        <v>7</v>
      </c>
      <c r="GA422" s="172">
        <v>1</v>
      </c>
      <c r="GB422" s="332">
        <v>0.14285714285714285</v>
      </c>
      <c r="GC422" s="553" t="s">
        <v>2836</v>
      </c>
      <c r="GD422" s="552">
        <v>2</v>
      </c>
      <c r="GE422" s="553" t="s">
        <v>2836</v>
      </c>
      <c r="GF422" s="172">
        <v>12</v>
      </c>
      <c r="GG422" s="172">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1"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2">
        <v>0</v>
      </c>
      <c r="BQ423" s="172">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2">
        <v>0</v>
      </c>
      <c r="DG423" s="172">
        <v>0</v>
      </c>
      <c r="DH423" s="332" t="s">
        <v>148</v>
      </c>
      <c r="DI423" s="553" t="s">
        <v>137</v>
      </c>
      <c r="DJ423" s="552">
        <v>0</v>
      </c>
      <c r="DK423" s="553" t="s">
        <v>137</v>
      </c>
      <c r="DL423" s="172">
        <v>0</v>
      </c>
      <c r="DM423" s="172">
        <v>0</v>
      </c>
      <c r="DN423" s="332" t="s">
        <v>148</v>
      </c>
      <c r="DO423" s="553" t="s">
        <v>137</v>
      </c>
      <c r="DP423" s="551">
        <v>0</v>
      </c>
      <c r="DQ423" s="553" t="s">
        <v>137</v>
      </c>
      <c r="DR423" s="172">
        <v>7</v>
      </c>
      <c r="DS423" s="172">
        <v>0</v>
      </c>
      <c r="DT423" s="332">
        <v>0</v>
      </c>
      <c r="DU423" s="553" t="s">
        <v>18217</v>
      </c>
      <c r="DV423" s="552">
        <v>0</v>
      </c>
      <c r="DW423" s="553" t="s">
        <v>137</v>
      </c>
      <c r="DX423" s="172">
        <v>4</v>
      </c>
      <c r="DY423" s="172">
        <v>0</v>
      </c>
      <c r="DZ423" s="332">
        <v>0</v>
      </c>
      <c r="EA423" s="553" t="s">
        <v>2842</v>
      </c>
      <c r="EB423" s="552">
        <v>0</v>
      </c>
      <c r="EC423" s="553" t="s">
        <v>137</v>
      </c>
      <c r="ED423" s="172">
        <v>6</v>
      </c>
      <c r="EE423" s="172">
        <v>0</v>
      </c>
      <c r="EF423" s="576">
        <v>0</v>
      </c>
      <c r="EG423" s="553" t="s">
        <v>2843</v>
      </c>
      <c r="EH423" s="552">
        <v>0</v>
      </c>
      <c r="EI423" s="553" t="s">
        <v>137</v>
      </c>
      <c r="EJ423" s="172">
        <v>1</v>
      </c>
      <c r="EK423" s="172">
        <v>0</v>
      </c>
      <c r="EL423" s="576">
        <v>0</v>
      </c>
      <c r="EM423" s="553" t="s">
        <v>2838</v>
      </c>
      <c r="EN423" s="552">
        <v>1</v>
      </c>
      <c r="EO423" s="553" t="s">
        <v>2839</v>
      </c>
      <c r="EP423" s="172">
        <v>1</v>
      </c>
      <c r="EQ423" s="172">
        <v>0</v>
      </c>
      <c r="ER423" s="332">
        <v>0</v>
      </c>
      <c r="ES423" s="553" t="s">
        <v>2838</v>
      </c>
      <c r="ET423" s="552">
        <v>1</v>
      </c>
      <c r="EU423" s="553" t="s">
        <v>2839</v>
      </c>
      <c r="EV423" s="172">
        <v>2</v>
      </c>
      <c r="EW423" s="172">
        <v>0</v>
      </c>
      <c r="EX423" s="332">
        <v>0</v>
      </c>
      <c r="EY423" s="553" t="s">
        <v>2838</v>
      </c>
      <c r="EZ423" s="552">
        <v>1</v>
      </c>
      <c r="FA423" s="553" t="s">
        <v>2839</v>
      </c>
      <c r="FB423" s="172">
        <v>1</v>
      </c>
      <c r="FC423" s="172">
        <v>0</v>
      </c>
      <c r="FD423" s="332">
        <v>0</v>
      </c>
      <c r="FE423" s="553" t="s">
        <v>2838</v>
      </c>
      <c r="FF423" s="552">
        <v>1</v>
      </c>
      <c r="FG423" s="553" t="s">
        <v>2839</v>
      </c>
      <c r="FH423" s="172">
        <v>0</v>
      </c>
      <c r="FI423" s="172">
        <v>0</v>
      </c>
      <c r="FJ423" s="332" t="s">
        <v>148</v>
      </c>
      <c r="FK423" s="553" t="s">
        <v>137</v>
      </c>
      <c r="FL423" s="552">
        <v>0</v>
      </c>
      <c r="FM423" s="553" t="s">
        <v>137</v>
      </c>
      <c r="FN423" s="172">
        <v>0</v>
      </c>
      <c r="FO423" s="172">
        <v>0</v>
      </c>
      <c r="FP423" s="332" t="s">
        <v>148</v>
      </c>
      <c r="FQ423" s="553" t="s">
        <v>137</v>
      </c>
      <c r="FR423" s="552">
        <v>0</v>
      </c>
      <c r="FS423" s="553" t="s">
        <v>137</v>
      </c>
      <c r="FT423" s="172">
        <v>0</v>
      </c>
      <c r="FU423" s="172">
        <v>0</v>
      </c>
      <c r="FV423" s="332" t="s">
        <v>148</v>
      </c>
      <c r="FW423" s="553" t="s">
        <v>137</v>
      </c>
      <c r="FX423" s="552">
        <v>0</v>
      </c>
      <c r="FY423" s="553" t="s">
        <v>137</v>
      </c>
      <c r="FZ423" s="172">
        <v>1</v>
      </c>
      <c r="GA423" s="172">
        <v>0</v>
      </c>
      <c r="GB423" s="332">
        <v>0</v>
      </c>
      <c r="GC423" s="553" t="s">
        <v>2844</v>
      </c>
      <c r="GD423" s="552">
        <v>1</v>
      </c>
      <c r="GE423" s="553" t="s">
        <v>2845</v>
      </c>
      <c r="GF423" s="172">
        <v>4</v>
      </c>
      <c r="GG423" s="172">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1"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2">
        <v>2</v>
      </c>
      <c r="BQ424" s="172">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2">
        <v>0</v>
      </c>
      <c r="DG424" s="172">
        <v>0</v>
      </c>
      <c r="DH424" s="332" t="s">
        <v>148</v>
      </c>
      <c r="DI424" s="553" t="s">
        <v>137</v>
      </c>
      <c r="DJ424" s="552">
        <v>0</v>
      </c>
      <c r="DK424" s="553" t="s">
        <v>137</v>
      </c>
      <c r="DL424" s="172">
        <v>0</v>
      </c>
      <c r="DM424" s="172">
        <v>0</v>
      </c>
      <c r="DN424" s="332" t="s">
        <v>148</v>
      </c>
      <c r="DO424" s="553" t="s">
        <v>137</v>
      </c>
      <c r="DP424" s="551">
        <v>0</v>
      </c>
      <c r="DQ424" s="553" t="s">
        <v>137</v>
      </c>
      <c r="DR424" s="172">
        <v>11</v>
      </c>
      <c r="DS424" s="172">
        <v>0</v>
      </c>
      <c r="DT424" s="332">
        <v>0</v>
      </c>
      <c r="DU424" s="553" t="s">
        <v>2848</v>
      </c>
      <c r="DV424" s="552">
        <v>0</v>
      </c>
      <c r="DW424" s="553" t="s">
        <v>137</v>
      </c>
      <c r="DX424" s="172">
        <v>3</v>
      </c>
      <c r="DY424" s="172">
        <v>0</v>
      </c>
      <c r="DZ424" s="332">
        <v>0</v>
      </c>
      <c r="EA424" s="553" t="s">
        <v>2849</v>
      </c>
      <c r="EB424" s="552">
        <v>0</v>
      </c>
      <c r="EC424" s="553" t="s">
        <v>137</v>
      </c>
      <c r="ED424" s="172">
        <v>3</v>
      </c>
      <c r="EE424" s="172">
        <v>0</v>
      </c>
      <c r="EF424" s="576">
        <v>0</v>
      </c>
      <c r="EG424" s="553" t="s">
        <v>11176</v>
      </c>
      <c r="EH424" s="552">
        <v>1</v>
      </c>
      <c r="EI424" s="553" t="s">
        <v>11177</v>
      </c>
      <c r="EJ424" s="172">
        <v>1</v>
      </c>
      <c r="EK424" s="172">
        <v>0</v>
      </c>
      <c r="EL424" s="576">
        <v>0</v>
      </c>
      <c r="EM424" s="553" t="s">
        <v>2850</v>
      </c>
      <c r="EN424" s="552">
        <v>1</v>
      </c>
      <c r="EO424" s="553" t="s">
        <v>11177</v>
      </c>
      <c r="EP424" s="172">
        <v>2</v>
      </c>
      <c r="EQ424" s="172">
        <v>1</v>
      </c>
      <c r="ER424" s="332">
        <v>0.5</v>
      </c>
      <c r="ES424" s="553" t="s">
        <v>18220</v>
      </c>
      <c r="ET424" s="552">
        <v>1</v>
      </c>
      <c r="EU424" s="553" t="s">
        <v>18221</v>
      </c>
      <c r="EV424" s="172">
        <v>16</v>
      </c>
      <c r="EW424" s="172">
        <v>1</v>
      </c>
      <c r="EX424" s="332">
        <v>6.25E-2</v>
      </c>
      <c r="EY424" s="553" t="s">
        <v>12893</v>
      </c>
      <c r="EZ424" s="552">
        <v>3</v>
      </c>
      <c r="FA424" s="553" t="s">
        <v>12894</v>
      </c>
      <c r="FB424" s="172">
        <v>0</v>
      </c>
      <c r="FC424" s="172">
        <v>0</v>
      </c>
      <c r="FD424" s="332" t="s">
        <v>148</v>
      </c>
      <c r="FE424" s="553" t="s">
        <v>137</v>
      </c>
      <c r="FF424" s="552">
        <v>0</v>
      </c>
      <c r="FG424" s="553" t="s">
        <v>137</v>
      </c>
      <c r="FH424" s="172">
        <v>0</v>
      </c>
      <c r="FI424" s="172">
        <v>0</v>
      </c>
      <c r="FJ424" s="332" t="s">
        <v>148</v>
      </c>
      <c r="FK424" s="553" t="s">
        <v>137</v>
      </c>
      <c r="FL424" s="552">
        <v>0</v>
      </c>
      <c r="FM424" s="553" t="s">
        <v>137</v>
      </c>
      <c r="FN424" s="172">
        <v>0</v>
      </c>
      <c r="FO424" s="172">
        <v>0</v>
      </c>
      <c r="FP424" s="332" t="s">
        <v>148</v>
      </c>
      <c r="FQ424" s="553" t="s">
        <v>137</v>
      </c>
      <c r="FR424" s="552">
        <v>0</v>
      </c>
      <c r="FS424" s="553" t="s">
        <v>137</v>
      </c>
      <c r="FT424" s="172">
        <v>0</v>
      </c>
      <c r="FU424" s="172">
        <v>0</v>
      </c>
      <c r="FV424" s="332" t="s">
        <v>148</v>
      </c>
      <c r="FW424" s="553" t="s">
        <v>137</v>
      </c>
      <c r="FX424" s="552">
        <v>0</v>
      </c>
      <c r="FY424" s="553" t="s">
        <v>137</v>
      </c>
      <c r="FZ424" s="172">
        <v>4</v>
      </c>
      <c r="GA424" s="172">
        <v>4</v>
      </c>
      <c r="GB424" s="332">
        <v>1</v>
      </c>
      <c r="GC424" s="553" t="s">
        <v>137</v>
      </c>
      <c r="GD424" s="552">
        <v>0</v>
      </c>
      <c r="GE424" s="553" t="s">
        <v>137</v>
      </c>
      <c r="GF424" s="172">
        <v>3</v>
      </c>
      <c r="GG424" s="172">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1"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1"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1"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1"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2">
        <v>3</v>
      </c>
      <c r="BQ428" s="172">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2">
        <v>0</v>
      </c>
      <c r="DG428" s="172">
        <v>0</v>
      </c>
      <c r="DH428" s="332" t="s">
        <v>148</v>
      </c>
      <c r="DI428" s="553" t="s">
        <v>137</v>
      </c>
      <c r="DJ428" s="552">
        <v>0</v>
      </c>
      <c r="DK428" s="553" t="s">
        <v>137</v>
      </c>
      <c r="DL428" s="172">
        <v>1</v>
      </c>
      <c r="DM428" s="172">
        <v>0</v>
      </c>
      <c r="DN428" s="332">
        <v>0</v>
      </c>
      <c r="DO428" s="553" t="s">
        <v>2869</v>
      </c>
      <c r="DP428" s="551">
        <v>0</v>
      </c>
      <c r="DQ428" s="553" t="s">
        <v>137</v>
      </c>
      <c r="DR428" s="172">
        <v>20</v>
      </c>
      <c r="DS428" s="172">
        <v>0</v>
      </c>
      <c r="DT428" s="332">
        <v>0</v>
      </c>
      <c r="DU428" s="553" t="s">
        <v>11186</v>
      </c>
      <c r="DV428" s="552">
        <v>0</v>
      </c>
      <c r="DW428" s="553" t="s">
        <v>137</v>
      </c>
      <c r="DX428" s="172">
        <v>10</v>
      </c>
      <c r="DY428" s="172">
        <v>0</v>
      </c>
      <c r="DZ428" s="332">
        <v>0</v>
      </c>
      <c r="EA428" s="553" t="s">
        <v>2870</v>
      </c>
      <c r="EB428" s="552">
        <v>0</v>
      </c>
      <c r="EC428" s="553" t="s">
        <v>137</v>
      </c>
      <c r="ED428" s="172">
        <v>1</v>
      </c>
      <c r="EE428" s="172">
        <v>0</v>
      </c>
      <c r="EF428" s="576">
        <v>0</v>
      </c>
      <c r="EG428" s="553" t="s">
        <v>16279</v>
      </c>
      <c r="EH428" s="552">
        <v>1</v>
      </c>
      <c r="EI428" s="553" t="s">
        <v>2871</v>
      </c>
      <c r="EJ428" s="172">
        <v>1</v>
      </c>
      <c r="EK428" s="172">
        <v>0</v>
      </c>
      <c r="EL428" s="576">
        <v>0</v>
      </c>
      <c r="EM428" s="553" t="s">
        <v>2872</v>
      </c>
      <c r="EN428" s="552">
        <v>1</v>
      </c>
      <c r="EO428" s="553" t="s">
        <v>2873</v>
      </c>
      <c r="EP428" s="172">
        <v>5</v>
      </c>
      <c r="EQ428" s="172">
        <v>0</v>
      </c>
      <c r="ER428" s="332">
        <v>0</v>
      </c>
      <c r="ES428" s="553" t="s">
        <v>2874</v>
      </c>
      <c r="ET428" s="552">
        <v>4</v>
      </c>
      <c r="EU428" s="553" t="s">
        <v>14270</v>
      </c>
      <c r="EV428" s="172">
        <v>23</v>
      </c>
      <c r="EW428" s="172">
        <v>2</v>
      </c>
      <c r="EX428" s="332">
        <v>8.6956521739130432E-2</v>
      </c>
      <c r="EY428" s="553" t="s">
        <v>12899</v>
      </c>
      <c r="EZ428" s="552">
        <v>21</v>
      </c>
      <c r="FA428" s="553" t="s">
        <v>12900</v>
      </c>
      <c r="FB428" s="172">
        <v>2</v>
      </c>
      <c r="FC428" s="172">
        <v>2</v>
      </c>
      <c r="FD428" s="332">
        <v>1</v>
      </c>
      <c r="FE428" s="553" t="s">
        <v>137</v>
      </c>
      <c r="FF428" s="552">
        <v>0</v>
      </c>
      <c r="FG428" s="553" t="s">
        <v>137</v>
      </c>
      <c r="FH428" s="172">
        <v>0</v>
      </c>
      <c r="FI428" s="172">
        <v>0</v>
      </c>
      <c r="FJ428" s="332" t="s">
        <v>148</v>
      </c>
      <c r="FK428" s="553" t="s">
        <v>137</v>
      </c>
      <c r="FL428" s="552">
        <v>0</v>
      </c>
      <c r="FM428" s="553" t="s">
        <v>137</v>
      </c>
      <c r="FN428" s="172">
        <v>0</v>
      </c>
      <c r="FO428" s="172">
        <v>0</v>
      </c>
      <c r="FP428" s="332" t="s">
        <v>148</v>
      </c>
      <c r="FQ428" s="553" t="s">
        <v>137</v>
      </c>
      <c r="FR428" s="552">
        <v>0</v>
      </c>
      <c r="FS428" s="553" t="s">
        <v>137</v>
      </c>
      <c r="FT428" s="172">
        <v>0</v>
      </c>
      <c r="FU428" s="172">
        <v>0</v>
      </c>
      <c r="FV428" s="332" t="s">
        <v>148</v>
      </c>
      <c r="FW428" s="553" t="s">
        <v>137</v>
      </c>
      <c r="FX428" s="552">
        <v>0</v>
      </c>
      <c r="FY428" s="553" t="s">
        <v>137</v>
      </c>
      <c r="FZ428" s="172">
        <v>10</v>
      </c>
      <c r="GA428" s="172">
        <v>0</v>
      </c>
      <c r="GB428" s="332">
        <v>0</v>
      </c>
      <c r="GC428" s="553" t="s">
        <v>16280</v>
      </c>
      <c r="GD428" s="552">
        <v>10</v>
      </c>
      <c r="GE428" s="553" t="s">
        <v>16281</v>
      </c>
      <c r="GF428" s="172">
        <v>18</v>
      </c>
      <c r="GG428" s="172">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1"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2">
        <v>4</v>
      </c>
      <c r="BQ429" s="172">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2">
        <v>0</v>
      </c>
      <c r="DG429" s="172">
        <v>0</v>
      </c>
      <c r="DH429" s="332" t="s">
        <v>148</v>
      </c>
      <c r="DI429" s="553" t="s">
        <v>137</v>
      </c>
      <c r="DJ429" s="552">
        <v>0</v>
      </c>
      <c r="DK429" s="553" t="s">
        <v>137</v>
      </c>
      <c r="DL429" s="172">
        <v>2</v>
      </c>
      <c r="DM429" s="172">
        <v>2</v>
      </c>
      <c r="DN429" s="332">
        <v>1</v>
      </c>
      <c r="DO429" s="553" t="s">
        <v>137</v>
      </c>
      <c r="DP429" s="551">
        <v>0</v>
      </c>
      <c r="DQ429" s="553" t="s">
        <v>137</v>
      </c>
      <c r="DR429" s="172">
        <v>24</v>
      </c>
      <c r="DS429" s="172">
        <v>0</v>
      </c>
      <c r="DT429" s="332">
        <v>0</v>
      </c>
      <c r="DU429" s="553" t="s">
        <v>2879</v>
      </c>
      <c r="DV429" s="552">
        <v>0</v>
      </c>
      <c r="DW429" s="553" t="s">
        <v>137</v>
      </c>
      <c r="DX429" s="172">
        <v>7</v>
      </c>
      <c r="DY429" s="172">
        <v>0</v>
      </c>
      <c r="DZ429" s="332">
        <v>0</v>
      </c>
      <c r="EA429" s="553" t="s">
        <v>2880</v>
      </c>
      <c r="EB429" s="552">
        <v>0</v>
      </c>
      <c r="EC429" s="553" t="s">
        <v>137</v>
      </c>
      <c r="ED429" s="172">
        <v>0</v>
      </c>
      <c r="EE429" s="172">
        <v>0</v>
      </c>
      <c r="EF429" s="576" t="s">
        <v>148</v>
      </c>
      <c r="EG429" s="553" t="s">
        <v>137</v>
      </c>
      <c r="EH429" s="552">
        <v>0</v>
      </c>
      <c r="EI429" s="553" t="s">
        <v>137</v>
      </c>
      <c r="EJ429" s="172">
        <v>3</v>
      </c>
      <c r="EK429" s="172">
        <v>0</v>
      </c>
      <c r="EL429" s="576">
        <v>0</v>
      </c>
      <c r="EM429" s="553" t="s">
        <v>2881</v>
      </c>
      <c r="EN429" s="552">
        <v>3</v>
      </c>
      <c r="EO429" s="553" t="s">
        <v>11187</v>
      </c>
      <c r="EP429" s="172">
        <v>0</v>
      </c>
      <c r="EQ429" s="172">
        <v>0</v>
      </c>
      <c r="ER429" s="332" t="s">
        <v>148</v>
      </c>
      <c r="ES429" s="553" t="s">
        <v>137</v>
      </c>
      <c r="ET429" s="552">
        <v>0</v>
      </c>
      <c r="EU429" s="553" t="s">
        <v>137</v>
      </c>
      <c r="EV429" s="172">
        <v>0</v>
      </c>
      <c r="EW429" s="172">
        <v>0</v>
      </c>
      <c r="EX429" s="332" t="s">
        <v>148</v>
      </c>
      <c r="EY429" s="553" t="s">
        <v>137</v>
      </c>
      <c r="EZ429" s="552">
        <v>0</v>
      </c>
      <c r="FA429" s="553" t="s">
        <v>137</v>
      </c>
      <c r="FB429" s="172">
        <v>2</v>
      </c>
      <c r="FC429" s="172">
        <v>2</v>
      </c>
      <c r="FD429" s="332">
        <v>1</v>
      </c>
      <c r="FE429" s="553" t="s">
        <v>137</v>
      </c>
      <c r="FF429" s="552">
        <v>0</v>
      </c>
      <c r="FG429" s="553" t="s">
        <v>137</v>
      </c>
      <c r="FH429" s="172">
        <v>0</v>
      </c>
      <c r="FI429" s="172">
        <v>0</v>
      </c>
      <c r="FJ429" s="332" t="s">
        <v>148</v>
      </c>
      <c r="FK429" s="553" t="s">
        <v>137</v>
      </c>
      <c r="FL429" s="552">
        <v>0</v>
      </c>
      <c r="FM429" s="553" t="s">
        <v>137</v>
      </c>
      <c r="FN429" s="172">
        <v>0</v>
      </c>
      <c r="FO429" s="172">
        <v>0</v>
      </c>
      <c r="FP429" s="332" t="s">
        <v>148</v>
      </c>
      <c r="FQ429" s="553" t="s">
        <v>137</v>
      </c>
      <c r="FR429" s="552">
        <v>0</v>
      </c>
      <c r="FS429" s="553" t="s">
        <v>137</v>
      </c>
      <c r="FT429" s="172">
        <v>0</v>
      </c>
      <c r="FU429" s="172">
        <v>0</v>
      </c>
      <c r="FV429" s="332" t="s">
        <v>148</v>
      </c>
      <c r="FW429" s="553" t="s">
        <v>137</v>
      </c>
      <c r="FX429" s="552">
        <v>0</v>
      </c>
      <c r="FY429" s="553" t="s">
        <v>137</v>
      </c>
      <c r="FZ429" s="172">
        <v>8</v>
      </c>
      <c r="GA429" s="172">
        <v>2</v>
      </c>
      <c r="GB429" s="332">
        <v>0.25</v>
      </c>
      <c r="GC429" s="553" t="s">
        <v>16282</v>
      </c>
      <c r="GD429" s="552">
        <v>0</v>
      </c>
      <c r="GE429" s="553" t="s">
        <v>137</v>
      </c>
      <c r="GF429" s="172">
        <v>1</v>
      </c>
      <c r="GG429" s="172">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1"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2">
        <v>2</v>
      </c>
      <c r="BQ430" s="172">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2">
        <v>0</v>
      </c>
      <c r="DG430" s="172">
        <v>0</v>
      </c>
      <c r="DH430" s="332" t="s">
        <v>148</v>
      </c>
      <c r="DI430" s="553" t="s">
        <v>137</v>
      </c>
      <c r="DJ430" s="552">
        <v>0</v>
      </c>
      <c r="DK430" s="553" t="s">
        <v>137</v>
      </c>
      <c r="DL430" s="172">
        <v>2</v>
      </c>
      <c r="DM430" s="172">
        <v>2</v>
      </c>
      <c r="DN430" s="332">
        <v>1</v>
      </c>
      <c r="DO430" s="553" t="s">
        <v>137</v>
      </c>
      <c r="DP430" s="551">
        <v>0</v>
      </c>
      <c r="DQ430" s="553" t="s">
        <v>137</v>
      </c>
      <c r="DR430" s="172">
        <v>5</v>
      </c>
      <c r="DS430" s="172">
        <v>0</v>
      </c>
      <c r="DT430" s="332">
        <v>0</v>
      </c>
      <c r="DU430" s="553" t="s">
        <v>2885</v>
      </c>
      <c r="DV430" s="552">
        <v>0</v>
      </c>
      <c r="DW430" s="553" t="s">
        <v>137</v>
      </c>
      <c r="DX430" s="172">
        <v>1</v>
      </c>
      <c r="DY430" s="172">
        <v>1</v>
      </c>
      <c r="DZ430" s="332">
        <v>1</v>
      </c>
      <c r="EA430" s="553" t="s">
        <v>137</v>
      </c>
      <c r="EB430" s="552">
        <v>0</v>
      </c>
      <c r="EC430" s="553" t="s">
        <v>137</v>
      </c>
      <c r="ED430" s="172">
        <v>2</v>
      </c>
      <c r="EE430" s="172">
        <v>0</v>
      </c>
      <c r="EF430" s="576">
        <v>0</v>
      </c>
      <c r="EG430" s="553" t="s">
        <v>2886</v>
      </c>
      <c r="EH430" s="552">
        <v>1</v>
      </c>
      <c r="EI430" s="553" t="s">
        <v>14271</v>
      </c>
      <c r="EJ430" s="172">
        <v>2</v>
      </c>
      <c r="EK430" s="172">
        <v>0</v>
      </c>
      <c r="EL430" s="576">
        <v>0</v>
      </c>
      <c r="EM430" s="553" t="s">
        <v>2887</v>
      </c>
      <c r="EN430" s="552">
        <v>2</v>
      </c>
      <c r="EO430" s="553" t="s">
        <v>14272</v>
      </c>
      <c r="EP430" s="172">
        <v>0</v>
      </c>
      <c r="EQ430" s="172">
        <v>0</v>
      </c>
      <c r="ER430" s="332" t="s">
        <v>148</v>
      </c>
      <c r="ES430" s="553" t="s">
        <v>137</v>
      </c>
      <c r="ET430" s="552">
        <v>0</v>
      </c>
      <c r="EU430" s="553" t="s">
        <v>137</v>
      </c>
      <c r="EV430" s="172">
        <v>11</v>
      </c>
      <c r="EW430" s="172">
        <v>0</v>
      </c>
      <c r="EX430" s="332">
        <v>0</v>
      </c>
      <c r="EY430" s="553" t="s">
        <v>12901</v>
      </c>
      <c r="EZ430" s="552">
        <v>11</v>
      </c>
      <c r="FA430" s="553" t="s">
        <v>14273</v>
      </c>
      <c r="FB430" s="172">
        <v>1</v>
      </c>
      <c r="FC430" s="172">
        <v>1</v>
      </c>
      <c r="FD430" s="332">
        <v>1</v>
      </c>
      <c r="FE430" s="553" t="s">
        <v>137</v>
      </c>
      <c r="FF430" s="552">
        <v>0</v>
      </c>
      <c r="FG430" s="553" t="s">
        <v>137</v>
      </c>
      <c r="FH430" s="172">
        <v>0</v>
      </c>
      <c r="FI430" s="172">
        <v>0</v>
      </c>
      <c r="FJ430" s="332" t="s">
        <v>148</v>
      </c>
      <c r="FK430" s="553" t="s">
        <v>137</v>
      </c>
      <c r="FL430" s="552">
        <v>0</v>
      </c>
      <c r="FM430" s="553" t="s">
        <v>137</v>
      </c>
      <c r="FN430" s="172">
        <v>1</v>
      </c>
      <c r="FO430" s="172">
        <v>1</v>
      </c>
      <c r="FP430" s="332">
        <v>1</v>
      </c>
      <c r="FQ430" s="553" t="s">
        <v>137</v>
      </c>
      <c r="FR430" s="552">
        <v>0</v>
      </c>
      <c r="FS430" s="553" t="s">
        <v>137</v>
      </c>
      <c r="FT430" s="172">
        <v>0</v>
      </c>
      <c r="FU430" s="172">
        <v>0</v>
      </c>
      <c r="FV430" s="332" t="s">
        <v>148</v>
      </c>
      <c r="FW430" s="553" t="s">
        <v>137</v>
      </c>
      <c r="FX430" s="552">
        <v>0</v>
      </c>
      <c r="FY430" s="553" t="s">
        <v>137</v>
      </c>
      <c r="FZ430" s="172">
        <v>4</v>
      </c>
      <c r="GA430" s="172">
        <v>2</v>
      </c>
      <c r="GB430" s="332">
        <v>0.5</v>
      </c>
      <c r="GC430" s="553" t="s">
        <v>2888</v>
      </c>
      <c r="GD430" s="552">
        <v>2</v>
      </c>
      <c r="GE430" s="553" t="s">
        <v>14274</v>
      </c>
      <c r="GF430" s="172">
        <v>12</v>
      </c>
      <c r="GG430" s="172">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1"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1"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9" t="s">
        <v>137</v>
      </c>
      <c r="M432" s="341" t="s">
        <v>137</v>
      </c>
      <c r="N432" s="169" t="s">
        <v>132</v>
      </c>
      <c r="O432" s="169" t="s">
        <v>137</v>
      </c>
      <c r="P432" s="238" t="s">
        <v>137</v>
      </c>
      <c r="Q432" s="169" t="s">
        <v>132</v>
      </c>
      <c r="R432" s="169" t="s">
        <v>137</v>
      </c>
      <c r="S432" s="238" t="s">
        <v>137</v>
      </c>
      <c r="T432" s="169" t="s">
        <v>138</v>
      </c>
      <c r="U432" s="169"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1"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1"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70"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70"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70"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70"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70"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70"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70"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70"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70"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70"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70"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70"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70"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70"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70"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70"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70"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70"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70"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70"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70"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70"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1" customFormat="1" ht="115" customHeight="1">
      <c r="A457" s="335" t="s">
        <v>18256</v>
      </c>
      <c r="B457" s="555" t="s">
        <v>3064</v>
      </c>
      <c r="C457" s="555" t="s">
        <v>3065</v>
      </c>
      <c r="D457" s="555" t="s">
        <v>95</v>
      </c>
      <c r="E457" s="169" t="s">
        <v>132</v>
      </c>
      <c r="F457" s="169" t="s">
        <v>137</v>
      </c>
      <c r="G457" s="238" t="s">
        <v>137</v>
      </c>
      <c r="H457" s="169" t="s">
        <v>132</v>
      </c>
      <c r="I457" s="169" t="s">
        <v>137</v>
      </c>
      <c r="J457" s="238" t="s">
        <v>137</v>
      </c>
      <c r="K457" s="340" t="s">
        <v>132</v>
      </c>
      <c r="L457" s="169" t="s">
        <v>137</v>
      </c>
      <c r="M457" s="341" t="s">
        <v>137</v>
      </c>
      <c r="N457" s="169" t="s">
        <v>132</v>
      </c>
      <c r="O457" s="169" t="s">
        <v>137</v>
      </c>
      <c r="P457" s="238" t="s">
        <v>137</v>
      </c>
      <c r="Q457" s="169" t="s">
        <v>132</v>
      </c>
      <c r="R457" s="169" t="s">
        <v>137</v>
      </c>
      <c r="S457" s="238" t="s">
        <v>137</v>
      </c>
      <c r="T457" s="169" t="s">
        <v>132</v>
      </c>
      <c r="U457" s="169" t="s">
        <v>137</v>
      </c>
      <c r="V457" s="238" t="s">
        <v>137</v>
      </c>
      <c r="W457" s="169" t="s">
        <v>132</v>
      </c>
      <c r="X457" s="169" t="s">
        <v>137</v>
      </c>
      <c r="Y457" s="238" t="s">
        <v>137</v>
      </c>
      <c r="Z457" s="169" t="s">
        <v>132</v>
      </c>
      <c r="AA457" s="169" t="s">
        <v>137</v>
      </c>
      <c r="AB457" s="238" t="s">
        <v>137</v>
      </c>
      <c r="AC457" s="169" t="s">
        <v>132</v>
      </c>
      <c r="AD457" s="244" t="s">
        <v>137</v>
      </c>
      <c r="AE457" s="238" t="s">
        <v>137</v>
      </c>
      <c r="AF457" s="562" t="s">
        <v>132</v>
      </c>
      <c r="AG457" s="555"/>
      <c r="AH457" s="554"/>
      <c r="AI457" s="169" t="s">
        <v>132</v>
      </c>
      <c r="AJ457" s="169" t="s">
        <v>137</v>
      </c>
      <c r="AK457" s="549" t="s">
        <v>137</v>
      </c>
      <c r="AL457" s="169" t="s">
        <v>132</v>
      </c>
      <c r="AM457" s="169" t="s">
        <v>137</v>
      </c>
      <c r="AN457" s="238" t="s">
        <v>137</v>
      </c>
      <c r="AO457" s="169" t="s">
        <v>138</v>
      </c>
      <c r="AP457" s="169" t="s">
        <v>137</v>
      </c>
      <c r="AQ457" s="238" t="s">
        <v>137</v>
      </c>
      <c r="AR457" s="169" t="s">
        <v>132</v>
      </c>
      <c r="AS457" s="169" t="s">
        <v>137</v>
      </c>
      <c r="AT457" s="238" t="s">
        <v>137</v>
      </c>
      <c r="AU457" s="169" t="s">
        <v>132</v>
      </c>
      <c r="AV457" s="169" t="s">
        <v>137</v>
      </c>
      <c r="AW457" s="238" t="s">
        <v>137</v>
      </c>
      <c r="AX457" s="169" t="s">
        <v>132</v>
      </c>
      <c r="AY457" s="169" t="s">
        <v>137</v>
      </c>
      <c r="AZ457" s="238" t="s">
        <v>137</v>
      </c>
      <c r="BA457" s="169" t="s">
        <v>132</v>
      </c>
      <c r="BB457" s="169"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9"/>
      <c r="GP457" s="169"/>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1"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2">
        <v>1</v>
      </c>
      <c r="BQ458" s="172">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2">
        <v>0</v>
      </c>
      <c r="DG458" s="172">
        <v>0</v>
      </c>
      <c r="DH458" s="332" t="s">
        <v>148</v>
      </c>
      <c r="DI458" s="553" t="s">
        <v>137</v>
      </c>
      <c r="DJ458" s="552">
        <v>0</v>
      </c>
      <c r="DK458" s="553" t="s">
        <v>137</v>
      </c>
      <c r="DL458" s="172">
        <v>0</v>
      </c>
      <c r="DM458" s="172">
        <v>0</v>
      </c>
      <c r="DN458" s="332" t="s">
        <v>148</v>
      </c>
      <c r="DO458" s="553" t="s">
        <v>137</v>
      </c>
      <c r="DP458" s="551">
        <v>0</v>
      </c>
      <c r="DQ458" s="553" t="s">
        <v>137</v>
      </c>
      <c r="DR458" s="172">
        <v>28</v>
      </c>
      <c r="DS458" s="172">
        <v>27</v>
      </c>
      <c r="DT458" s="332">
        <v>0.9642857142857143</v>
      </c>
      <c r="DU458" s="553" t="s">
        <v>3076</v>
      </c>
      <c r="DV458" s="552">
        <v>0</v>
      </c>
      <c r="DW458" s="553" t="s">
        <v>137</v>
      </c>
      <c r="DX458" s="172">
        <v>15</v>
      </c>
      <c r="DY458" s="172">
        <v>0</v>
      </c>
      <c r="DZ458" s="332">
        <v>0</v>
      </c>
      <c r="EA458" s="553" t="s">
        <v>3076</v>
      </c>
      <c r="EB458" s="552">
        <v>0</v>
      </c>
      <c r="EC458" s="553" t="s">
        <v>137</v>
      </c>
      <c r="ED458" s="172">
        <v>1</v>
      </c>
      <c r="EE458" s="172">
        <v>0</v>
      </c>
      <c r="EF458" s="576">
        <v>0</v>
      </c>
      <c r="EG458" s="553" t="s">
        <v>3076</v>
      </c>
      <c r="EH458" s="552">
        <v>1</v>
      </c>
      <c r="EI458" s="553" t="s">
        <v>3077</v>
      </c>
      <c r="EJ458" s="172">
        <v>1</v>
      </c>
      <c r="EK458" s="172">
        <v>0</v>
      </c>
      <c r="EL458" s="576">
        <v>0</v>
      </c>
      <c r="EM458" s="553" t="s">
        <v>3076</v>
      </c>
      <c r="EN458" s="552">
        <v>1</v>
      </c>
      <c r="EO458" s="553" t="s">
        <v>3077</v>
      </c>
      <c r="EP458" s="172">
        <v>2</v>
      </c>
      <c r="EQ458" s="172">
        <v>0</v>
      </c>
      <c r="ER458" s="332">
        <v>0</v>
      </c>
      <c r="ES458" s="553" t="s">
        <v>3076</v>
      </c>
      <c r="ET458" s="552">
        <v>2</v>
      </c>
      <c r="EU458" s="553" t="s">
        <v>3078</v>
      </c>
      <c r="EV458" s="172">
        <v>18</v>
      </c>
      <c r="EW458" s="172">
        <v>1</v>
      </c>
      <c r="EX458" s="332">
        <v>5.5555555555555552E-2</v>
      </c>
      <c r="EY458" s="553" t="s">
        <v>3076</v>
      </c>
      <c r="EZ458" s="552">
        <v>17</v>
      </c>
      <c r="FA458" s="553" t="s">
        <v>12927</v>
      </c>
      <c r="FB458" s="172">
        <v>1</v>
      </c>
      <c r="FC458" s="172">
        <v>1</v>
      </c>
      <c r="FD458" s="332">
        <v>1</v>
      </c>
      <c r="FE458" s="553" t="s">
        <v>137</v>
      </c>
      <c r="FF458" s="552">
        <v>0</v>
      </c>
      <c r="FG458" s="553" t="s">
        <v>137</v>
      </c>
      <c r="FH458" s="172">
        <v>1</v>
      </c>
      <c r="FI458" s="172">
        <v>0</v>
      </c>
      <c r="FJ458" s="332">
        <v>0</v>
      </c>
      <c r="FK458" s="553" t="s">
        <v>16292</v>
      </c>
      <c r="FL458" s="552">
        <v>0</v>
      </c>
      <c r="FM458" s="553" t="s">
        <v>137</v>
      </c>
      <c r="FN458" s="172">
        <v>0</v>
      </c>
      <c r="FO458" s="172">
        <v>0</v>
      </c>
      <c r="FP458" s="332" t="s">
        <v>148</v>
      </c>
      <c r="FQ458" s="553" t="s">
        <v>137</v>
      </c>
      <c r="FR458" s="552">
        <v>0</v>
      </c>
      <c r="FS458" s="553" t="s">
        <v>137</v>
      </c>
      <c r="FT458" s="172">
        <v>0</v>
      </c>
      <c r="FU458" s="172">
        <v>0</v>
      </c>
      <c r="FV458" s="332" t="s">
        <v>148</v>
      </c>
      <c r="FW458" s="553" t="s">
        <v>137</v>
      </c>
      <c r="FX458" s="552">
        <v>0</v>
      </c>
      <c r="FY458" s="553" t="s">
        <v>137</v>
      </c>
      <c r="FZ458" s="172">
        <v>6</v>
      </c>
      <c r="GA458" s="172">
        <v>5</v>
      </c>
      <c r="GB458" s="332">
        <v>0.83333333333333337</v>
      </c>
      <c r="GC458" s="553" t="s">
        <v>3076</v>
      </c>
      <c r="GD458" s="552">
        <v>1</v>
      </c>
      <c r="GE458" s="553" t="s">
        <v>3079</v>
      </c>
      <c r="GF458" s="172">
        <v>4</v>
      </c>
      <c r="GG458" s="172">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1"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2">
        <v>1</v>
      </c>
      <c r="BQ459" s="172">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2">
        <v>10</v>
      </c>
      <c r="EQ459" s="172">
        <v>0</v>
      </c>
      <c r="ER459" s="332">
        <v>0</v>
      </c>
      <c r="ES459" s="553" t="s">
        <v>3084</v>
      </c>
      <c r="ET459" s="552">
        <v>2</v>
      </c>
      <c r="EU459" s="553" t="s">
        <v>18259</v>
      </c>
      <c r="EV459" s="172">
        <v>19</v>
      </c>
      <c r="EW459" s="172">
        <v>0</v>
      </c>
      <c r="EX459" s="332">
        <v>0</v>
      </c>
      <c r="EY459" s="553" t="s">
        <v>12928</v>
      </c>
      <c r="EZ459" s="552">
        <v>11</v>
      </c>
      <c r="FA459" s="553" t="s">
        <v>12928</v>
      </c>
      <c r="FB459" s="172">
        <v>4</v>
      </c>
      <c r="FC459" s="172">
        <v>4</v>
      </c>
      <c r="FD459" s="332">
        <v>1</v>
      </c>
      <c r="FE459" s="551" t="s">
        <v>137</v>
      </c>
      <c r="FF459" s="552">
        <v>0</v>
      </c>
      <c r="FG459" s="551" t="s">
        <v>137</v>
      </c>
      <c r="FH459" s="172">
        <v>0</v>
      </c>
      <c r="FI459" s="172">
        <v>0</v>
      </c>
      <c r="FJ459" s="332" t="s">
        <v>148</v>
      </c>
      <c r="FK459" s="551" t="s">
        <v>137</v>
      </c>
      <c r="FL459" s="552">
        <v>0</v>
      </c>
      <c r="FM459" s="551" t="s">
        <v>137</v>
      </c>
      <c r="FN459" s="172">
        <v>0</v>
      </c>
      <c r="FO459" s="172">
        <v>0</v>
      </c>
      <c r="FP459" s="332" t="s">
        <v>148</v>
      </c>
      <c r="FQ459" s="551" t="s">
        <v>137</v>
      </c>
      <c r="FR459" s="552">
        <v>0</v>
      </c>
      <c r="FS459" s="551" t="s">
        <v>137</v>
      </c>
      <c r="FT459" s="172">
        <v>0</v>
      </c>
      <c r="FU459" s="172">
        <v>0</v>
      </c>
      <c r="FV459" s="332" t="s">
        <v>148</v>
      </c>
      <c r="FW459" s="551" t="s">
        <v>137</v>
      </c>
      <c r="FX459" s="552">
        <v>0</v>
      </c>
      <c r="FY459" s="551" t="s">
        <v>137</v>
      </c>
      <c r="FZ459" s="172">
        <v>11</v>
      </c>
      <c r="GA459" s="172">
        <v>10</v>
      </c>
      <c r="GB459" s="332">
        <v>0.90909090909090906</v>
      </c>
      <c r="GC459" s="553" t="s">
        <v>234</v>
      </c>
      <c r="GD459" s="552">
        <v>0</v>
      </c>
      <c r="GE459" s="551" t="s">
        <v>137</v>
      </c>
      <c r="GF459" s="172">
        <v>12</v>
      </c>
      <c r="GG459" s="172">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1"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1"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2">
        <v>6</v>
      </c>
      <c r="BQ461" s="172">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2">
        <v>0</v>
      </c>
      <c r="DG461" s="172">
        <v>0</v>
      </c>
      <c r="DH461" s="332" t="s">
        <v>148</v>
      </c>
      <c r="DI461" s="553" t="s">
        <v>137</v>
      </c>
      <c r="DJ461" s="552">
        <v>0</v>
      </c>
      <c r="DK461" s="553" t="s">
        <v>137</v>
      </c>
      <c r="DL461" s="172">
        <v>0</v>
      </c>
      <c r="DM461" s="172">
        <v>0</v>
      </c>
      <c r="DN461" s="332" t="s">
        <v>148</v>
      </c>
      <c r="DO461" s="553" t="s">
        <v>137</v>
      </c>
      <c r="DP461" s="551">
        <v>0</v>
      </c>
      <c r="DQ461" s="553" t="s">
        <v>137</v>
      </c>
      <c r="DR461" s="172">
        <v>18</v>
      </c>
      <c r="DS461" s="172">
        <v>18</v>
      </c>
      <c r="DT461" s="332">
        <v>1</v>
      </c>
      <c r="DU461" s="553" t="s">
        <v>137</v>
      </c>
      <c r="DV461" s="552">
        <v>0</v>
      </c>
      <c r="DW461" s="553" t="s">
        <v>137</v>
      </c>
      <c r="DX461" s="172">
        <v>4</v>
      </c>
      <c r="DY461" s="172">
        <v>1</v>
      </c>
      <c r="DZ461" s="332">
        <v>0.25</v>
      </c>
      <c r="EA461" s="553" t="s">
        <v>3092</v>
      </c>
      <c r="EB461" s="552">
        <v>1</v>
      </c>
      <c r="EC461" s="553" t="s">
        <v>3093</v>
      </c>
      <c r="ED461" s="172">
        <v>2</v>
      </c>
      <c r="EE461" s="172">
        <v>0</v>
      </c>
      <c r="EF461" s="576">
        <v>0</v>
      </c>
      <c r="EG461" s="553" t="s">
        <v>1806</v>
      </c>
      <c r="EH461" s="552">
        <v>0</v>
      </c>
      <c r="EI461" s="553" t="s">
        <v>137</v>
      </c>
      <c r="EJ461" s="172">
        <v>3</v>
      </c>
      <c r="EK461" s="172">
        <v>1</v>
      </c>
      <c r="EL461" s="576">
        <v>0.33333333333333331</v>
      </c>
      <c r="EM461" s="553" t="s">
        <v>16299</v>
      </c>
      <c r="EN461" s="552">
        <v>2</v>
      </c>
      <c r="EO461" s="553" t="s">
        <v>16300</v>
      </c>
      <c r="EP461" s="172">
        <v>1</v>
      </c>
      <c r="EQ461" s="172">
        <v>0</v>
      </c>
      <c r="ER461" s="332">
        <v>0</v>
      </c>
      <c r="ES461" s="553" t="s">
        <v>3094</v>
      </c>
      <c r="ET461" s="552">
        <v>1</v>
      </c>
      <c r="EU461" s="553" t="s">
        <v>3095</v>
      </c>
      <c r="EV461" s="172">
        <v>19</v>
      </c>
      <c r="EW461" s="172">
        <v>3</v>
      </c>
      <c r="EX461" s="332">
        <v>0.15789473684210525</v>
      </c>
      <c r="EY461" s="553" t="s">
        <v>12930</v>
      </c>
      <c r="EZ461" s="552">
        <v>14</v>
      </c>
      <c r="FA461" s="553" t="s">
        <v>12931</v>
      </c>
      <c r="FB461" s="172">
        <v>2</v>
      </c>
      <c r="FC461" s="172">
        <v>2</v>
      </c>
      <c r="FD461" s="332">
        <v>1</v>
      </c>
      <c r="FE461" s="553" t="s">
        <v>137</v>
      </c>
      <c r="FF461" s="552">
        <v>0</v>
      </c>
      <c r="FG461" s="553" t="s">
        <v>137</v>
      </c>
      <c r="FH461" s="172">
        <v>1</v>
      </c>
      <c r="FI461" s="172">
        <v>0</v>
      </c>
      <c r="FJ461" s="332">
        <v>0</v>
      </c>
      <c r="FK461" s="553" t="s">
        <v>11218</v>
      </c>
      <c r="FL461" s="552">
        <v>1</v>
      </c>
      <c r="FM461" s="553" t="s">
        <v>16301</v>
      </c>
      <c r="FN461" s="172">
        <v>0</v>
      </c>
      <c r="FO461" s="172">
        <v>0</v>
      </c>
      <c r="FP461" s="332" t="s">
        <v>148</v>
      </c>
      <c r="FQ461" s="553" t="s">
        <v>137</v>
      </c>
      <c r="FR461" s="552">
        <v>0</v>
      </c>
      <c r="FS461" s="553" t="s">
        <v>137</v>
      </c>
      <c r="FT461" s="172">
        <v>0</v>
      </c>
      <c r="FU461" s="172">
        <v>0</v>
      </c>
      <c r="FV461" s="332" t="s">
        <v>148</v>
      </c>
      <c r="FW461" s="553" t="s">
        <v>137</v>
      </c>
      <c r="FX461" s="552">
        <v>0</v>
      </c>
      <c r="FY461" s="553" t="s">
        <v>137</v>
      </c>
      <c r="FZ461" s="172">
        <v>1</v>
      </c>
      <c r="GA461" s="172">
        <v>1</v>
      </c>
      <c r="GB461" s="332">
        <v>1</v>
      </c>
      <c r="GC461" s="553" t="s">
        <v>137</v>
      </c>
      <c r="GD461" s="552">
        <v>0</v>
      </c>
      <c r="GE461" s="553" t="s">
        <v>137</v>
      </c>
      <c r="GF461" s="172">
        <v>12</v>
      </c>
      <c r="GG461" s="172">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1"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2">
        <v>1</v>
      </c>
      <c r="BQ462" s="172">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2">
        <v>0</v>
      </c>
      <c r="DG462" s="172">
        <v>0</v>
      </c>
      <c r="DH462" s="332" t="s">
        <v>148</v>
      </c>
      <c r="DI462" s="553" t="s">
        <v>137</v>
      </c>
      <c r="DJ462" s="552">
        <v>0</v>
      </c>
      <c r="DK462" s="553" t="s">
        <v>137</v>
      </c>
      <c r="DL462" s="172">
        <v>3</v>
      </c>
      <c r="DM462" s="172">
        <v>3</v>
      </c>
      <c r="DN462" s="332">
        <v>1</v>
      </c>
      <c r="DO462" s="553" t="s">
        <v>137</v>
      </c>
      <c r="DP462" s="551">
        <v>0</v>
      </c>
      <c r="DQ462" s="553" t="s">
        <v>137</v>
      </c>
      <c r="DR462" s="172">
        <v>30</v>
      </c>
      <c r="DS462" s="172">
        <v>0</v>
      </c>
      <c r="DT462" s="332">
        <v>0</v>
      </c>
      <c r="DU462" s="553" t="s">
        <v>3102</v>
      </c>
      <c r="DV462" s="552">
        <v>0</v>
      </c>
      <c r="DW462" s="553" t="s">
        <v>137</v>
      </c>
      <c r="DX462" s="172">
        <v>27</v>
      </c>
      <c r="DY462" s="172">
        <v>6</v>
      </c>
      <c r="DZ462" s="332">
        <v>0.22222222222222221</v>
      </c>
      <c r="EA462" s="553" t="s">
        <v>3101</v>
      </c>
      <c r="EB462" s="552">
        <v>0</v>
      </c>
      <c r="EC462" s="553" t="s">
        <v>137</v>
      </c>
      <c r="ED462" s="172">
        <v>1</v>
      </c>
      <c r="EE462" s="172">
        <v>1</v>
      </c>
      <c r="EF462" s="576">
        <v>1</v>
      </c>
      <c r="EG462" s="553" t="s">
        <v>137</v>
      </c>
      <c r="EH462" s="552">
        <v>0</v>
      </c>
      <c r="EI462" s="553" t="s">
        <v>137</v>
      </c>
      <c r="EJ462" s="172">
        <v>3</v>
      </c>
      <c r="EK462" s="172">
        <v>3</v>
      </c>
      <c r="EL462" s="576">
        <v>1</v>
      </c>
      <c r="EM462" s="553" t="s">
        <v>137</v>
      </c>
      <c r="EN462" s="552">
        <v>0</v>
      </c>
      <c r="EO462" s="553" t="s">
        <v>137</v>
      </c>
      <c r="EP462" s="172">
        <v>1</v>
      </c>
      <c r="EQ462" s="172">
        <v>1</v>
      </c>
      <c r="ER462" s="332">
        <v>1</v>
      </c>
      <c r="ES462" s="553" t="s">
        <v>137</v>
      </c>
      <c r="ET462" s="552">
        <v>0</v>
      </c>
      <c r="EU462" s="553" t="s">
        <v>137</v>
      </c>
      <c r="EV462" s="172">
        <v>18</v>
      </c>
      <c r="EW462" s="172">
        <v>0</v>
      </c>
      <c r="EX462" s="332">
        <v>0</v>
      </c>
      <c r="EY462" s="553" t="s">
        <v>18269</v>
      </c>
      <c r="EZ462" s="552">
        <v>15</v>
      </c>
      <c r="FA462" s="553" t="s">
        <v>12932</v>
      </c>
      <c r="FB462" s="172">
        <v>3</v>
      </c>
      <c r="FC462" s="172">
        <v>1</v>
      </c>
      <c r="FD462" s="332">
        <v>0.33333333333333331</v>
      </c>
      <c r="FE462" s="553" t="s">
        <v>3103</v>
      </c>
      <c r="FF462" s="552">
        <v>0</v>
      </c>
      <c r="FG462" s="553" t="s">
        <v>137</v>
      </c>
      <c r="FH462" s="172">
        <v>0</v>
      </c>
      <c r="FI462" s="172">
        <v>0</v>
      </c>
      <c r="FJ462" s="332" t="s">
        <v>148</v>
      </c>
      <c r="FK462" s="553" t="s">
        <v>137</v>
      </c>
      <c r="FL462" s="552">
        <v>0</v>
      </c>
      <c r="FM462" s="553" t="s">
        <v>137</v>
      </c>
      <c r="FN462" s="172">
        <v>0</v>
      </c>
      <c r="FO462" s="172">
        <v>0</v>
      </c>
      <c r="FP462" s="332" t="s">
        <v>148</v>
      </c>
      <c r="FQ462" s="553" t="s">
        <v>137</v>
      </c>
      <c r="FR462" s="552">
        <v>0</v>
      </c>
      <c r="FS462" s="553" t="s">
        <v>137</v>
      </c>
      <c r="FT462" s="172">
        <v>4</v>
      </c>
      <c r="FU462" s="172">
        <v>4</v>
      </c>
      <c r="FV462" s="332">
        <v>1</v>
      </c>
      <c r="FW462" s="553" t="s">
        <v>137</v>
      </c>
      <c r="FX462" s="552">
        <v>0</v>
      </c>
      <c r="FY462" s="553" t="s">
        <v>137</v>
      </c>
      <c r="FZ462" s="172">
        <v>2</v>
      </c>
      <c r="GA462" s="172">
        <v>1</v>
      </c>
      <c r="GB462" s="332">
        <v>0.5</v>
      </c>
      <c r="GC462" s="553" t="s">
        <v>18270</v>
      </c>
      <c r="GD462" s="552">
        <v>1</v>
      </c>
      <c r="GE462" s="553" t="s">
        <v>3104</v>
      </c>
      <c r="GF462" s="172">
        <v>50</v>
      </c>
      <c r="GG462" s="172">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1"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2">
        <v>0</v>
      </c>
      <c r="BQ463" s="172">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2">
        <v>0</v>
      </c>
      <c r="DG463" s="172">
        <v>0</v>
      </c>
      <c r="DH463" s="332" t="s">
        <v>148</v>
      </c>
      <c r="DI463" s="553" t="s">
        <v>137</v>
      </c>
      <c r="DJ463" s="552">
        <v>0</v>
      </c>
      <c r="DK463" s="553" t="s">
        <v>137</v>
      </c>
      <c r="DL463" s="172">
        <v>3</v>
      </c>
      <c r="DM463" s="172">
        <v>2</v>
      </c>
      <c r="DN463" s="332">
        <v>0.66666666666666663</v>
      </c>
      <c r="DO463" s="553" t="s">
        <v>18273</v>
      </c>
      <c r="DP463" s="551">
        <v>0</v>
      </c>
      <c r="DQ463" s="553" t="s">
        <v>137</v>
      </c>
      <c r="DR463" s="172">
        <v>19</v>
      </c>
      <c r="DS463" s="172">
        <v>19</v>
      </c>
      <c r="DT463" s="332">
        <v>1</v>
      </c>
      <c r="DU463" s="553" t="s">
        <v>137</v>
      </c>
      <c r="DV463" s="552">
        <v>0</v>
      </c>
      <c r="DW463" s="553" t="s">
        <v>137</v>
      </c>
      <c r="DX463" s="172">
        <v>2</v>
      </c>
      <c r="DY463" s="172">
        <v>2</v>
      </c>
      <c r="DZ463" s="332">
        <v>1</v>
      </c>
      <c r="EA463" s="553" t="s">
        <v>137</v>
      </c>
      <c r="EB463" s="552">
        <v>0</v>
      </c>
      <c r="EC463" s="553" t="s">
        <v>137</v>
      </c>
      <c r="ED463" s="172">
        <v>1</v>
      </c>
      <c r="EE463" s="172">
        <v>0</v>
      </c>
      <c r="EF463" s="576">
        <v>0</v>
      </c>
      <c r="EG463" s="553" t="s">
        <v>3107</v>
      </c>
      <c r="EH463" s="552">
        <v>0</v>
      </c>
      <c r="EI463" s="553" t="s">
        <v>137</v>
      </c>
      <c r="EJ463" s="172">
        <v>4</v>
      </c>
      <c r="EK463" s="172">
        <v>0</v>
      </c>
      <c r="EL463" s="576">
        <v>0</v>
      </c>
      <c r="EM463" s="553" t="s">
        <v>3108</v>
      </c>
      <c r="EN463" s="552">
        <v>1</v>
      </c>
      <c r="EO463" s="553" t="s">
        <v>18274</v>
      </c>
      <c r="EP463" s="172">
        <v>2</v>
      </c>
      <c r="EQ463" s="172">
        <v>0</v>
      </c>
      <c r="ER463" s="332">
        <v>0</v>
      </c>
      <c r="ES463" s="553" t="s">
        <v>18275</v>
      </c>
      <c r="ET463" s="552">
        <v>2</v>
      </c>
      <c r="EU463" s="553" t="s">
        <v>18276</v>
      </c>
      <c r="EV463" s="172">
        <v>11</v>
      </c>
      <c r="EW463" s="172">
        <v>4</v>
      </c>
      <c r="EX463" s="332">
        <v>0.36363636363636365</v>
      </c>
      <c r="EY463" s="553" t="s">
        <v>12933</v>
      </c>
      <c r="EZ463" s="552">
        <v>7</v>
      </c>
      <c r="FA463" s="553" t="s">
        <v>12934</v>
      </c>
      <c r="FB463" s="172">
        <v>1</v>
      </c>
      <c r="FC463" s="172">
        <v>1</v>
      </c>
      <c r="FD463" s="332">
        <v>1</v>
      </c>
      <c r="FE463" s="553" t="s">
        <v>137</v>
      </c>
      <c r="FF463" s="552">
        <v>0</v>
      </c>
      <c r="FG463" s="553" t="s">
        <v>137</v>
      </c>
      <c r="FH463" s="172">
        <v>1</v>
      </c>
      <c r="FI463" s="172">
        <v>1</v>
      </c>
      <c r="FJ463" s="332">
        <v>1</v>
      </c>
      <c r="FK463" s="553" t="s">
        <v>137</v>
      </c>
      <c r="FL463" s="552">
        <v>0</v>
      </c>
      <c r="FM463" s="553" t="s">
        <v>137</v>
      </c>
      <c r="FN463" s="172">
        <v>0</v>
      </c>
      <c r="FO463" s="172">
        <v>0</v>
      </c>
      <c r="FP463" s="332" t="s">
        <v>148</v>
      </c>
      <c r="FQ463" s="553" t="s">
        <v>137</v>
      </c>
      <c r="FR463" s="552">
        <v>0</v>
      </c>
      <c r="FS463" s="553" t="s">
        <v>137</v>
      </c>
      <c r="FT463" s="172">
        <v>0</v>
      </c>
      <c r="FU463" s="172">
        <v>0</v>
      </c>
      <c r="FV463" s="332" t="s">
        <v>148</v>
      </c>
      <c r="FW463" s="553" t="s">
        <v>137</v>
      </c>
      <c r="FX463" s="552">
        <v>0</v>
      </c>
      <c r="FY463" s="553" t="s">
        <v>137</v>
      </c>
      <c r="FZ463" s="172">
        <v>2</v>
      </c>
      <c r="GA463" s="172">
        <v>1</v>
      </c>
      <c r="GB463" s="332">
        <v>0.5</v>
      </c>
      <c r="GC463" s="553" t="s">
        <v>3109</v>
      </c>
      <c r="GD463" s="552">
        <v>1</v>
      </c>
      <c r="GE463" s="553" t="s">
        <v>3110</v>
      </c>
      <c r="GF463" s="172">
        <v>34</v>
      </c>
      <c r="GG463" s="172">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1"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2">
        <v>0</v>
      </c>
      <c r="BQ464" s="172">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2">
        <v>0</v>
      </c>
      <c r="DG464" s="172">
        <v>0</v>
      </c>
      <c r="DH464" s="332" t="s">
        <v>148</v>
      </c>
      <c r="DI464" s="553" t="s">
        <v>137</v>
      </c>
      <c r="DJ464" s="552">
        <v>0</v>
      </c>
      <c r="DK464" s="553" t="s">
        <v>137</v>
      </c>
      <c r="DL464" s="172">
        <v>0</v>
      </c>
      <c r="DM464" s="172">
        <v>0</v>
      </c>
      <c r="DN464" s="332" t="s">
        <v>148</v>
      </c>
      <c r="DO464" s="553" t="s">
        <v>137</v>
      </c>
      <c r="DP464" s="551">
        <v>0</v>
      </c>
      <c r="DQ464" s="553" t="s">
        <v>137</v>
      </c>
      <c r="DR464" s="172">
        <v>8</v>
      </c>
      <c r="DS464" s="172">
        <v>0</v>
      </c>
      <c r="DT464" s="332">
        <v>0</v>
      </c>
      <c r="DU464" s="553" t="s">
        <v>3115</v>
      </c>
      <c r="DV464" s="552">
        <v>0</v>
      </c>
      <c r="DW464" s="553" t="s">
        <v>137</v>
      </c>
      <c r="DX464" s="172">
        <v>0</v>
      </c>
      <c r="DY464" s="172">
        <v>0</v>
      </c>
      <c r="DZ464" s="332" t="s">
        <v>148</v>
      </c>
      <c r="EA464" s="553" t="s">
        <v>137</v>
      </c>
      <c r="EB464" s="552">
        <v>0</v>
      </c>
      <c r="EC464" s="553" t="s">
        <v>137</v>
      </c>
      <c r="ED464" s="172">
        <v>0</v>
      </c>
      <c r="EE464" s="172">
        <v>0</v>
      </c>
      <c r="EF464" s="576" t="s">
        <v>148</v>
      </c>
      <c r="EG464" s="553" t="s">
        <v>137</v>
      </c>
      <c r="EH464" s="552">
        <v>0</v>
      </c>
      <c r="EI464" s="553" t="s">
        <v>137</v>
      </c>
      <c r="EJ464" s="172">
        <v>2</v>
      </c>
      <c r="EK464" s="172">
        <v>2</v>
      </c>
      <c r="EL464" s="576">
        <v>1</v>
      </c>
      <c r="EM464" s="553" t="s">
        <v>137</v>
      </c>
      <c r="EN464" s="552">
        <v>0</v>
      </c>
      <c r="EO464" s="553" t="s">
        <v>137</v>
      </c>
      <c r="EP464" s="172">
        <v>1</v>
      </c>
      <c r="EQ464" s="172">
        <v>0</v>
      </c>
      <c r="ER464" s="332">
        <v>0</v>
      </c>
      <c r="ES464" s="553" t="s">
        <v>3113</v>
      </c>
      <c r="ET464" s="552">
        <v>1</v>
      </c>
      <c r="EU464" s="553" t="s">
        <v>3116</v>
      </c>
      <c r="EV464" s="172">
        <v>9</v>
      </c>
      <c r="EW464" s="172">
        <v>3</v>
      </c>
      <c r="EX464" s="332">
        <v>0.33333333333333331</v>
      </c>
      <c r="EY464" s="553" t="s">
        <v>18279</v>
      </c>
      <c r="EZ464" s="552">
        <v>6</v>
      </c>
      <c r="FA464" s="553" t="s">
        <v>18280</v>
      </c>
      <c r="FB464" s="172">
        <v>0</v>
      </c>
      <c r="FC464" s="172">
        <v>0</v>
      </c>
      <c r="FD464" s="332" t="s">
        <v>148</v>
      </c>
      <c r="FE464" s="553" t="s">
        <v>137</v>
      </c>
      <c r="FF464" s="552">
        <v>0</v>
      </c>
      <c r="FG464" s="553" t="s">
        <v>137</v>
      </c>
      <c r="FH464" s="172">
        <v>1</v>
      </c>
      <c r="FI464" s="172">
        <v>0</v>
      </c>
      <c r="FJ464" s="332">
        <v>0</v>
      </c>
      <c r="FK464" s="553" t="s">
        <v>3113</v>
      </c>
      <c r="FL464" s="552">
        <v>1</v>
      </c>
      <c r="FM464" s="553" t="s">
        <v>3116</v>
      </c>
      <c r="FN464" s="172">
        <v>0</v>
      </c>
      <c r="FO464" s="172">
        <v>0</v>
      </c>
      <c r="FP464" s="332" t="s">
        <v>148</v>
      </c>
      <c r="FQ464" s="553" t="s">
        <v>137</v>
      </c>
      <c r="FR464" s="552">
        <v>0</v>
      </c>
      <c r="FS464" s="553" t="s">
        <v>137</v>
      </c>
      <c r="FT464" s="172">
        <v>0</v>
      </c>
      <c r="FU464" s="172">
        <v>0</v>
      </c>
      <c r="FV464" s="332" t="s">
        <v>148</v>
      </c>
      <c r="FW464" s="553" t="s">
        <v>137</v>
      </c>
      <c r="FX464" s="552">
        <v>0</v>
      </c>
      <c r="FY464" s="553" t="s">
        <v>137</v>
      </c>
      <c r="FZ464" s="172">
        <v>2</v>
      </c>
      <c r="GA464" s="172">
        <v>0</v>
      </c>
      <c r="GB464" s="332">
        <v>0</v>
      </c>
      <c r="GC464" s="553" t="s">
        <v>3117</v>
      </c>
      <c r="GD464" s="552">
        <v>0</v>
      </c>
      <c r="GE464" s="553" t="s">
        <v>137</v>
      </c>
      <c r="GF464" s="172">
        <v>3</v>
      </c>
      <c r="GG464" s="172">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1"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2">
        <v>2</v>
      </c>
      <c r="BQ465" s="172">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2">
        <v>0</v>
      </c>
      <c r="DG465" s="172">
        <v>0</v>
      </c>
      <c r="DH465" s="332" t="s">
        <v>148</v>
      </c>
      <c r="DI465" s="553" t="s">
        <v>137</v>
      </c>
      <c r="DJ465" s="552">
        <v>0</v>
      </c>
      <c r="DK465" s="553" t="s">
        <v>137</v>
      </c>
      <c r="DL465" s="172">
        <v>1</v>
      </c>
      <c r="DM465" s="172">
        <v>0</v>
      </c>
      <c r="DN465" s="332">
        <v>0</v>
      </c>
      <c r="DO465" s="553" t="s">
        <v>11221</v>
      </c>
      <c r="DP465" s="551">
        <v>0</v>
      </c>
      <c r="DQ465" s="553" t="s">
        <v>137</v>
      </c>
      <c r="DR465" s="172">
        <v>12</v>
      </c>
      <c r="DS465" s="172">
        <v>0</v>
      </c>
      <c r="DT465" s="332">
        <v>0</v>
      </c>
      <c r="DU465" s="553" t="s">
        <v>11222</v>
      </c>
      <c r="DV465" s="552">
        <v>0</v>
      </c>
      <c r="DW465" s="553" t="s">
        <v>137</v>
      </c>
      <c r="DX465" s="172">
        <v>3</v>
      </c>
      <c r="DY465" s="172">
        <v>0</v>
      </c>
      <c r="DZ465" s="332">
        <v>0</v>
      </c>
      <c r="EA465" s="553" t="s">
        <v>11223</v>
      </c>
      <c r="EB465" s="552">
        <v>0</v>
      </c>
      <c r="EC465" s="553" t="s">
        <v>137</v>
      </c>
      <c r="ED465" s="172">
        <v>5</v>
      </c>
      <c r="EE465" s="172">
        <v>1</v>
      </c>
      <c r="EF465" s="576">
        <v>0.2</v>
      </c>
      <c r="EG465" s="553" t="s">
        <v>11224</v>
      </c>
      <c r="EH465" s="552">
        <v>0</v>
      </c>
      <c r="EI465" s="553" t="s">
        <v>137</v>
      </c>
      <c r="EJ465" s="172">
        <v>3</v>
      </c>
      <c r="EK465" s="172">
        <v>3</v>
      </c>
      <c r="EL465" s="576">
        <v>1</v>
      </c>
      <c r="EM465" s="553" t="s">
        <v>137</v>
      </c>
      <c r="EN465" s="552">
        <v>0</v>
      </c>
      <c r="EO465" s="553" t="s">
        <v>137</v>
      </c>
      <c r="EP465" s="172">
        <v>5</v>
      </c>
      <c r="EQ465" s="172">
        <v>1</v>
      </c>
      <c r="ER465" s="332">
        <v>0.2</v>
      </c>
      <c r="ES465" s="553" t="s">
        <v>11225</v>
      </c>
      <c r="ET465" s="552">
        <v>4</v>
      </c>
      <c r="EU465" s="553" t="s">
        <v>11225</v>
      </c>
      <c r="EV465" s="172">
        <v>13</v>
      </c>
      <c r="EW465" s="172">
        <v>0</v>
      </c>
      <c r="EX465" s="332">
        <v>0</v>
      </c>
      <c r="EY465" s="553" t="s">
        <v>12935</v>
      </c>
      <c r="EZ465" s="552">
        <v>12</v>
      </c>
      <c r="FA465" s="553" t="s">
        <v>12935</v>
      </c>
      <c r="FB465" s="172">
        <v>3</v>
      </c>
      <c r="FC465" s="172">
        <v>1</v>
      </c>
      <c r="FD465" s="332">
        <v>0.33333333333333331</v>
      </c>
      <c r="FE465" s="553" t="s">
        <v>11226</v>
      </c>
      <c r="FF465" s="552">
        <v>2</v>
      </c>
      <c r="FG465" s="553" t="s">
        <v>3120</v>
      </c>
      <c r="FH465" s="172">
        <v>1</v>
      </c>
      <c r="FI465" s="172">
        <v>1</v>
      </c>
      <c r="FJ465" s="332">
        <v>1</v>
      </c>
      <c r="FK465" s="553" t="s">
        <v>137</v>
      </c>
      <c r="FL465" s="552">
        <v>0</v>
      </c>
      <c r="FM465" s="553" t="s">
        <v>137</v>
      </c>
      <c r="FN465" s="172">
        <v>0</v>
      </c>
      <c r="FO465" s="172">
        <v>0</v>
      </c>
      <c r="FP465" s="332" t="s">
        <v>148</v>
      </c>
      <c r="FQ465" s="553" t="s">
        <v>137</v>
      </c>
      <c r="FR465" s="552">
        <v>0</v>
      </c>
      <c r="FS465" s="553" t="s">
        <v>137</v>
      </c>
      <c r="FT465" s="172">
        <v>0</v>
      </c>
      <c r="FU465" s="172">
        <v>0</v>
      </c>
      <c r="FV465" s="332" t="s">
        <v>148</v>
      </c>
      <c r="FW465" s="553" t="s">
        <v>137</v>
      </c>
      <c r="FX465" s="552">
        <v>0</v>
      </c>
      <c r="FY465" s="553" t="s">
        <v>137</v>
      </c>
      <c r="FZ465" s="172">
        <v>2</v>
      </c>
      <c r="GA465" s="172">
        <v>0</v>
      </c>
      <c r="GB465" s="332">
        <v>0</v>
      </c>
      <c r="GC465" s="553" t="s">
        <v>11227</v>
      </c>
      <c r="GD465" s="552">
        <v>0</v>
      </c>
      <c r="GE465" s="553" t="s">
        <v>137</v>
      </c>
      <c r="GF465" s="172">
        <v>12</v>
      </c>
      <c r="GG465" s="172">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1"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2">
        <v>1</v>
      </c>
      <c r="BQ466" s="172">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2">
        <v>0</v>
      </c>
      <c r="DG466" s="172">
        <v>0</v>
      </c>
      <c r="DH466" s="332" t="s">
        <v>148</v>
      </c>
      <c r="DI466" s="553" t="s">
        <v>137</v>
      </c>
      <c r="DJ466" s="552">
        <v>0</v>
      </c>
      <c r="DK466" s="553" t="s">
        <v>137</v>
      </c>
      <c r="DL466" s="172">
        <v>3</v>
      </c>
      <c r="DM466" s="172">
        <v>1</v>
      </c>
      <c r="DN466" s="332">
        <v>0.33333333333333331</v>
      </c>
      <c r="DO466" s="553" t="s">
        <v>745</v>
      </c>
      <c r="DP466" s="551">
        <v>0</v>
      </c>
      <c r="DQ466" s="553" t="s">
        <v>137</v>
      </c>
      <c r="DR466" s="172">
        <v>6</v>
      </c>
      <c r="DS466" s="172">
        <v>6</v>
      </c>
      <c r="DT466" s="332">
        <v>1</v>
      </c>
      <c r="DU466" s="553" t="s">
        <v>137</v>
      </c>
      <c r="DV466" s="552">
        <v>0</v>
      </c>
      <c r="DW466" s="553" t="s">
        <v>137</v>
      </c>
      <c r="DX466" s="172">
        <v>4</v>
      </c>
      <c r="DY466" s="172">
        <v>0</v>
      </c>
      <c r="DZ466" s="332">
        <v>0</v>
      </c>
      <c r="EA466" s="553" t="s">
        <v>173</v>
      </c>
      <c r="EB466" s="552">
        <v>0</v>
      </c>
      <c r="EC466" s="553" t="s">
        <v>137</v>
      </c>
      <c r="ED466" s="172">
        <v>1</v>
      </c>
      <c r="EE466" s="172">
        <v>0</v>
      </c>
      <c r="EF466" s="576">
        <v>0</v>
      </c>
      <c r="EG466" s="553" t="s">
        <v>3123</v>
      </c>
      <c r="EH466" s="552">
        <v>0</v>
      </c>
      <c r="EI466" s="553" t="s">
        <v>137</v>
      </c>
      <c r="EJ466" s="172">
        <v>1</v>
      </c>
      <c r="EK466" s="172">
        <v>1</v>
      </c>
      <c r="EL466" s="576">
        <v>1</v>
      </c>
      <c r="EM466" s="553" t="s">
        <v>137</v>
      </c>
      <c r="EN466" s="552">
        <v>0</v>
      </c>
      <c r="EO466" s="553" t="s">
        <v>137</v>
      </c>
      <c r="EP466" s="172">
        <v>2</v>
      </c>
      <c r="EQ466" s="172">
        <v>0</v>
      </c>
      <c r="ER466" s="332">
        <v>0</v>
      </c>
      <c r="ES466" s="553" t="s">
        <v>3124</v>
      </c>
      <c r="ET466" s="552">
        <v>2</v>
      </c>
      <c r="EU466" s="553" t="s">
        <v>3125</v>
      </c>
      <c r="EV466" s="172">
        <v>4</v>
      </c>
      <c r="EW466" s="172">
        <v>0</v>
      </c>
      <c r="EX466" s="332">
        <v>0</v>
      </c>
      <c r="EY466" s="553" t="s">
        <v>12936</v>
      </c>
      <c r="EZ466" s="552">
        <v>4</v>
      </c>
      <c r="FA466" s="553" t="s">
        <v>12936</v>
      </c>
      <c r="FB466" s="172">
        <v>1</v>
      </c>
      <c r="FC466" s="172">
        <v>0</v>
      </c>
      <c r="FD466" s="332">
        <v>0</v>
      </c>
      <c r="FE466" s="553" t="s">
        <v>14308</v>
      </c>
      <c r="FF466" s="552">
        <v>1</v>
      </c>
      <c r="FG466" s="553" t="s">
        <v>3126</v>
      </c>
      <c r="FH466" s="172">
        <v>0</v>
      </c>
      <c r="FI466" s="172">
        <v>0</v>
      </c>
      <c r="FJ466" s="332" t="s">
        <v>148</v>
      </c>
      <c r="FK466" s="553" t="s">
        <v>137</v>
      </c>
      <c r="FL466" s="552">
        <v>0</v>
      </c>
      <c r="FM466" s="553" t="s">
        <v>137</v>
      </c>
      <c r="FN466" s="172">
        <v>0</v>
      </c>
      <c r="FO466" s="172">
        <v>0</v>
      </c>
      <c r="FP466" s="332" t="s">
        <v>148</v>
      </c>
      <c r="FQ466" s="553" t="s">
        <v>137</v>
      </c>
      <c r="FR466" s="552">
        <v>0</v>
      </c>
      <c r="FS466" s="553" t="s">
        <v>137</v>
      </c>
      <c r="FT466" s="172">
        <v>0</v>
      </c>
      <c r="FU466" s="172">
        <v>0</v>
      </c>
      <c r="FV466" s="332" t="s">
        <v>148</v>
      </c>
      <c r="FW466" s="553" t="s">
        <v>137</v>
      </c>
      <c r="FX466" s="552">
        <v>0</v>
      </c>
      <c r="FY466" s="553" t="s">
        <v>137</v>
      </c>
      <c r="FZ466" s="172">
        <v>1</v>
      </c>
      <c r="GA466" s="172">
        <v>0</v>
      </c>
      <c r="GB466" s="332">
        <v>0</v>
      </c>
      <c r="GC466" s="553" t="s">
        <v>3127</v>
      </c>
      <c r="GD466" s="552">
        <v>1</v>
      </c>
      <c r="GE466" s="553" t="s">
        <v>3127</v>
      </c>
      <c r="GF466" s="172">
        <v>7</v>
      </c>
      <c r="GG466" s="172">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1"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2">
        <v>3</v>
      </c>
      <c r="BQ467" s="172">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2">
        <v>0</v>
      </c>
      <c r="DG467" s="172">
        <v>0</v>
      </c>
      <c r="DH467" s="332" t="s">
        <v>148</v>
      </c>
      <c r="DI467" s="553" t="s">
        <v>137</v>
      </c>
      <c r="DJ467" s="552">
        <v>0</v>
      </c>
      <c r="DK467" s="553" t="s">
        <v>137</v>
      </c>
      <c r="DL467" s="172">
        <v>4</v>
      </c>
      <c r="DM467" s="172">
        <v>4</v>
      </c>
      <c r="DN467" s="332">
        <v>1</v>
      </c>
      <c r="DO467" s="553" t="s">
        <v>137</v>
      </c>
      <c r="DP467" s="551">
        <v>0</v>
      </c>
      <c r="DQ467" s="553" t="s">
        <v>137</v>
      </c>
      <c r="DR467" s="172">
        <v>19</v>
      </c>
      <c r="DS467" s="172">
        <v>19</v>
      </c>
      <c r="DT467" s="332">
        <v>1</v>
      </c>
      <c r="DU467" s="553" t="s">
        <v>137</v>
      </c>
      <c r="DV467" s="552">
        <v>0</v>
      </c>
      <c r="DW467" s="553" t="s">
        <v>137</v>
      </c>
      <c r="DX467" s="172">
        <v>6</v>
      </c>
      <c r="DY467" s="172">
        <v>6</v>
      </c>
      <c r="DZ467" s="332">
        <v>1</v>
      </c>
      <c r="EA467" s="553" t="s">
        <v>137</v>
      </c>
      <c r="EB467" s="552">
        <v>0</v>
      </c>
      <c r="EC467" s="553" t="s">
        <v>137</v>
      </c>
      <c r="ED467" s="172">
        <v>0</v>
      </c>
      <c r="EE467" s="172">
        <v>0</v>
      </c>
      <c r="EF467" s="576" t="s">
        <v>148</v>
      </c>
      <c r="EG467" s="553" t="s">
        <v>137</v>
      </c>
      <c r="EH467" s="552">
        <v>0</v>
      </c>
      <c r="EI467" s="553" t="s">
        <v>137</v>
      </c>
      <c r="EJ467" s="172">
        <v>3</v>
      </c>
      <c r="EK467" s="172">
        <v>2</v>
      </c>
      <c r="EL467" s="576">
        <v>0.66666666666666663</v>
      </c>
      <c r="EM467" s="553" t="s">
        <v>16309</v>
      </c>
      <c r="EN467" s="552">
        <v>0</v>
      </c>
      <c r="EO467" s="553" t="s">
        <v>137</v>
      </c>
      <c r="EP467" s="172">
        <v>1</v>
      </c>
      <c r="EQ467" s="172">
        <v>0</v>
      </c>
      <c r="ER467" s="332">
        <v>0</v>
      </c>
      <c r="ES467" s="553" t="s">
        <v>12310</v>
      </c>
      <c r="ET467" s="552">
        <v>1</v>
      </c>
      <c r="EU467" s="553" t="s">
        <v>12311</v>
      </c>
      <c r="EV467" s="172">
        <v>16</v>
      </c>
      <c r="EW467" s="172">
        <v>0</v>
      </c>
      <c r="EX467" s="332">
        <v>0</v>
      </c>
      <c r="EY467" s="553" t="s">
        <v>12937</v>
      </c>
      <c r="EZ467" s="552">
        <v>16</v>
      </c>
      <c r="FA467" s="553" t="s">
        <v>12938</v>
      </c>
      <c r="FB467" s="172">
        <v>2</v>
      </c>
      <c r="FC467" s="172">
        <v>1</v>
      </c>
      <c r="FD467" s="332">
        <v>0.5</v>
      </c>
      <c r="FE467" s="553" t="s">
        <v>11228</v>
      </c>
      <c r="FF467" s="552">
        <v>1</v>
      </c>
      <c r="FG467" s="553" t="s">
        <v>11228</v>
      </c>
      <c r="FH467" s="172">
        <v>0</v>
      </c>
      <c r="FI467" s="172">
        <v>0</v>
      </c>
      <c r="FJ467" s="332" t="s">
        <v>148</v>
      </c>
      <c r="FK467" s="553" t="s">
        <v>137</v>
      </c>
      <c r="FL467" s="552">
        <v>0</v>
      </c>
      <c r="FM467" s="553" t="s">
        <v>137</v>
      </c>
      <c r="FN467" s="172">
        <v>0</v>
      </c>
      <c r="FO467" s="172">
        <v>0</v>
      </c>
      <c r="FP467" s="332" t="s">
        <v>148</v>
      </c>
      <c r="FQ467" s="553" t="s">
        <v>137</v>
      </c>
      <c r="FR467" s="552">
        <v>0</v>
      </c>
      <c r="FS467" s="553" t="s">
        <v>137</v>
      </c>
      <c r="FT467" s="172">
        <v>0</v>
      </c>
      <c r="FU467" s="172">
        <v>0</v>
      </c>
      <c r="FV467" s="332" t="s">
        <v>148</v>
      </c>
      <c r="FW467" s="553" t="s">
        <v>137</v>
      </c>
      <c r="FX467" s="552">
        <v>0</v>
      </c>
      <c r="FY467" s="553" t="s">
        <v>137</v>
      </c>
      <c r="FZ467" s="172">
        <v>8</v>
      </c>
      <c r="GA467" s="172">
        <v>6</v>
      </c>
      <c r="GB467" s="332">
        <v>0.75</v>
      </c>
      <c r="GC467" s="553" t="s">
        <v>3131</v>
      </c>
      <c r="GD467" s="552">
        <v>2</v>
      </c>
      <c r="GE467" s="553" t="s">
        <v>3131</v>
      </c>
      <c r="GF467" s="172">
        <v>27</v>
      </c>
      <c r="GG467" s="172">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1"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1"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2">
        <v>1</v>
      </c>
      <c r="BQ469" s="172">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2">
        <v>0</v>
      </c>
      <c r="DG469" s="172">
        <v>0</v>
      </c>
      <c r="DH469" s="332" t="s">
        <v>148</v>
      </c>
      <c r="DI469" s="553" t="s">
        <v>137</v>
      </c>
      <c r="DJ469" s="552">
        <v>0</v>
      </c>
      <c r="DK469" s="553" t="s">
        <v>137</v>
      </c>
      <c r="DL469" s="172">
        <v>0</v>
      </c>
      <c r="DM469" s="172">
        <v>0</v>
      </c>
      <c r="DN469" s="332" t="s">
        <v>148</v>
      </c>
      <c r="DO469" s="553" t="s">
        <v>137</v>
      </c>
      <c r="DP469" s="551">
        <v>0</v>
      </c>
      <c r="DQ469" s="553" t="s">
        <v>137</v>
      </c>
      <c r="DR469" s="172">
        <v>10</v>
      </c>
      <c r="DS469" s="172">
        <v>0</v>
      </c>
      <c r="DT469" s="332">
        <v>0</v>
      </c>
      <c r="DU469" s="553" t="s">
        <v>3137</v>
      </c>
      <c r="DV469" s="552">
        <v>0</v>
      </c>
      <c r="DW469" s="553" t="s">
        <v>137</v>
      </c>
      <c r="DX469" s="172">
        <v>11</v>
      </c>
      <c r="DY469" s="172">
        <v>0</v>
      </c>
      <c r="DZ469" s="332">
        <v>0</v>
      </c>
      <c r="EA469" s="553" t="s">
        <v>3138</v>
      </c>
      <c r="EB469" s="552">
        <v>0</v>
      </c>
      <c r="EC469" s="553" t="s">
        <v>137</v>
      </c>
      <c r="ED469" s="172">
        <v>0</v>
      </c>
      <c r="EE469" s="172">
        <v>0</v>
      </c>
      <c r="EF469" s="576" t="s">
        <v>148</v>
      </c>
      <c r="EG469" s="553" t="s">
        <v>137</v>
      </c>
      <c r="EH469" s="552">
        <v>0</v>
      </c>
      <c r="EI469" s="553" t="s">
        <v>137</v>
      </c>
      <c r="EJ469" s="172">
        <v>2</v>
      </c>
      <c r="EK469" s="172">
        <v>2</v>
      </c>
      <c r="EL469" s="576">
        <v>1</v>
      </c>
      <c r="EM469" s="553" t="s">
        <v>137</v>
      </c>
      <c r="EN469" s="552">
        <v>0</v>
      </c>
      <c r="EO469" s="553" t="s">
        <v>137</v>
      </c>
      <c r="EP469" s="172">
        <v>0</v>
      </c>
      <c r="EQ469" s="172">
        <v>0</v>
      </c>
      <c r="ER469" s="332" t="s">
        <v>148</v>
      </c>
      <c r="ES469" s="553" t="s">
        <v>137</v>
      </c>
      <c r="ET469" s="552">
        <v>0</v>
      </c>
      <c r="EU469" s="553" t="s">
        <v>137</v>
      </c>
      <c r="EV469" s="172">
        <v>5</v>
      </c>
      <c r="EW469" s="172">
        <v>0</v>
      </c>
      <c r="EX469" s="332">
        <v>0</v>
      </c>
      <c r="EY469" s="553" t="s">
        <v>12939</v>
      </c>
      <c r="EZ469" s="552">
        <v>1</v>
      </c>
      <c r="FA469" s="553" t="s">
        <v>12940</v>
      </c>
      <c r="FB469" s="172">
        <v>0</v>
      </c>
      <c r="FC469" s="172">
        <v>0</v>
      </c>
      <c r="FD469" s="332" t="s">
        <v>148</v>
      </c>
      <c r="FE469" s="553" t="s">
        <v>137</v>
      </c>
      <c r="FF469" s="552">
        <v>0</v>
      </c>
      <c r="FG469" s="553" t="s">
        <v>137</v>
      </c>
      <c r="FH469" s="172">
        <v>0</v>
      </c>
      <c r="FI469" s="172">
        <v>0</v>
      </c>
      <c r="FJ469" s="332" t="s">
        <v>148</v>
      </c>
      <c r="FK469" s="553" t="s">
        <v>137</v>
      </c>
      <c r="FL469" s="552">
        <v>0</v>
      </c>
      <c r="FM469" s="553" t="s">
        <v>137</v>
      </c>
      <c r="FN469" s="172">
        <v>0</v>
      </c>
      <c r="FO469" s="172">
        <v>0</v>
      </c>
      <c r="FP469" s="332" t="s">
        <v>148</v>
      </c>
      <c r="FQ469" s="553" t="s">
        <v>137</v>
      </c>
      <c r="FR469" s="552">
        <v>0</v>
      </c>
      <c r="FS469" s="553" t="s">
        <v>137</v>
      </c>
      <c r="FT469" s="172">
        <v>0</v>
      </c>
      <c r="FU469" s="172">
        <v>0</v>
      </c>
      <c r="FV469" s="332" t="s">
        <v>148</v>
      </c>
      <c r="FW469" s="553" t="s">
        <v>137</v>
      </c>
      <c r="FX469" s="552">
        <v>0</v>
      </c>
      <c r="FY469" s="553" t="s">
        <v>137</v>
      </c>
      <c r="FZ469" s="172">
        <v>2</v>
      </c>
      <c r="GA469" s="172">
        <v>0</v>
      </c>
      <c r="GB469" s="332">
        <v>0</v>
      </c>
      <c r="GC469" s="553" t="s">
        <v>3138</v>
      </c>
      <c r="GD469" s="552">
        <v>1</v>
      </c>
      <c r="GE469" s="553" t="s">
        <v>3139</v>
      </c>
      <c r="GF469" s="172">
        <v>5</v>
      </c>
      <c r="GG469" s="172">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1"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2">
        <v>1</v>
      </c>
      <c r="BQ470" s="172">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2">
        <v>0</v>
      </c>
      <c r="DG470" s="172">
        <v>0</v>
      </c>
      <c r="DH470" s="332" t="s">
        <v>148</v>
      </c>
      <c r="DI470" s="553" t="s">
        <v>137</v>
      </c>
      <c r="DJ470" s="552">
        <v>0</v>
      </c>
      <c r="DK470" s="553" t="s">
        <v>137</v>
      </c>
      <c r="DL470" s="172">
        <v>0</v>
      </c>
      <c r="DM470" s="172">
        <v>0</v>
      </c>
      <c r="DN470" s="332" t="s">
        <v>148</v>
      </c>
      <c r="DO470" s="553" t="s">
        <v>137</v>
      </c>
      <c r="DP470" s="551">
        <v>0</v>
      </c>
      <c r="DQ470" s="553" t="s">
        <v>137</v>
      </c>
      <c r="DR470" s="172">
        <v>1</v>
      </c>
      <c r="DS470" s="172">
        <v>0</v>
      </c>
      <c r="DT470" s="332">
        <v>0</v>
      </c>
      <c r="DU470" s="553" t="s">
        <v>16311</v>
      </c>
      <c r="DV470" s="552">
        <v>0</v>
      </c>
      <c r="DW470" s="553" t="s">
        <v>137</v>
      </c>
      <c r="DX470" s="172">
        <v>0</v>
      </c>
      <c r="DY470" s="172">
        <v>0</v>
      </c>
      <c r="DZ470" s="332" t="s">
        <v>148</v>
      </c>
      <c r="EA470" s="553" t="s">
        <v>137</v>
      </c>
      <c r="EB470" s="552">
        <v>0</v>
      </c>
      <c r="EC470" s="553" t="s">
        <v>137</v>
      </c>
      <c r="ED470" s="172">
        <v>0</v>
      </c>
      <c r="EE470" s="172">
        <v>0</v>
      </c>
      <c r="EF470" s="576" t="s">
        <v>148</v>
      </c>
      <c r="EG470" s="553" t="s">
        <v>137</v>
      </c>
      <c r="EH470" s="552">
        <v>0</v>
      </c>
      <c r="EI470" s="553" t="s">
        <v>137</v>
      </c>
      <c r="EJ470" s="172">
        <v>3</v>
      </c>
      <c r="EK470" s="172">
        <v>3</v>
      </c>
      <c r="EL470" s="576">
        <v>1</v>
      </c>
      <c r="EM470" s="553" t="s">
        <v>137</v>
      </c>
      <c r="EN470" s="552">
        <v>0</v>
      </c>
      <c r="EO470" s="553" t="s">
        <v>137</v>
      </c>
      <c r="EP470" s="172">
        <v>2</v>
      </c>
      <c r="EQ470" s="172">
        <v>0</v>
      </c>
      <c r="ER470" s="332">
        <v>0</v>
      </c>
      <c r="ES470" s="553" t="s">
        <v>560</v>
      </c>
      <c r="ET470" s="552">
        <v>2</v>
      </c>
      <c r="EU470" s="553" t="s">
        <v>3145</v>
      </c>
      <c r="EV470" s="172">
        <v>4</v>
      </c>
      <c r="EW470" s="172">
        <v>0</v>
      </c>
      <c r="EX470" s="332">
        <v>0</v>
      </c>
      <c r="EY470" s="553" t="s">
        <v>12941</v>
      </c>
      <c r="EZ470" s="552">
        <v>4</v>
      </c>
      <c r="FA470" s="553" t="s">
        <v>12941</v>
      </c>
      <c r="FB470" s="172">
        <v>0</v>
      </c>
      <c r="FC470" s="172">
        <v>0</v>
      </c>
      <c r="FD470" s="332" t="s">
        <v>148</v>
      </c>
      <c r="FE470" s="553" t="s">
        <v>137</v>
      </c>
      <c r="FF470" s="552">
        <v>0</v>
      </c>
      <c r="FG470" s="553" t="s">
        <v>137</v>
      </c>
      <c r="FH470" s="172">
        <v>0</v>
      </c>
      <c r="FI470" s="172">
        <v>0</v>
      </c>
      <c r="FJ470" s="332" t="s">
        <v>148</v>
      </c>
      <c r="FK470" s="553" t="s">
        <v>137</v>
      </c>
      <c r="FL470" s="552">
        <v>0</v>
      </c>
      <c r="FM470" s="553" t="s">
        <v>137</v>
      </c>
      <c r="FN470" s="172">
        <v>0</v>
      </c>
      <c r="FO470" s="172">
        <v>0</v>
      </c>
      <c r="FP470" s="332" t="s">
        <v>148</v>
      </c>
      <c r="FQ470" s="553" t="s">
        <v>137</v>
      </c>
      <c r="FR470" s="552">
        <v>0</v>
      </c>
      <c r="FS470" s="553" t="s">
        <v>137</v>
      </c>
      <c r="FT470" s="172">
        <v>0</v>
      </c>
      <c r="FU470" s="172">
        <v>0</v>
      </c>
      <c r="FV470" s="332" t="s">
        <v>148</v>
      </c>
      <c r="FW470" s="553" t="s">
        <v>137</v>
      </c>
      <c r="FX470" s="552">
        <v>0</v>
      </c>
      <c r="FY470" s="553" t="s">
        <v>137</v>
      </c>
      <c r="FZ470" s="172">
        <v>4</v>
      </c>
      <c r="GA470" s="172">
        <v>3</v>
      </c>
      <c r="GB470" s="332">
        <v>0.75</v>
      </c>
      <c r="GC470" s="553" t="s">
        <v>3146</v>
      </c>
      <c r="GD470" s="552">
        <v>0</v>
      </c>
      <c r="GE470" s="553" t="s">
        <v>137</v>
      </c>
      <c r="GF470" s="172">
        <v>14</v>
      </c>
      <c r="GG470" s="172">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1"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2">
        <v>2</v>
      </c>
      <c r="BQ471" s="172">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2">
        <v>0</v>
      </c>
      <c r="DG471" s="172">
        <v>0</v>
      </c>
      <c r="DH471" s="332" t="s">
        <v>148</v>
      </c>
      <c r="DI471" s="553" t="s">
        <v>137</v>
      </c>
      <c r="DJ471" s="552">
        <v>0</v>
      </c>
      <c r="DK471" s="553" t="s">
        <v>137</v>
      </c>
      <c r="DL471" s="172">
        <v>0</v>
      </c>
      <c r="DM471" s="172">
        <v>0</v>
      </c>
      <c r="DN471" s="332" t="s">
        <v>148</v>
      </c>
      <c r="DO471" s="553" t="s">
        <v>137</v>
      </c>
      <c r="DP471" s="551">
        <v>0</v>
      </c>
      <c r="DQ471" s="553" t="s">
        <v>137</v>
      </c>
      <c r="DR471" s="172">
        <v>3</v>
      </c>
      <c r="DS471" s="172">
        <v>0</v>
      </c>
      <c r="DT471" s="332">
        <v>0</v>
      </c>
      <c r="DU471" s="553" t="s">
        <v>326</v>
      </c>
      <c r="DV471" s="552">
        <v>0</v>
      </c>
      <c r="DW471" s="553" t="s">
        <v>137</v>
      </c>
      <c r="DX471" s="172">
        <v>0</v>
      </c>
      <c r="DY471" s="172">
        <v>0</v>
      </c>
      <c r="DZ471" s="332" t="s">
        <v>148</v>
      </c>
      <c r="EA471" s="553" t="s">
        <v>137</v>
      </c>
      <c r="EB471" s="552">
        <v>0</v>
      </c>
      <c r="EC471" s="553" t="s">
        <v>137</v>
      </c>
      <c r="ED471" s="172">
        <v>1</v>
      </c>
      <c r="EE471" s="172">
        <v>0</v>
      </c>
      <c r="EF471" s="576">
        <v>0</v>
      </c>
      <c r="EG471" s="553" t="s">
        <v>326</v>
      </c>
      <c r="EH471" s="552">
        <v>0</v>
      </c>
      <c r="EI471" s="553" t="s">
        <v>137</v>
      </c>
      <c r="EJ471" s="172">
        <v>1</v>
      </c>
      <c r="EK471" s="172">
        <v>1</v>
      </c>
      <c r="EL471" s="576">
        <v>1</v>
      </c>
      <c r="EM471" s="553" t="s">
        <v>137</v>
      </c>
      <c r="EN471" s="552">
        <v>0</v>
      </c>
      <c r="EO471" s="553" t="s">
        <v>137</v>
      </c>
      <c r="EP471" s="172">
        <v>0</v>
      </c>
      <c r="EQ471" s="172">
        <v>0</v>
      </c>
      <c r="ER471" s="332" t="s">
        <v>148</v>
      </c>
      <c r="ES471" s="553" t="s">
        <v>137</v>
      </c>
      <c r="ET471" s="552">
        <v>0</v>
      </c>
      <c r="EU471" s="553" t="s">
        <v>137</v>
      </c>
      <c r="EV471" s="172">
        <v>1</v>
      </c>
      <c r="EW471" s="172">
        <v>0</v>
      </c>
      <c r="EX471" s="332">
        <v>0</v>
      </c>
      <c r="EY471" s="553" t="s">
        <v>3148</v>
      </c>
      <c r="EZ471" s="552">
        <v>1</v>
      </c>
      <c r="FA471" s="553" t="s">
        <v>3148</v>
      </c>
      <c r="FB471" s="172">
        <v>0</v>
      </c>
      <c r="FC471" s="172">
        <v>0</v>
      </c>
      <c r="FD471" s="332" t="s">
        <v>148</v>
      </c>
      <c r="FE471" s="553" t="s">
        <v>137</v>
      </c>
      <c r="FF471" s="552">
        <v>0</v>
      </c>
      <c r="FG471" s="553" t="s">
        <v>137</v>
      </c>
      <c r="FH471" s="172">
        <v>0</v>
      </c>
      <c r="FI471" s="172">
        <v>0</v>
      </c>
      <c r="FJ471" s="332" t="s">
        <v>148</v>
      </c>
      <c r="FK471" s="553" t="s">
        <v>137</v>
      </c>
      <c r="FL471" s="552">
        <v>0</v>
      </c>
      <c r="FM471" s="553" t="s">
        <v>137</v>
      </c>
      <c r="FN471" s="172">
        <v>0</v>
      </c>
      <c r="FO471" s="172">
        <v>0</v>
      </c>
      <c r="FP471" s="332" t="s">
        <v>148</v>
      </c>
      <c r="FQ471" s="553" t="s">
        <v>137</v>
      </c>
      <c r="FR471" s="552">
        <v>0</v>
      </c>
      <c r="FS471" s="553" t="s">
        <v>137</v>
      </c>
      <c r="FT471" s="172">
        <v>0</v>
      </c>
      <c r="FU471" s="172">
        <v>0</v>
      </c>
      <c r="FV471" s="332" t="s">
        <v>148</v>
      </c>
      <c r="FW471" s="553" t="s">
        <v>137</v>
      </c>
      <c r="FX471" s="552">
        <v>0</v>
      </c>
      <c r="FY471" s="553" t="s">
        <v>137</v>
      </c>
      <c r="FZ471" s="172">
        <v>2</v>
      </c>
      <c r="GA471" s="172">
        <v>2</v>
      </c>
      <c r="GB471" s="332">
        <v>1</v>
      </c>
      <c r="GC471" s="553" t="s">
        <v>137</v>
      </c>
      <c r="GD471" s="552">
        <v>0</v>
      </c>
      <c r="GE471" s="553" t="s">
        <v>137</v>
      </c>
      <c r="GF471" s="172">
        <v>4</v>
      </c>
      <c r="GG471" s="172">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1"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2">
        <v>1</v>
      </c>
      <c r="BQ472" s="172">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2">
        <v>0</v>
      </c>
      <c r="DG472" s="172">
        <v>0</v>
      </c>
      <c r="DH472" s="332" t="s">
        <v>148</v>
      </c>
      <c r="DI472" s="553" t="s">
        <v>137</v>
      </c>
      <c r="DJ472" s="552">
        <v>0</v>
      </c>
      <c r="DK472" s="553" t="s">
        <v>137</v>
      </c>
      <c r="DL472" s="172">
        <v>2</v>
      </c>
      <c r="DM472" s="172">
        <v>0</v>
      </c>
      <c r="DN472" s="332">
        <v>0</v>
      </c>
      <c r="DO472" s="553" t="s">
        <v>3150</v>
      </c>
      <c r="DP472" s="551">
        <v>2</v>
      </c>
      <c r="DQ472" s="553" t="s">
        <v>3152</v>
      </c>
      <c r="DR472" s="172">
        <v>2</v>
      </c>
      <c r="DS472" s="172">
        <v>0</v>
      </c>
      <c r="DT472" s="332">
        <v>0</v>
      </c>
      <c r="DU472" s="553" t="s">
        <v>1105</v>
      </c>
      <c r="DV472" s="552">
        <v>0</v>
      </c>
      <c r="DW472" s="553" t="s">
        <v>137</v>
      </c>
      <c r="DX472" s="172">
        <v>0</v>
      </c>
      <c r="DY472" s="172">
        <v>0</v>
      </c>
      <c r="DZ472" s="332" t="s">
        <v>148</v>
      </c>
      <c r="EA472" s="553" t="s">
        <v>137</v>
      </c>
      <c r="EB472" s="552">
        <v>0</v>
      </c>
      <c r="EC472" s="553" t="s">
        <v>137</v>
      </c>
      <c r="ED472" s="172">
        <v>0</v>
      </c>
      <c r="EE472" s="172">
        <v>0</v>
      </c>
      <c r="EF472" s="576" t="s">
        <v>148</v>
      </c>
      <c r="EG472" s="553" t="s">
        <v>137</v>
      </c>
      <c r="EH472" s="552">
        <v>0</v>
      </c>
      <c r="EI472" s="553" t="s">
        <v>137</v>
      </c>
      <c r="EJ472" s="172">
        <v>0</v>
      </c>
      <c r="EK472" s="172">
        <v>0</v>
      </c>
      <c r="EL472" s="576" t="s">
        <v>148</v>
      </c>
      <c r="EM472" s="553" t="s">
        <v>137</v>
      </c>
      <c r="EN472" s="552">
        <v>0</v>
      </c>
      <c r="EO472" s="553" t="s">
        <v>137</v>
      </c>
      <c r="EP472" s="172">
        <v>1</v>
      </c>
      <c r="EQ472" s="172">
        <v>0</v>
      </c>
      <c r="ER472" s="332">
        <v>0</v>
      </c>
      <c r="ES472" s="553" t="s">
        <v>3150</v>
      </c>
      <c r="ET472" s="552">
        <v>1</v>
      </c>
      <c r="EU472" s="553" t="s">
        <v>3153</v>
      </c>
      <c r="EV472" s="172">
        <v>1</v>
      </c>
      <c r="EW472" s="172">
        <v>0</v>
      </c>
      <c r="EX472" s="332">
        <v>0</v>
      </c>
      <c r="EY472" s="553" t="s">
        <v>1105</v>
      </c>
      <c r="EZ472" s="552">
        <v>1</v>
      </c>
      <c r="FA472" s="553" t="s">
        <v>12942</v>
      </c>
      <c r="FB472" s="172">
        <v>0</v>
      </c>
      <c r="FC472" s="172">
        <v>0</v>
      </c>
      <c r="FD472" s="332" t="s">
        <v>148</v>
      </c>
      <c r="FE472" s="553" t="s">
        <v>137</v>
      </c>
      <c r="FF472" s="552">
        <v>0</v>
      </c>
      <c r="FG472" s="553" t="s">
        <v>137</v>
      </c>
      <c r="FH472" s="172">
        <v>0</v>
      </c>
      <c r="FI472" s="172">
        <v>0</v>
      </c>
      <c r="FJ472" s="332" t="s">
        <v>148</v>
      </c>
      <c r="FK472" s="553" t="s">
        <v>137</v>
      </c>
      <c r="FL472" s="552">
        <v>0</v>
      </c>
      <c r="FM472" s="553" t="s">
        <v>137</v>
      </c>
      <c r="FN472" s="172">
        <v>0</v>
      </c>
      <c r="FO472" s="172">
        <v>0</v>
      </c>
      <c r="FP472" s="332" t="s">
        <v>148</v>
      </c>
      <c r="FQ472" s="553" t="s">
        <v>137</v>
      </c>
      <c r="FR472" s="552">
        <v>0</v>
      </c>
      <c r="FS472" s="553" t="s">
        <v>137</v>
      </c>
      <c r="FT472" s="172">
        <v>1</v>
      </c>
      <c r="FU472" s="172">
        <v>0</v>
      </c>
      <c r="FV472" s="332">
        <v>0</v>
      </c>
      <c r="FW472" s="553" t="s">
        <v>3150</v>
      </c>
      <c r="FX472" s="552">
        <v>1</v>
      </c>
      <c r="FY472" s="553" t="s">
        <v>377</v>
      </c>
      <c r="FZ472" s="172">
        <v>1</v>
      </c>
      <c r="GA472" s="172">
        <v>0</v>
      </c>
      <c r="GB472" s="332">
        <v>0</v>
      </c>
      <c r="GC472" s="553" t="s">
        <v>3150</v>
      </c>
      <c r="GD472" s="552">
        <v>1</v>
      </c>
      <c r="GE472" s="553" t="s">
        <v>377</v>
      </c>
      <c r="GF472" s="172">
        <v>1</v>
      </c>
      <c r="GG472" s="172">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1"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2">
        <v>0</v>
      </c>
      <c r="BQ473" s="172">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2">
        <v>0</v>
      </c>
      <c r="DG473" s="172">
        <v>0</v>
      </c>
      <c r="DH473" s="332" t="s">
        <v>148</v>
      </c>
      <c r="DI473" s="553" t="s">
        <v>137</v>
      </c>
      <c r="DJ473" s="552">
        <v>0</v>
      </c>
      <c r="DK473" s="553" t="s">
        <v>137</v>
      </c>
      <c r="DL473" s="172">
        <v>0</v>
      </c>
      <c r="DM473" s="172">
        <v>0</v>
      </c>
      <c r="DN473" s="332" t="s">
        <v>148</v>
      </c>
      <c r="DO473" s="553" t="s">
        <v>137</v>
      </c>
      <c r="DP473" s="551">
        <v>0</v>
      </c>
      <c r="DQ473" s="553" t="s">
        <v>137</v>
      </c>
      <c r="DR473" s="172">
        <v>9</v>
      </c>
      <c r="DS473" s="172">
        <v>0</v>
      </c>
      <c r="DT473" s="332">
        <v>0</v>
      </c>
      <c r="DU473" s="553" t="s">
        <v>3155</v>
      </c>
      <c r="DV473" s="552">
        <v>0</v>
      </c>
      <c r="DW473" s="553" t="s">
        <v>137</v>
      </c>
      <c r="DX473" s="172">
        <v>1</v>
      </c>
      <c r="DY473" s="172">
        <v>0</v>
      </c>
      <c r="DZ473" s="332">
        <v>0</v>
      </c>
      <c r="EA473" s="553" t="s">
        <v>3156</v>
      </c>
      <c r="EB473" s="552">
        <v>0</v>
      </c>
      <c r="EC473" s="553" t="s">
        <v>137</v>
      </c>
      <c r="ED473" s="172">
        <v>0</v>
      </c>
      <c r="EE473" s="172">
        <v>0</v>
      </c>
      <c r="EF473" s="576" t="s">
        <v>148</v>
      </c>
      <c r="EG473" s="553" t="s">
        <v>137</v>
      </c>
      <c r="EH473" s="552">
        <v>0</v>
      </c>
      <c r="EI473" s="553" t="s">
        <v>137</v>
      </c>
      <c r="EJ473" s="172">
        <v>1</v>
      </c>
      <c r="EK473" s="172">
        <v>0</v>
      </c>
      <c r="EL473" s="576">
        <v>0</v>
      </c>
      <c r="EM473" s="553" t="s">
        <v>14315</v>
      </c>
      <c r="EN473" s="552">
        <v>1</v>
      </c>
      <c r="EO473" s="553" t="s">
        <v>14316</v>
      </c>
      <c r="EP473" s="172">
        <v>0</v>
      </c>
      <c r="EQ473" s="172">
        <v>0</v>
      </c>
      <c r="ER473" s="332" t="s">
        <v>148</v>
      </c>
      <c r="ES473" s="553" t="s">
        <v>137</v>
      </c>
      <c r="ET473" s="552">
        <v>0</v>
      </c>
      <c r="EU473" s="553" t="s">
        <v>137</v>
      </c>
      <c r="EV473" s="172">
        <v>1</v>
      </c>
      <c r="EW473" s="172">
        <v>0</v>
      </c>
      <c r="EX473" s="332">
        <v>0</v>
      </c>
      <c r="EY473" s="553" t="s">
        <v>12943</v>
      </c>
      <c r="EZ473" s="552">
        <v>1</v>
      </c>
      <c r="FA473" s="553" t="s">
        <v>12944</v>
      </c>
      <c r="FB473" s="172">
        <v>0</v>
      </c>
      <c r="FC473" s="172">
        <v>0</v>
      </c>
      <c r="FD473" s="332" t="s">
        <v>148</v>
      </c>
      <c r="FE473" s="553" t="s">
        <v>137</v>
      </c>
      <c r="FF473" s="552">
        <v>0</v>
      </c>
      <c r="FG473" s="553" t="s">
        <v>137</v>
      </c>
      <c r="FH473" s="172">
        <v>0</v>
      </c>
      <c r="FI473" s="172">
        <v>0</v>
      </c>
      <c r="FJ473" s="332" t="s">
        <v>148</v>
      </c>
      <c r="FK473" s="553" t="s">
        <v>137</v>
      </c>
      <c r="FL473" s="552">
        <v>0</v>
      </c>
      <c r="FM473" s="553" t="s">
        <v>137</v>
      </c>
      <c r="FN473" s="172">
        <v>0</v>
      </c>
      <c r="FO473" s="172">
        <v>0</v>
      </c>
      <c r="FP473" s="332" t="s">
        <v>148</v>
      </c>
      <c r="FQ473" s="553" t="s">
        <v>137</v>
      </c>
      <c r="FR473" s="552">
        <v>0</v>
      </c>
      <c r="FS473" s="553" t="s">
        <v>137</v>
      </c>
      <c r="FT473" s="172">
        <v>0</v>
      </c>
      <c r="FU473" s="172">
        <v>0</v>
      </c>
      <c r="FV473" s="332" t="s">
        <v>148</v>
      </c>
      <c r="FW473" s="553" t="s">
        <v>137</v>
      </c>
      <c r="FX473" s="552">
        <v>0</v>
      </c>
      <c r="FY473" s="553" t="s">
        <v>137</v>
      </c>
      <c r="FZ473" s="172">
        <v>1</v>
      </c>
      <c r="GA473" s="172">
        <v>0</v>
      </c>
      <c r="GB473" s="332">
        <v>0</v>
      </c>
      <c r="GC473" s="553" t="s">
        <v>3157</v>
      </c>
      <c r="GD473" s="552">
        <v>1</v>
      </c>
      <c r="GE473" s="553" t="s">
        <v>3158</v>
      </c>
      <c r="GF473" s="172">
        <v>4</v>
      </c>
      <c r="GG473" s="172">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1"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2">
        <v>0</v>
      </c>
      <c r="BQ474" s="172">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2">
        <v>0</v>
      </c>
      <c r="DG474" s="172">
        <v>0</v>
      </c>
      <c r="DH474" s="332" t="s">
        <v>148</v>
      </c>
      <c r="DI474" s="553" t="s">
        <v>137</v>
      </c>
      <c r="DJ474" s="552">
        <v>0</v>
      </c>
      <c r="DK474" s="553" t="s">
        <v>137</v>
      </c>
      <c r="DL474" s="172">
        <v>0</v>
      </c>
      <c r="DM474" s="172">
        <v>0</v>
      </c>
      <c r="DN474" s="332" t="s">
        <v>148</v>
      </c>
      <c r="DO474" s="553" t="s">
        <v>137</v>
      </c>
      <c r="DP474" s="551">
        <v>0</v>
      </c>
      <c r="DQ474" s="553" t="s">
        <v>137</v>
      </c>
      <c r="DR474" s="172">
        <v>2</v>
      </c>
      <c r="DS474" s="172">
        <v>0</v>
      </c>
      <c r="DT474" s="332">
        <v>0</v>
      </c>
      <c r="DU474" s="553" t="s">
        <v>910</v>
      </c>
      <c r="DV474" s="552">
        <v>0</v>
      </c>
      <c r="DW474" s="553" t="s">
        <v>137</v>
      </c>
      <c r="DX474" s="172">
        <v>0</v>
      </c>
      <c r="DY474" s="172">
        <v>0</v>
      </c>
      <c r="DZ474" s="332" t="s">
        <v>148</v>
      </c>
      <c r="EA474" s="553" t="s">
        <v>137</v>
      </c>
      <c r="EB474" s="552">
        <v>0</v>
      </c>
      <c r="EC474" s="553" t="s">
        <v>137</v>
      </c>
      <c r="ED474" s="172">
        <v>0</v>
      </c>
      <c r="EE474" s="172">
        <v>0</v>
      </c>
      <c r="EF474" s="576" t="s">
        <v>148</v>
      </c>
      <c r="EG474" s="553" t="s">
        <v>137</v>
      </c>
      <c r="EH474" s="552">
        <v>0</v>
      </c>
      <c r="EI474" s="553" t="s">
        <v>137</v>
      </c>
      <c r="EJ474" s="172">
        <v>1</v>
      </c>
      <c r="EK474" s="172">
        <v>1</v>
      </c>
      <c r="EL474" s="576">
        <v>1</v>
      </c>
      <c r="EM474" s="553" t="s">
        <v>137</v>
      </c>
      <c r="EN474" s="552">
        <v>0</v>
      </c>
      <c r="EO474" s="553" t="s">
        <v>137</v>
      </c>
      <c r="EP474" s="172">
        <v>1</v>
      </c>
      <c r="EQ474" s="172">
        <v>1</v>
      </c>
      <c r="ER474" s="332">
        <v>1</v>
      </c>
      <c r="ES474" s="553" t="s">
        <v>137</v>
      </c>
      <c r="ET474" s="552">
        <v>0</v>
      </c>
      <c r="EU474" s="553" t="s">
        <v>137</v>
      </c>
      <c r="EV474" s="172">
        <v>2</v>
      </c>
      <c r="EW474" s="172">
        <v>0</v>
      </c>
      <c r="EX474" s="332">
        <v>0</v>
      </c>
      <c r="EY474" s="553" t="s">
        <v>910</v>
      </c>
      <c r="EZ474" s="552">
        <v>1</v>
      </c>
      <c r="FA474" s="553" t="s">
        <v>12945</v>
      </c>
      <c r="FB474" s="172">
        <v>0</v>
      </c>
      <c r="FC474" s="172">
        <v>0</v>
      </c>
      <c r="FD474" s="332" t="s">
        <v>148</v>
      </c>
      <c r="FE474" s="553" t="s">
        <v>137</v>
      </c>
      <c r="FF474" s="552">
        <v>0</v>
      </c>
      <c r="FG474" s="553" t="s">
        <v>137</v>
      </c>
      <c r="FH474" s="172">
        <v>0</v>
      </c>
      <c r="FI474" s="172">
        <v>0</v>
      </c>
      <c r="FJ474" s="332" t="s">
        <v>148</v>
      </c>
      <c r="FK474" s="553" t="s">
        <v>137</v>
      </c>
      <c r="FL474" s="552">
        <v>0</v>
      </c>
      <c r="FM474" s="553" t="s">
        <v>137</v>
      </c>
      <c r="FN474" s="172">
        <v>0</v>
      </c>
      <c r="FO474" s="172">
        <v>0</v>
      </c>
      <c r="FP474" s="332" t="s">
        <v>148</v>
      </c>
      <c r="FQ474" s="553" t="s">
        <v>137</v>
      </c>
      <c r="FR474" s="552">
        <v>0</v>
      </c>
      <c r="FS474" s="553" t="s">
        <v>137</v>
      </c>
      <c r="FT474" s="172">
        <v>0</v>
      </c>
      <c r="FU474" s="172">
        <v>0</v>
      </c>
      <c r="FV474" s="332" t="s">
        <v>148</v>
      </c>
      <c r="FW474" s="553" t="s">
        <v>137</v>
      </c>
      <c r="FX474" s="552">
        <v>0</v>
      </c>
      <c r="FY474" s="553" t="s">
        <v>137</v>
      </c>
      <c r="FZ474" s="172">
        <v>1</v>
      </c>
      <c r="GA474" s="172">
        <v>0</v>
      </c>
      <c r="GB474" s="332">
        <v>0</v>
      </c>
      <c r="GC474" s="553" t="s">
        <v>910</v>
      </c>
      <c r="GD474" s="552">
        <v>1</v>
      </c>
      <c r="GE474" s="553" t="s">
        <v>16313</v>
      </c>
      <c r="GF474" s="172">
        <v>1</v>
      </c>
      <c r="GG474" s="172">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1"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2">
        <v>1</v>
      </c>
      <c r="BQ475" s="172">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2">
        <v>0</v>
      </c>
      <c r="DG475" s="172">
        <v>0</v>
      </c>
      <c r="DH475" s="332" t="s">
        <v>148</v>
      </c>
      <c r="DI475" s="553" t="s">
        <v>137</v>
      </c>
      <c r="DJ475" s="552">
        <v>0</v>
      </c>
      <c r="DK475" s="553" t="s">
        <v>137</v>
      </c>
      <c r="DL475" s="172">
        <v>0</v>
      </c>
      <c r="DM475" s="172">
        <v>0</v>
      </c>
      <c r="DN475" s="332" t="s">
        <v>148</v>
      </c>
      <c r="DO475" s="553" t="s">
        <v>137</v>
      </c>
      <c r="DP475" s="551">
        <v>0</v>
      </c>
      <c r="DQ475" s="553" t="s">
        <v>137</v>
      </c>
      <c r="DR475" s="172">
        <v>1</v>
      </c>
      <c r="DS475" s="172">
        <v>0</v>
      </c>
      <c r="DT475" s="332">
        <v>0</v>
      </c>
      <c r="DU475" s="553" t="s">
        <v>1806</v>
      </c>
      <c r="DV475" s="552">
        <v>0</v>
      </c>
      <c r="DW475" s="553" t="s">
        <v>137</v>
      </c>
      <c r="DX475" s="172">
        <v>0</v>
      </c>
      <c r="DY475" s="172">
        <v>0</v>
      </c>
      <c r="DZ475" s="332" t="s">
        <v>148</v>
      </c>
      <c r="EA475" s="553" t="s">
        <v>137</v>
      </c>
      <c r="EB475" s="552">
        <v>0</v>
      </c>
      <c r="EC475" s="553" t="s">
        <v>137</v>
      </c>
      <c r="ED475" s="172">
        <v>0</v>
      </c>
      <c r="EE475" s="172">
        <v>0</v>
      </c>
      <c r="EF475" s="576" t="s">
        <v>148</v>
      </c>
      <c r="EG475" s="553" t="s">
        <v>137</v>
      </c>
      <c r="EH475" s="552">
        <v>0</v>
      </c>
      <c r="EI475" s="553" t="s">
        <v>137</v>
      </c>
      <c r="EJ475" s="172">
        <v>1</v>
      </c>
      <c r="EK475" s="172">
        <v>0</v>
      </c>
      <c r="EL475" s="576">
        <v>0</v>
      </c>
      <c r="EM475" s="553" t="s">
        <v>12183</v>
      </c>
      <c r="EN475" s="552">
        <v>1</v>
      </c>
      <c r="EO475" s="553" t="s">
        <v>12593</v>
      </c>
      <c r="EP475" s="172">
        <v>1</v>
      </c>
      <c r="EQ475" s="172">
        <v>0</v>
      </c>
      <c r="ER475" s="332">
        <v>0</v>
      </c>
      <c r="ES475" s="553" t="s">
        <v>12183</v>
      </c>
      <c r="ET475" s="552">
        <v>1</v>
      </c>
      <c r="EU475" s="553" t="s">
        <v>12593</v>
      </c>
      <c r="EV475" s="172">
        <v>3</v>
      </c>
      <c r="EW475" s="172">
        <v>0</v>
      </c>
      <c r="EX475" s="332">
        <v>0</v>
      </c>
      <c r="EY475" s="553" t="s">
        <v>12946</v>
      </c>
      <c r="EZ475" s="552">
        <v>3</v>
      </c>
      <c r="FA475" s="553" t="s">
        <v>12947</v>
      </c>
      <c r="FB475" s="172">
        <v>0</v>
      </c>
      <c r="FC475" s="172">
        <v>0</v>
      </c>
      <c r="FD475" s="332" t="s">
        <v>148</v>
      </c>
      <c r="FE475" s="553" t="s">
        <v>137</v>
      </c>
      <c r="FF475" s="552">
        <v>0</v>
      </c>
      <c r="FG475" s="553" t="s">
        <v>137</v>
      </c>
      <c r="FH475" s="172">
        <v>0</v>
      </c>
      <c r="FI475" s="172">
        <v>0</v>
      </c>
      <c r="FJ475" s="332" t="s">
        <v>148</v>
      </c>
      <c r="FK475" s="553" t="s">
        <v>137</v>
      </c>
      <c r="FL475" s="552">
        <v>0</v>
      </c>
      <c r="FM475" s="553" t="s">
        <v>137</v>
      </c>
      <c r="FN475" s="172">
        <v>0</v>
      </c>
      <c r="FO475" s="172">
        <v>0</v>
      </c>
      <c r="FP475" s="332" t="s">
        <v>148</v>
      </c>
      <c r="FQ475" s="553" t="s">
        <v>137</v>
      </c>
      <c r="FR475" s="552">
        <v>0</v>
      </c>
      <c r="FS475" s="553" t="s">
        <v>137</v>
      </c>
      <c r="FT475" s="172">
        <v>0</v>
      </c>
      <c r="FU475" s="172">
        <v>0</v>
      </c>
      <c r="FV475" s="332" t="s">
        <v>148</v>
      </c>
      <c r="FW475" s="553" t="s">
        <v>137</v>
      </c>
      <c r="FX475" s="552">
        <v>0</v>
      </c>
      <c r="FY475" s="553" t="s">
        <v>137</v>
      </c>
      <c r="FZ475" s="172">
        <v>1</v>
      </c>
      <c r="GA475" s="172">
        <v>0</v>
      </c>
      <c r="GB475" s="332">
        <v>0</v>
      </c>
      <c r="GC475" s="553" t="s">
        <v>560</v>
      </c>
      <c r="GD475" s="552">
        <v>0</v>
      </c>
      <c r="GE475" s="553" t="s">
        <v>137</v>
      </c>
      <c r="GF475" s="172">
        <v>3</v>
      </c>
      <c r="GG475" s="172">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1"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2">
        <v>1</v>
      </c>
      <c r="BQ476" s="172">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2">
        <v>0</v>
      </c>
      <c r="DG476" s="172">
        <v>0</v>
      </c>
      <c r="DH476" s="332" t="s">
        <v>148</v>
      </c>
      <c r="DI476" s="553" t="s">
        <v>137</v>
      </c>
      <c r="DJ476" s="552">
        <v>0</v>
      </c>
      <c r="DK476" s="553" t="s">
        <v>137</v>
      </c>
      <c r="DL476" s="172">
        <v>2</v>
      </c>
      <c r="DM476" s="172">
        <v>0</v>
      </c>
      <c r="DN476" s="332">
        <v>0</v>
      </c>
      <c r="DO476" s="553" t="s">
        <v>3167</v>
      </c>
      <c r="DP476" s="551">
        <v>1</v>
      </c>
      <c r="DQ476" s="553" t="s">
        <v>3168</v>
      </c>
      <c r="DR476" s="172">
        <v>2</v>
      </c>
      <c r="DS476" s="172">
        <v>0</v>
      </c>
      <c r="DT476" s="332">
        <v>0</v>
      </c>
      <c r="DU476" s="553" t="s">
        <v>3169</v>
      </c>
      <c r="DV476" s="552">
        <v>0</v>
      </c>
      <c r="DW476" s="553" t="s">
        <v>137</v>
      </c>
      <c r="DX476" s="172">
        <v>0</v>
      </c>
      <c r="DY476" s="172">
        <v>0</v>
      </c>
      <c r="DZ476" s="332" t="s">
        <v>148</v>
      </c>
      <c r="EA476" s="553" t="s">
        <v>137</v>
      </c>
      <c r="EB476" s="552">
        <v>0</v>
      </c>
      <c r="EC476" s="553" t="s">
        <v>137</v>
      </c>
      <c r="ED476" s="172">
        <v>0</v>
      </c>
      <c r="EE476" s="172">
        <v>0</v>
      </c>
      <c r="EF476" s="576" t="s">
        <v>148</v>
      </c>
      <c r="EG476" s="553" t="s">
        <v>137</v>
      </c>
      <c r="EH476" s="552">
        <v>0</v>
      </c>
      <c r="EI476" s="553" t="s">
        <v>137</v>
      </c>
      <c r="EJ476" s="172">
        <v>1</v>
      </c>
      <c r="EK476" s="172">
        <v>1</v>
      </c>
      <c r="EL476" s="576">
        <v>1</v>
      </c>
      <c r="EM476" s="553" t="s">
        <v>137</v>
      </c>
      <c r="EN476" s="552">
        <v>0</v>
      </c>
      <c r="EO476" s="553" t="s">
        <v>137</v>
      </c>
      <c r="EP476" s="172">
        <v>2</v>
      </c>
      <c r="EQ476" s="172">
        <v>1</v>
      </c>
      <c r="ER476" s="332">
        <v>0.5</v>
      </c>
      <c r="ES476" s="553" t="s">
        <v>3170</v>
      </c>
      <c r="ET476" s="552">
        <v>1</v>
      </c>
      <c r="EU476" s="553" t="s">
        <v>3170</v>
      </c>
      <c r="EV476" s="172">
        <v>4</v>
      </c>
      <c r="EW476" s="172">
        <v>0</v>
      </c>
      <c r="EX476" s="332">
        <v>0</v>
      </c>
      <c r="EY476" s="553" t="s">
        <v>12948</v>
      </c>
      <c r="EZ476" s="552">
        <v>3</v>
      </c>
      <c r="FA476" s="553" t="s">
        <v>12948</v>
      </c>
      <c r="FB476" s="172">
        <v>0</v>
      </c>
      <c r="FC476" s="172">
        <v>0</v>
      </c>
      <c r="FD476" s="332" t="s">
        <v>148</v>
      </c>
      <c r="FE476" s="553" t="s">
        <v>137</v>
      </c>
      <c r="FF476" s="552">
        <v>0</v>
      </c>
      <c r="FG476" s="553" t="s">
        <v>137</v>
      </c>
      <c r="FH476" s="172">
        <v>1</v>
      </c>
      <c r="FI476" s="172">
        <v>0</v>
      </c>
      <c r="FJ476" s="332">
        <v>0</v>
      </c>
      <c r="FK476" s="553" t="s">
        <v>3171</v>
      </c>
      <c r="FL476" s="552">
        <v>1</v>
      </c>
      <c r="FM476" s="553" t="s">
        <v>3171</v>
      </c>
      <c r="FN476" s="172">
        <v>0</v>
      </c>
      <c r="FO476" s="172">
        <v>0</v>
      </c>
      <c r="FP476" s="332" t="s">
        <v>148</v>
      </c>
      <c r="FQ476" s="553" t="s">
        <v>137</v>
      </c>
      <c r="FR476" s="552">
        <v>0</v>
      </c>
      <c r="FS476" s="553" t="s">
        <v>137</v>
      </c>
      <c r="FT476" s="172">
        <v>0</v>
      </c>
      <c r="FU476" s="172">
        <v>0</v>
      </c>
      <c r="FV476" s="332" t="s">
        <v>148</v>
      </c>
      <c r="FW476" s="553" t="s">
        <v>137</v>
      </c>
      <c r="FX476" s="552">
        <v>0</v>
      </c>
      <c r="FY476" s="553" t="s">
        <v>137</v>
      </c>
      <c r="FZ476" s="172">
        <v>1</v>
      </c>
      <c r="GA476" s="172">
        <v>0</v>
      </c>
      <c r="GB476" s="332">
        <v>0</v>
      </c>
      <c r="GC476" s="553" t="s">
        <v>3172</v>
      </c>
      <c r="GD476" s="552">
        <v>0</v>
      </c>
      <c r="GE476" s="553" t="s">
        <v>137</v>
      </c>
      <c r="GF476" s="172">
        <v>9</v>
      </c>
      <c r="GG476" s="172">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1"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2">
        <v>0</v>
      </c>
      <c r="BQ477" s="172">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2">
        <v>0</v>
      </c>
      <c r="DG477" s="172">
        <v>0</v>
      </c>
      <c r="DH477" s="332" t="s">
        <v>148</v>
      </c>
      <c r="DI477" s="553" t="s">
        <v>137</v>
      </c>
      <c r="DJ477" s="552">
        <v>0</v>
      </c>
      <c r="DK477" s="553" t="s">
        <v>137</v>
      </c>
      <c r="DL477" s="172">
        <v>1</v>
      </c>
      <c r="DM477" s="172">
        <v>0</v>
      </c>
      <c r="DN477" s="332">
        <v>0</v>
      </c>
      <c r="DO477" s="553" t="s">
        <v>3177</v>
      </c>
      <c r="DP477" s="551">
        <v>0</v>
      </c>
      <c r="DQ477" s="553" t="s">
        <v>137</v>
      </c>
      <c r="DR477" s="172">
        <v>1</v>
      </c>
      <c r="DS477" s="172">
        <v>0</v>
      </c>
      <c r="DT477" s="332">
        <v>0</v>
      </c>
      <c r="DU477" s="553" t="s">
        <v>3177</v>
      </c>
      <c r="DV477" s="552">
        <v>0</v>
      </c>
      <c r="DW477" s="553" t="s">
        <v>137</v>
      </c>
      <c r="DX477" s="172">
        <v>0</v>
      </c>
      <c r="DY477" s="172">
        <v>0</v>
      </c>
      <c r="DZ477" s="332" t="s">
        <v>148</v>
      </c>
      <c r="EA477" s="553" t="s">
        <v>137</v>
      </c>
      <c r="EB477" s="552">
        <v>0</v>
      </c>
      <c r="EC477" s="553" t="s">
        <v>137</v>
      </c>
      <c r="ED477" s="172">
        <v>0</v>
      </c>
      <c r="EE477" s="172">
        <v>0</v>
      </c>
      <c r="EF477" s="576" t="s">
        <v>148</v>
      </c>
      <c r="EG477" s="553" t="s">
        <v>137</v>
      </c>
      <c r="EH477" s="552">
        <v>0</v>
      </c>
      <c r="EI477" s="553" t="s">
        <v>137</v>
      </c>
      <c r="EJ477" s="172">
        <v>1</v>
      </c>
      <c r="EK477" s="172">
        <v>0</v>
      </c>
      <c r="EL477" s="576">
        <v>0</v>
      </c>
      <c r="EM477" s="553" t="s">
        <v>3178</v>
      </c>
      <c r="EN477" s="552">
        <v>1</v>
      </c>
      <c r="EO477" s="553" t="s">
        <v>18298</v>
      </c>
      <c r="EP477" s="172">
        <v>1</v>
      </c>
      <c r="EQ477" s="172">
        <v>0</v>
      </c>
      <c r="ER477" s="332">
        <v>0</v>
      </c>
      <c r="ES477" s="553" t="s">
        <v>3175</v>
      </c>
      <c r="ET477" s="552">
        <v>1</v>
      </c>
      <c r="EU477" s="553" t="s">
        <v>3176</v>
      </c>
      <c r="EV477" s="172">
        <v>2</v>
      </c>
      <c r="EW477" s="172">
        <v>0</v>
      </c>
      <c r="EX477" s="332">
        <v>0</v>
      </c>
      <c r="EY477" s="553" t="s">
        <v>3177</v>
      </c>
      <c r="EZ477" s="552">
        <v>2</v>
      </c>
      <c r="FA477" s="553" t="s">
        <v>1806</v>
      </c>
      <c r="FB477" s="172">
        <v>1</v>
      </c>
      <c r="FC477" s="172">
        <v>0</v>
      </c>
      <c r="FD477" s="332">
        <v>0</v>
      </c>
      <c r="FE477" s="553" t="s">
        <v>3177</v>
      </c>
      <c r="FF477" s="552">
        <v>1</v>
      </c>
      <c r="FG477" s="553" t="s">
        <v>1806</v>
      </c>
      <c r="FH477" s="172">
        <v>0</v>
      </c>
      <c r="FI477" s="172">
        <v>0</v>
      </c>
      <c r="FJ477" s="332" t="s">
        <v>148</v>
      </c>
      <c r="FK477" s="553" t="s">
        <v>137</v>
      </c>
      <c r="FL477" s="552">
        <v>0</v>
      </c>
      <c r="FM477" s="553" t="s">
        <v>137</v>
      </c>
      <c r="FN477" s="172">
        <v>0</v>
      </c>
      <c r="FO477" s="172">
        <v>0</v>
      </c>
      <c r="FP477" s="332" t="s">
        <v>148</v>
      </c>
      <c r="FQ477" s="553" t="s">
        <v>137</v>
      </c>
      <c r="FR477" s="552">
        <v>0</v>
      </c>
      <c r="FS477" s="553" t="s">
        <v>137</v>
      </c>
      <c r="FT477" s="172">
        <v>0</v>
      </c>
      <c r="FU477" s="172">
        <v>0</v>
      </c>
      <c r="FV477" s="332" t="s">
        <v>148</v>
      </c>
      <c r="FW477" s="553" t="s">
        <v>137</v>
      </c>
      <c r="FX477" s="552">
        <v>0</v>
      </c>
      <c r="FY477" s="553" t="s">
        <v>137</v>
      </c>
      <c r="FZ477" s="172">
        <v>2</v>
      </c>
      <c r="GA477" s="172">
        <v>1</v>
      </c>
      <c r="GB477" s="332">
        <v>0.5</v>
      </c>
      <c r="GC477" s="553" t="s">
        <v>3177</v>
      </c>
      <c r="GD477" s="552">
        <v>1</v>
      </c>
      <c r="GE477" s="553" t="s">
        <v>1806</v>
      </c>
      <c r="GF477" s="172">
        <v>12</v>
      </c>
      <c r="GG477" s="172">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1"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2">
        <v>0</v>
      </c>
      <c r="BQ478" s="172">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2">
        <v>0</v>
      </c>
      <c r="DG478" s="172">
        <v>0</v>
      </c>
      <c r="DH478" s="332" t="s">
        <v>148</v>
      </c>
      <c r="DI478" s="553" t="s">
        <v>137</v>
      </c>
      <c r="DJ478" s="552">
        <v>0</v>
      </c>
      <c r="DK478" s="553" t="s">
        <v>137</v>
      </c>
      <c r="DL478" s="172">
        <v>0</v>
      </c>
      <c r="DM478" s="172">
        <v>0</v>
      </c>
      <c r="DN478" s="332" t="s">
        <v>148</v>
      </c>
      <c r="DO478" s="553" t="s">
        <v>137</v>
      </c>
      <c r="DP478" s="551">
        <v>0</v>
      </c>
      <c r="DQ478" s="553" t="s">
        <v>137</v>
      </c>
      <c r="DR478" s="172">
        <v>5</v>
      </c>
      <c r="DS478" s="172">
        <v>0</v>
      </c>
      <c r="DT478" s="332">
        <v>0</v>
      </c>
      <c r="DU478" s="553" t="s">
        <v>14322</v>
      </c>
      <c r="DV478" s="552">
        <v>0</v>
      </c>
      <c r="DW478" s="553" t="s">
        <v>137</v>
      </c>
      <c r="DX478" s="172">
        <v>1</v>
      </c>
      <c r="DY478" s="172">
        <v>0</v>
      </c>
      <c r="DZ478" s="332">
        <v>0</v>
      </c>
      <c r="EA478" s="553" t="s">
        <v>14323</v>
      </c>
      <c r="EB478" s="552">
        <v>0</v>
      </c>
      <c r="EC478" s="553" t="s">
        <v>137</v>
      </c>
      <c r="ED478" s="172">
        <v>2</v>
      </c>
      <c r="EE478" s="172">
        <v>0</v>
      </c>
      <c r="EF478" s="576">
        <v>0</v>
      </c>
      <c r="EG478" s="553" t="s">
        <v>1274</v>
      </c>
      <c r="EH478" s="552">
        <v>0</v>
      </c>
      <c r="EI478" s="553" t="s">
        <v>137</v>
      </c>
      <c r="EJ478" s="172">
        <v>1</v>
      </c>
      <c r="EK478" s="172">
        <v>0</v>
      </c>
      <c r="EL478" s="576">
        <v>0</v>
      </c>
      <c r="EM478" s="553" t="s">
        <v>14324</v>
      </c>
      <c r="EN478" s="552">
        <v>1</v>
      </c>
      <c r="EO478" s="553" t="s">
        <v>16317</v>
      </c>
      <c r="EP478" s="172">
        <v>0</v>
      </c>
      <c r="EQ478" s="172">
        <v>0</v>
      </c>
      <c r="ER478" s="332" t="s">
        <v>148</v>
      </c>
      <c r="ES478" s="553" t="s">
        <v>137</v>
      </c>
      <c r="ET478" s="552">
        <v>0</v>
      </c>
      <c r="EU478" s="553" t="s">
        <v>137</v>
      </c>
      <c r="EV478" s="172">
        <v>4</v>
      </c>
      <c r="EW478" s="172">
        <v>0</v>
      </c>
      <c r="EX478" s="332">
        <v>0</v>
      </c>
      <c r="EY478" s="553" t="s">
        <v>1274</v>
      </c>
      <c r="EZ478" s="552">
        <v>4</v>
      </c>
      <c r="FA478" s="553" t="s">
        <v>14325</v>
      </c>
      <c r="FB478" s="172">
        <v>0</v>
      </c>
      <c r="FC478" s="172">
        <v>0</v>
      </c>
      <c r="FD478" s="332" t="s">
        <v>148</v>
      </c>
      <c r="FE478" s="553" t="s">
        <v>137</v>
      </c>
      <c r="FF478" s="552">
        <v>0</v>
      </c>
      <c r="FG478" s="553" t="s">
        <v>137</v>
      </c>
      <c r="FH478" s="172">
        <v>1</v>
      </c>
      <c r="FI478" s="172">
        <v>0</v>
      </c>
      <c r="FJ478" s="332">
        <v>0</v>
      </c>
      <c r="FK478" s="553" t="s">
        <v>3183</v>
      </c>
      <c r="FL478" s="552">
        <v>0</v>
      </c>
      <c r="FM478" s="553" t="s">
        <v>137</v>
      </c>
      <c r="FN478" s="172">
        <v>0</v>
      </c>
      <c r="FO478" s="172">
        <v>0</v>
      </c>
      <c r="FP478" s="332" t="s">
        <v>148</v>
      </c>
      <c r="FQ478" s="553" t="s">
        <v>137</v>
      </c>
      <c r="FR478" s="552">
        <v>0</v>
      </c>
      <c r="FS478" s="553" t="s">
        <v>137</v>
      </c>
      <c r="FT478" s="172">
        <v>0</v>
      </c>
      <c r="FU478" s="172">
        <v>0</v>
      </c>
      <c r="FV478" s="332" t="s">
        <v>148</v>
      </c>
      <c r="FW478" s="553" t="s">
        <v>137</v>
      </c>
      <c r="FX478" s="552">
        <v>0</v>
      </c>
      <c r="FY478" s="553" t="s">
        <v>137</v>
      </c>
      <c r="FZ478" s="172">
        <v>1</v>
      </c>
      <c r="GA478" s="172">
        <v>0</v>
      </c>
      <c r="GB478" s="332">
        <v>0</v>
      </c>
      <c r="GC478" s="553" t="s">
        <v>16318</v>
      </c>
      <c r="GD478" s="552">
        <v>0</v>
      </c>
      <c r="GE478" s="553" t="s">
        <v>137</v>
      </c>
      <c r="GF478" s="172">
        <v>5</v>
      </c>
      <c r="GG478" s="172">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70"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70"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70"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0" customFormat="1" ht="115" customHeight="1">
      <c r="A482" s="335" t="s">
        <v>18304</v>
      </c>
      <c r="B482" s="555" t="s">
        <v>3199</v>
      </c>
      <c r="C482" s="555" t="s">
        <v>3200</v>
      </c>
      <c r="D482" s="562" t="s">
        <v>95</v>
      </c>
      <c r="E482" s="169" t="s">
        <v>132</v>
      </c>
      <c r="F482" s="169" t="s">
        <v>137</v>
      </c>
      <c r="G482" s="238" t="s">
        <v>137</v>
      </c>
      <c r="H482" s="169" t="s">
        <v>132</v>
      </c>
      <c r="I482" s="169" t="s">
        <v>137</v>
      </c>
      <c r="J482" s="238" t="s">
        <v>137</v>
      </c>
      <c r="K482" s="340" t="s">
        <v>132</v>
      </c>
      <c r="L482" s="169" t="s">
        <v>137</v>
      </c>
      <c r="M482" s="341" t="s">
        <v>137</v>
      </c>
      <c r="N482" s="169" t="s">
        <v>132</v>
      </c>
      <c r="O482" s="169" t="s">
        <v>137</v>
      </c>
      <c r="P482" s="238" t="s">
        <v>137</v>
      </c>
      <c r="Q482" s="169" t="s">
        <v>132</v>
      </c>
      <c r="R482" s="169" t="s">
        <v>137</v>
      </c>
      <c r="S482" s="238" t="s">
        <v>137</v>
      </c>
      <c r="T482" s="169" t="s">
        <v>132</v>
      </c>
      <c r="U482" s="169" t="s">
        <v>137</v>
      </c>
      <c r="V482" s="238" t="s">
        <v>137</v>
      </c>
      <c r="W482" s="169" t="s">
        <v>132</v>
      </c>
      <c r="X482" s="169" t="s">
        <v>137</v>
      </c>
      <c r="Y482" s="238" t="s">
        <v>137</v>
      </c>
      <c r="Z482" s="169" t="s">
        <v>132</v>
      </c>
      <c r="AA482" s="169" t="s">
        <v>137</v>
      </c>
      <c r="AB482" s="238" t="s">
        <v>137</v>
      </c>
      <c r="AC482" s="169" t="s">
        <v>132</v>
      </c>
      <c r="AD482" s="169" t="s">
        <v>137</v>
      </c>
      <c r="AE482" s="238" t="s">
        <v>137</v>
      </c>
      <c r="AF482" s="562" t="s">
        <v>148</v>
      </c>
      <c r="AG482" s="551" t="s">
        <v>132</v>
      </c>
      <c r="AH482" s="554" t="s">
        <v>18305</v>
      </c>
      <c r="AI482" s="169" t="s">
        <v>132</v>
      </c>
      <c r="AJ482" s="169" t="s">
        <v>137</v>
      </c>
      <c r="AK482" s="549" t="s">
        <v>137</v>
      </c>
      <c r="AL482" s="169" t="s">
        <v>132</v>
      </c>
      <c r="AM482" s="169" t="s">
        <v>137</v>
      </c>
      <c r="AN482" s="238" t="s">
        <v>137</v>
      </c>
      <c r="AO482" s="169"/>
      <c r="AP482" s="169" t="s">
        <v>137</v>
      </c>
      <c r="AQ482" s="238" t="s">
        <v>137</v>
      </c>
      <c r="AR482" s="169" t="s">
        <v>132</v>
      </c>
      <c r="AS482" s="169" t="s">
        <v>137</v>
      </c>
      <c r="AT482" s="238" t="s">
        <v>137</v>
      </c>
      <c r="AU482" s="169" t="s">
        <v>132</v>
      </c>
      <c r="AV482" s="169" t="s">
        <v>137</v>
      </c>
      <c r="AW482" s="238" t="s">
        <v>137</v>
      </c>
      <c r="AX482" s="169" t="s">
        <v>132</v>
      </c>
      <c r="AY482" s="169" t="s">
        <v>137</v>
      </c>
      <c r="AZ482" s="238" t="s">
        <v>137</v>
      </c>
      <c r="BA482" s="169"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9"/>
      <c r="GP482" s="169"/>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0" customFormat="1" ht="115" customHeight="1">
      <c r="A483" s="557" t="s">
        <v>18311</v>
      </c>
      <c r="B483" s="551" t="s">
        <v>3199</v>
      </c>
      <c r="C483" s="551" t="s">
        <v>3208</v>
      </c>
      <c r="D483" s="558" t="s">
        <v>95</v>
      </c>
      <c r="E483" s="556" t="s">
        <v>132</v>
      </c>
      <c r="F483" s="556" t="s">
        <v>137</v>
      </c>
      <c r="G483" s="553" t="s">
        <v>137</v>
      </c>
      <c r="H483" s="169"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9"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1" customFormat="1" ht="115" customHeight="1">
      <c r="A484" s="557" t="s">
        <v>18312</v>
      </c>
      <c r="B484" s="551" t="s">
        <v>3199</v>
      </c>
      <c r="C484" s="551" t="s">
        <v>3222</v>
      </c>
      <c r="D484" s="558" t="s">
        <v>107</v>
      </c>
      <c r="E484" s="556" t="s">
        <v>132</v>
      </c>
      <c r="F484" s="556" t="s">
        <v>137</v>
      </c>
      <c r="G484" s="551" t="s">
        <v>137</v>
      </c>
      <c r="H484" s="169"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0" customFormat="1" ht="115" customHeight="1">
      <c r="A485" s="557" t="s">
        <v>18313</v>
      </c>
      <c r="B485" s="551" t="s">
        <v>3199</v>
      </c>
      <c r="C485" s="551" t="s">
        <v>3234</v>
      </c>
      <c r="D485" s="558" t="s">
        <v>2253</v>
      </c>
      <c r="E485" s="556" t="s">
        <v>132</v>
      </c>
      <c r="F485" s="556" t="s">
        <v>137</v>
      </c>
      <c r="G485" s="553" t="s">
        <v>137</v>
      </c>
      <c r="H485" s="169"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0" customFormat="1" ht="115" customHeight="1">
      <c r="A486" s="346" t="s">
        <v>18318</v>
      </c>
      <c r="B486" s="241" t="s">
        <v>3199</v>
      </c>
      <c r="C486" s="241" t="s">
        <v>3244</v>
      </c>
      <c r="D486" s="361" t="s">
        <v>2253</v>
      </c>
      <c r="E486" s="241" t="s">
        <v>132</v>
      </c>
      <c r="F486" s="241" t="s">
        <v>137</v>
      </c>
      <c r="G486" s="242" t="s">
        <v>137</v>
      </c>
      <c r="H486" s="169"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0" customFormat="1" ht="115" customHeight="1">
      <c r="A487" s="557" t="s">
        <v>18327</v>
      </c>
      <c r="B487" s="551" t="s">
        <v>3199</v>
      </c>
      <c r="C487" s="551" t="s">
        <v>3249</v>
      </c>
      <c r="D487" s="558" t="s">
        <v>98</v>
      </c>
      <c r="E487" s="556" t="s">
        <v>132</v>
      </c>
      <c r="F487" s="556" t="s">
        <v>137</v>
      </c>
      <c r="G487" s="553" t="s">
        <v>137</v>
      </c>
      <c r="H487" s="169"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0" customFormat="1" ht="115" customHeight="1" thickBot="1">
      <c r="A488" s="557" t="s">
        <v>18330</v>
      </c>
      <c r="B488" s="551" t="s">
        <v>3199</v>
      </c>
      <c r="C488" s="551" t="s">
        <v>3257</v>
      </c>
      <c r="D488" s="558" t="s">
        <v>103</v>
      </c>
      <c r="E488" s="556" t="s">
        <v>132</v>
      </c>
      <c r="F488" s="556" t="s">
        <v>137</v>
      </c>
      <c r="G488" s="553" t="s">
        <v>137</v>
      </c>
      <c r="H488" s="169"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0" customFormat="1" ht="115" customHeight="1" thickBot="1">
      <c r="A489" s="338" t="s">
        <v>18332</v>
      </c>
      <c r="B489" s="181" t="s">
        <v>3199</v>
      </c>
      <c r="C489" s="181" t="s">
        <v>14340</v>
      </c>
      <c r="D489" s="196" t="s">
        <v>103</v>
      </c>
      <c r="E489" s="181" t="s">
        <v>132</v>
      </c>
      <c r="F489" s="181" t="s">
        <v>137</v>
      </c>
      <c r="G489" s="236" t="s">
        <v>137</v>
      </c>
      <c r="H489" s="169"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0" customFormat="1" ht="115" customHeight="1">
      <c r="A490" s="557" t="s">
        <v>18334</v>
      </c>
      <c r="B490" s="551" t="s">
        <v>3199</v>
      </c>
      <c r="C490" s="551" t="s">
        <v>3277</v>
      </c>
      <c r="D490" s="558" t="s">
        <v>103</v>
      </c>
      <c r="E490" s="556" t="s">
        <v>132</v>
      </c>
      <c r="F490" s="556" t="s">
        <v>137</v>
      </c>
      <c r="G490" s="553" t="s">
        <v>137</v>
      </c>
      <c r="H490" s="169"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0" customFormat="1" ht="115" customHeight="1">
      <c r="A491" s="557" t="s">
        <v>18335</v>
      </c>
      <c r="B491" s="551" t="s">
        <v>3199</v>
      </c>
      <c r="C491" s="551" t="s">
        <v>3291</v>
      </c>
      <c r="D491" s="558" t="s">
        <v>99</v>
      </c>
      <c r="E491" s="556" t="s">
        <v>132</v>
      </c>
      <c r="F491" s="556" t="s">
        <v>137</v>
      </c>
      <c r="G491" s="553" t="s">
        <v>137</v>
      </c>
      <c r="H491" s="169"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0"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0" customFormat="1" ht="115" customHeight="1">
      <c r="A493" s="557" t="s">
        <v>18337</v>
      </c>
      <c r="B493" s="551" t="s">
        <v>3199</v>
      </c>
      <c r="C493" s="551" t="s">
        <v>3311</v>
      </c>
      <c r="D493" s="558" t="s">
        <v>103</v>
      </c>
      <c r="E493" s="556" t="s">
        <v>132</v>
      </c>
      <c r="F493" s="556" t="s">
        <v>137</v>
      </c>
      <c r="G493" s="553" t="s">
        <v>137</v>
      </c>
      <c r="H493" s="169"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2" customFormat="1" ht="115" customHeight="1">
      <c r="A494" s="557" t="s">
        <v>18338</v>
      </c>
      <c r="B494" s="551" t="s">
        <v>3199</v>
      </c>
      <c r="C494" s="551" t="s">
        <v>3323</v>
      </c>
      <c r="D494" s="558" t="s">
        <v>120</v>
      </c>
      <c r="E494" s="551" t="s">
        <v>132</v>
      </c>
      <c r="F494" s="551" t="s">
        <v>137</v>
      </c>
      <c r="G494" s="549" t="s">
        <v>137</v>
      </c>
      <c r="H494" s="169"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0" customFormat="1" ht="115" customHeight="1">
      <c r="A495" s="380" t="s">
        <v>18339</v>
      </c>
      <c r="B495" s="254" t="s">
        <v>3199</v>
      </c>
      <c r="C495" s="254" t="s">
        <v>3327</v>
      </c>
      <c r="D495" s="381" t="s">
        <v>126</v>
      </c>
      <c r="E495" s="254" t="s">
        <v>132</v>
      </c>
      <c r="F495" s="254" t="s">
        <v>137</v>
      </c>
      <c r="G495" s="255" t="s">
        <v>137</v>
      </c>
      <c r="H495" s="169"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0" customFormat="1" ht="115" customHeight="1">
      <c r="A496" s="557" t="s">
        <v>18343</v>
      </c>
      <c r="B496" s="551" t="s">
        <v>3199</v>
      </c>
      <c r="C496" s="551" t="s">
        <v>11257</v>
      </c>
      <c r="D496" s="558" t="s">
        <v>112</v>
      </c>
      <c r="E496" s="556"/>
      <c r="F496" s="556" t="s">
        <v>137</v>
      </c>
      <c r="G496" s="553" t="s">
        <v>137</v>
      </c>
      <c r="H496" s="169"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0"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0"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0" customFormat="1" ht="115" customHeight="1">
      <c r="A499" s="557" t="s">
        <v>18351</v>
      </c>
      <c r="B499" s="551" t="s">
        <v>3199</v>
      </c>
      <c r="C499" s="551" t="s">
        <v>3357</v>
      </c>
      <c r="D499" s="558" t="s">
        <v>113</v>
      </c>
      <c r="E499" s="556" t="s">
        <v>132</v>
      </c>
      <c r="F499" s="556" t="s">
        <v>137</v>
      </c>
      <c r="G499" s="553" t="s">
        <v>137</v>
      </c>
      <c r="H499" s="169"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0"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0"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0"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0"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2"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2"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2"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2" customFormat="1" ht="115" customHeight="1">
      <c r="A507" s="557" t="s">
        <v>18359</v>
      </c>
      <c r="B507" s="551" t="s">
        <v>3199</v>
      </c>
      <c r="C507" s="551" t="s">
        <v>3397</v>
      </c>
      <c r="D507" s="558" t="s">
        <v>112</v>
      </c>
      <c r="E507" s="551" t="s">
        <v>132</v>
      </c>
      <c r="F507" s="551" t="s">
        <v>137</v>
      </c>
      <c r="G507" s="549"/>
      <c r="H507" s="169"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2"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2"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2" customFormat="1" ht="115" customHeight="1">
      <c r="A510" s="557" t="s">
        <v>18362</v>
      </c>
      <c r="B510" s="551" t="s">
        <v>3199</v>
      </c>
      <c r="C510" s="551" t="s">
        <v>3417</v>
      </c>
      <c r="D510" s="558" t="s">
        <v>123</v>
      </c>
      <c r="E510" s="551" t="s">
        <v>132</v>
      </c>
      <c r="F510" s="551" t="s">
        <v>137</v>
      </c>
      <c r="G510" s="549" t="s">
        <v>137</v>
      </c>
      <c r="H510" s="169"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2" customFormat="1" ht="115" customHeight="1">
      <c r="A511" s="557" t="s">
        <v>18363</v>
      </c>
      <c r="B511" s="551" t="s">
        <v>3199</v>
      </c>
      <c r="C511" s="551" t="s">
        <v>3426</v>
      </c>
      <c r="D511" s="558" t="s">
        <v>126</v>
      </c>
      <c r="E511" s="551" t="s">
        <v>132</v>
      </c>
      <c r="F511" s="551" t="s">
        <v>137</v>
      </c>
      <c r="G511" s="549" t="s">
        <v>137</v>
      </c>
      <c r="H511" s="169"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2" customFormat="1" ht="115" customHeight="1">
      <c r="A512" s="346" t="s">
        <v>18364</v>
      </c>
      <c r="B512" s="241" t="s">
        <v>3199</v>
      </c>
      <c r="C512" s="241" t="s">
        <v>3429</v>
      </c>
      <c r="D512" s="361" t="s">
        <v>121</v>
      </c>
      <c r="E512" s="241"/>
      <c r="F512" s="241" t="s">
        <v>137</v>
      </c>
      <c r="G512" s="568"/>
      <c r="H512" s="169"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2" customFormat="1" ht="115" customHeight="1">
      <c r="A513" s="557" t="s">
        <v>18365</v>
      </c>
      <c r="B513" s="551" t="s">
        <v>3199</v>
      </c>
      <c r="C513" s="551" t="s">
        <v>3437</v>
      </c>
      <c r="D513" s="558" t="s">
        <v>119</v>
      </c>
      <c r="E513" s="551" t="s">
        <v>132</v>
      </c>
      <c r="F513" s="551" t="s">
        <v>137</v>
      </c>
      <c r="G513" s="549" t="s">
        <v>137</v>
      </c>
      <c r="H513" s="169"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2" customFormat="1" ht="115" customHeight="1">
      <c r="A514" s="557" t="s">
        <v>18366</v>
      </c>
      <c r="B514" s="551" t="s">
        <v>3199</v>
      </c>
      <c r="C514" s="551" t="s">
        <v>3443</v>
      </c>
      <c r="D514" s="558" t="s">
        <v>119</v>
      </c>
      <c r="E514" s="551" t="s">
        <v>132</v>
      </c>
      <c r="F514" s="551" t="s">
        <v>137</v>
      </c>
      <c r="G514" s="549" t="s">
        <v>137</v>
      </c>
      <c r="H514" s="169"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2" customFormat="1" ht="115" customHeight="1">
      <c r="A515" s="388" t="s">
        <v>18367</v>
      </c>
      <c r="B515" s="258" t="s">
        <v>3199</v>
      </c>
      <c r="C515" s="258" t="s">
        <v>3448</v>
      </c>
      <c r="D515" s="389" t="s">
        <v>125</v>
      </c>
      <c r="E515" s="258" t="s">
        <v>132</v>
      </c>
      <c r="F515" s="258" t="s">
        <v>137</v>
      </c>
      <c r="G515" s="259" t="s">
        <v>137</v>
      </c>
      <c r="H515" s="169"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2" customFormat="1" ht="115" customHeight="1">
      <c r="A516" s="380" t="s">
        <v>18368</v>
      </c>
      <c r="B516" s="254" t="s">
        <v>3199</v>
      </c>
      <c r="C516" s="254" t="s">
        <v>3451</v>
      </c>
      <c r="D516" s="381" t="s">
        <v>125</v>
      </c>
      <c r="E516" s="254" t="s">
        <v>132</v>
      </c>
      <c r="F516" s="254" t="s">
        <v>137</v>
      </c>
      <c r="G516" s="260" t="s">
        <v>137</v>
      </c>
      <c r="H516" s="169"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2"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2"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2"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2"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2"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2"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2"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2"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2"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2"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2"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2"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2"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2"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2"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2"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2"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2"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2"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2"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2"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2"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2"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2"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2"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2"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2"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2"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2"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2"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2"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2"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2"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2"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2"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2"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2"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2"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2"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2"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2"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2"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2"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2"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2"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2"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2"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2"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2"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2"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2"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2"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2"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2"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2"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2"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2"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2"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2"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2"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2"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2"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0" customFormat="1" ht="115" customHeight="1">
      <c r="A579" s="335" t="s">
        <v>11270</v>
      </c>
      <c r="B579" s="555" t="s">
        <v>3810</v>
      </c>
      <c r="C579" s="555" t="s">
        <v>3811</v>
      </c>
      <c r="D579" s="555" t="s">
        <v>102</v>
      </c>
      <c r="E579" s="169" t="s">
        <v>132</v>
      </c>
      <c r="F579" s="169" t="s">
        <v>137</v>
      </c>
      <c r="G579" s="238" t="s">
        <v>137</v>
      </c>
      <c r="H579" s="169" t="s">
        <v>132</v>
      </c>
      <c r="I579" s="169" t="s">
        <v>137</v>
      </c>
      <c r="J579" s="238" t="s">
        <v>137</v>
      </c>
      <c r="K579" s="340" t="s">
        <v>132</v>
      </c>
      <c r="L579" s="169" t="s">
        <v>137</v>
      </c>
      <c r="M579" s="341" t="s">
        <v>137</v>
      </c>
      <c r="N579" s="169" t="s">
        <v>132</v>
      </c>
      <c r="O579" s="169" t="s">
        <v>137</v>
      </c>
      <c r="P579" s="238" t="s">
        <v>137</v>
      </c>
      <c r="Q579" s="169" t="s">
        <v>138</v>
      </c>
      <c r="R579" s="169" t="s">
        <v>132</v>
      </c>
      <c r="S579" s="238" t="s">
        <v>3812</v>
      </c>
      <c r="T579" s="169" t="s">
        <v>132</v>
      </c>
      <c r="U579" s="169" t="s">
        <v>137</v>
      </c>
      <c r="V579" s="238" t="s">
        <v>137</v>
      </c>
      <c r="W579" s="169" t="s">
        <v>132</v>
      </c>
      <c r="X579" s="169" t="s">
        <v>137</v>
      </c>
      <c r="Y579" s="238" t="s">
        <v>137</v>
      </c>
      <c r="Z579" s="169" t="s">
        <v>132</v>
      </c>
      <c r="AA579" s="169" t="s">
        <v>137</v>
      </c>
      <c r="AB579" s="238" t="s">
        <v>137</v>
      </c>
      <c r="AC579" s="244" t="s">
        <v>132</v>
      </c>
      <c r="AD579" s="244" t="s">
        <v>137</v>
      </c>
      <c r="AE579" s="238" t="s">
        <v>137</v>
      </c>
      <c r="AF579" s="562" t="s">
        <v>148</v>
      </c>
      <c r="AG579" s="555" t="s">
        <v>132</v>
      </c>
      <c r="AH579" s="554" t="s">
        <v>10810</v>
      </c>
      <c r="AI579" s="169" t="s">
        <v>132</v>
      </c>
      <c r="AJ579" s="169" t="s">
        <v>137</v>
      </c>
      <c r="AK579" s="549" t="s">
        <v>137</v>
      </c>
      <c r="AL579" s="169" t="s">
        <v>132</v>
      </c>
      <c r="AM579" s="169" t="s">
        <v>137</v>
      </c>
      <c r="AN579" s="238" t="s">
        <v>137</v>
      </c>
      <c r="AO579" s="169" t="s">
        <v>138</v>
      </c>
      <c r="AP579" s="169" t="s">
        <v>137</v>
      </c>
      <c r="AQ579" s="238" t="s">
        <v>137</v>
      </c>
      <c r="AR579" s="169"/>
      <c r="AS579" s="169" t="s">
        <v>137</v>
      </c>
      <c r="AT579" s="238" t="s">
        <v>137</v>
      </c>
      <c r="AU579" s="169" t="s">
        <v>132</v>
      </c>
      <c r="AV579" s="169" t="s">
        <v>137</v>
      </c>
      <c r="AW579" s="238" t="s">
        <v>137</v>
      </c>
      <c r="AX579" s="169" t="s">
        <v>132</v>
      </c>
      <c r="AY579" s="169" t="s">
        <v>137</v>
      </c>
      <c r="AZ579" s="238" t="s">
        <v>137</v>
      </c>
      <c r="BA579" s="169" t="s">
        <v>132</v>
      </c>
      <c r="BB579" s="169"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9"/>
      <c r="GP579" s="169"/>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0"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2">
        <v>1</v>
      </c>
      <c r="BQ580" s="172">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2">
        <v>0</v>
      </c>
      <c r="DG580" s="172">
        <v>0</v>
      </c>
      <c r="DH580" s="332" t="s">
        <v>148</v>
      </c>
      <c r="DI580" s="553" t="s">
        <v>137</v>
      </c>
      <c r="DJ580" s="552">
        <v>0</v>
      </c>
      <c r="DK580" s="553" t="s">
        <v>137</v>
      </c>
      <c r="DL580" s="172">
        <v>0</v>
      </c>
      <c r="DM580" s="172">
        <v>0</v>
      </c>
      <c r="DN580" s="332" t="s">
        <v>148</v>
      </c>
      <c r="DO580" s="553" t="s">
        <v>137</v>
      </c>
      <c r="DP580" s="551">
        <v>0</v>
      </c>
      <c r="DQ580" s="553" t="s">
        <v>137</v>
      </c>
      <c r="DR580" s="172">
        <v>24</v>
      </c>
      <c r="DS580" s="172">
        <v>0</v>
      </c>
      <c r="DT580" s="332">
        <v>0</v>
      </c>
      <c r="DU580" s="553" t="s">
        <v>14442</v>
      </c>
      <c r="DV580" s="552">
        <v>0</v>
      </c>
      <c r="DW580" s="553" t="s">
        <v>137</v>
      </c>
      <c r="DX580" s="172">
        <v>2</v>
      </c>
      <c r="DY580" s="172">
        <v>0</v>
      </c>
      <c r="DZ580" s="332">
        <v>0</v>
      </c>
      <c r="EA580" s="553" t="s">
        <v>17661</v>
      </c>
      <c r="EB580" s="552">
        <v>0</v>
      </c>
      <c r="EC580" s="553" t="s">
        <v>137</v>
      </c>
      <c r="ED580" s="172">
        <v>2</v>
      </c>
      <c r="EE580" s="172">
        <v>0</v>
      </c>
      <c r="EF580" s="576">
        <v>0</v>
      </c>
      <c r="EG580" s="553" t="s">
        <v>3819</v>
      </c>
      <c r="EH580" s="552">
        <v>2</v>
      </c>
      <c r="EI580" s="553" t="s">
        <v>3820</v>
      </c>
      <c r="EJ580" s="172">
        <v>6</v>
      </c>
      <c r="EK580" s="172">
        <v>1</v>
      </c>
      <c r="EL580" s="576">
        <v>0.16666666666666666</v>
      </c>
      <c r="EM580" s="553" t="s">
        <v>11276</v>
      </c>
      <c r="EN580" s="552">
        <v>5</v>
      </c>
      <c r="EO580" s="553" t="s">
        <v>3821</v>
      </c>
      <c r="EP580" s="172">
        <v>5</v>
      </c>
      <c r="EQ580" s="172">
        <v>0</v>
      </c>
      <c r="ER580" s="332">
        <v>0</v>
      </c>
      <c r="ES580" s="553" t="s">
        <v>11277</v>
      </c>
      <c r="ET580" s="552">
        <v>5</v>
      </c>
      <c r="EU580" s="553" t="s">
        <v>3822</v>
      </c>
      <c r="EV580" s="172">
        <v>17</v>
      </c>
      <c r="EW580" s="172">
        <v>0</v>
      </c>
      <c r="EX580" s="332">
        <v>0</v>
      </c>
      <c r="EY580" s="553" t="s">
        <v>13032</v>
      </c>
      <c r="EZ580" s="552">
        <v>17</v>
      </c>
      <c r="FA580" s="553" t="s">
        <v>13033</v>
      </c>
      <c r="FB580" s="172">
        <v>1</v>
      </c>
      <c r="FC580" s="172">
        <v>1</v>
      </c>
      <c r="FD580" s="332">
        <v>1</v>
      </c>
      <c r="FE580" s="553" t="s">
        <v>137</v>
      </c>
      <c r="FF580" s="552">
        <v>0</v>
      </c>
      <c r="FG580" s="553" t="s">
        <v>137</v>
      </c>
      <c r="FH580" s="172">
        <v>1</v>
      </c>
      <c r="FI580" s="172">
        <v>0</v>
      </c>
      <c r="FJ580" s="332">
        <v>0</v>
      </c>
      <c r="FK580" s="553" t="s">
        <v>3823</v>
      </c>
      <c r="FL580" s="552">
        <v>1</v>
      </c>
      <c r="FM580" s="553" t="s">
        <v>3823</v>
      </c>
      <c r="FN580" s="172">
        <v>0</v>
      </c>
      <c r="FO580" s="172">
        <v>0</v>
      </c>
      <c r="FP580" s="332" t="s">
        <v>148</v>
      </c>
      <c r="FQ580" s="553" t="s">
        <v>137</v>
      </c>
      <c r="FR580" s="552">
        <v>0</v>
      </c>
      <c r="FS580" s="553" t="s">
        <v>137</v>
      </c>
      <c r="FT580" s="172">
        <v>0</v>
      </c>
      <c r="FU580" s="172">
        <v>0</v>
      </c>
      <c r="FV580" s="332" t="s">
        <v>148</v>
      </c>
      <c r="FW580" s="553" t="s">
        <v>137</v>
      </c>
      <c r="FX580" s="552">
        <v>0</v>
      </c>
      <c r="FY580" s="553" t="s">
        <v>137</v>
      </c>
      <c r="FZ580" s="172">
        <v>14</v>
      </c>
      <c r="GA580" s="172">
        <v>1</v>
      </c>
      <c r="GB580" s="332">
        <v>7.1428571428571425E-2</v>
      </c>
      <c r="GC580" s="553" t="s">
        <v>17662</v>
      </c>
      <c r="GD580" s="552">
        <v>13</v>
      </c>
      <c r="GE580" s="553" t="s">
        <v>17663</v>
      </c>
      <c r="GF580" s="172">
        <v>47</v>
      </c>
      <c r="GG580" s="172">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1"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0"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2">
        <v>2</v>
      </c>
      <c r="BQ582" s="172">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2">
        <v>0</v>
      </c>
      <c r="DG582" s="172">
        <v>0</v>
      </c>
      <c r="DH582" s="332" t="s">
        <v>148</v>
      </c>
      <c r="DI582" s="553" t="s">
        <v>137</v>
      </c>
      <c r="DJ582" s="552">
        <v>0</v>
      </c>
      <c r="DK582" s="553" t="s">
        <v>137</v>
      </c>
      <c r="DL582" s="172">
        <v>1</v>
      </c>
      <c r="DM582" s="172">
        <v>1</v>
      </c>
      <c r="DN582" s="332">
        <v>1</v>
      </c>
      <c r="DO582" s="553"/>
      <c r="DP582" s="551">
        <v>0</v>
      </c>
      <c r="DQ582" s="553"/>
      <c r="DR582" s="172">
        <v>6</v>
      </c>
      <c r="DS582" s="172">
        <v>0</v>
      </c>
      <c r="DT582" s="332">
        <v>0</v>
      </c>
      <c r="DU582" s="553" t="s">
        <v>3835</v>
      </c>
      <c r="DV582" s="552">
        <v>0</v>
      </c>
      <c r="DW582" s="553" t="s">
        <v>137</v>
      </c>
      <c r="DX582" s="172">
        <v>0</v>
      </c>
      <c r="DY582" s="172">
        <v>0</v>
      </c>
      <c r="DZ582" s="332" t="s">
        <v>148</v>
      </c>
      <c r="EA582" s="553" t="s">
        <v>137</v>
      </c>
      <c r="EB582" s="552">
        <v>0</v>
      </c>
      <c r="EC582" s="553" t="s">
        <v>137</v>
      </c>
      <c r="ED582" s="172">
        <v>0</v>
      </c>
      <c r="EE582" s="172">
        <v>0</v>
      </c>
      <c r="EF582" s="576" t="s">
        <v>148</v>
      </c>
      <c r="EG582" s="553" t="s">
        <v>137</v>
      </c>
      <c r="EH582" s="552">
        <v>0</v>
      </c>
      <c r="EI582" s="553" t="s">
        <v>137</v>
      </c>
      <c r="EJ582" s="172">
        <v>1</v>
      </c>
      <c r="EK582" s="172">
        <v>0</v>
      </c>
      <c r="EL582" s="576">
        <v>0</v>
      </c>
      <c r="EM582" s="553" t="s">
        <v>17671</v>
      </c>
      <c r="EN582" s="552">
        <v>1</v>
      </c>
      <c r="EO582" s="553" t="s">
        <v>17672</v>
      </c>
      <c r="EP582" s="172">
        <v>3</v>
      </c>
      <c r="EQ582" s="172">
        <v>1</v>
      </c>
      <c r="ER582" s="332">
        <v>0.33333333333333331</v>
      </c>
      <c r="ES582" s="553" t="s">
        <v>14445</v>
      </c>
      <c r="ET582" s="552">
        <v>1</v>
      </c>
      <c r="EU582" s="553" t="s">
        <v>14446</v>
      </c>
      <c r="EV582" s="172">
        <v>11</v>
      </c>
      <c r="EW582" s="172">
        <v>0</v>
      </c>
      <c r="EX582" s="332">
        <v>0</v>
      </c>
      <c r="EY582" s="553" t="s">
        <v>17673</v>
      </c>
      <c r="EZ582" s="552">
        <v>11</v>
      </c>
      <c r="FA582" s="553" t="s">
        <v>17674</v>
      </c>
      <c r="FB582" s="172">
        <v>0</v>
      </c>
      <c r="FC582" s="172">
        <v>0</v>
      </c>
      <c r="FD582" s="332" t="s">
        <v>148</v>
      </c>
      <c r="FE582" s="553" t="s">
        <v>137</v>
      </c>
      <c r="FF582" s="552">
        <v>0</v>
      </c>
      <c r="FG582" s="553" t="s">
        <v>137</v>
      </c>
      <c r="FH582" s="172">
        <v>0</v>
      </c>
      <c r="FI582" s="172">
        <v>0</v>
      </c>
      <c r="FJ582" s="332" t="s">
        <v>148</v>
      </c>
      <c r="FK582" s="553" t="s">
        <v>137</v>
      </c>
      <c r="FL582" s="552">
        <v>0</v>
      </c>
      <c r="FM582" s="553" t="s">
        <v>137</v>
      </c>
      <c r="FN582" s="172">
        <v>0</v>
      </c>
      <c r="FO582" s="172">
        <v>0</v>
      </c>
      <c r="FP582" s="332" t="s">
        <v>148</v>
      </c>
      <c r="FQ582" s="553" t="s">
        <v>137</v>
      </c>
      <c r="FR582" s="552">
        <v>0</v>
      </c>
      <c r="FS582" s="553" t="s">
        <v>137</v>
      </c>
      <c r="FT582" s="172">
        <v>0</v>
      </c>
      <c r="FU582" s="172">
        <v>0</v>
      </c>
      <c r="FV582" s="332" t="s">
        <v>148</v>
      </c>
      <c r="FW582" s="553" t="s">
        <v>137</v>
      </c>
      <c r="FX582" s="552">
        <v>0</v>
      </c>
      <c r="FY582" s="553" t="s">
        <v>137</v>
      </c>
      <c r="FZ582" s="172">
        <v>3</v>
      </c>
      <c r="GA582" s="172">
        <v>2</v>
      </c>
      <c r="GB582" s="332">
        <v>0.66666666666666663</v>
      </c>
      <c r="GC582" s="553" t="s">
        <v>17675</v>
      </c>
      <c r="GD582" s="552">
        <v>1</v>
      </c>
      <c r="GE582" s="553" t="s">
        <v>17676</v>
      </c>
      <c r="GF582" s="172">
        <v>2</v>
      </c>
      <c r="GG582" s="172">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0"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2">
        <v>1</v>
      </c>
      <c r="BQ583" s="172">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2">
        <v>0</v>
      </c>
      <c r="DG583" s="172">
        <v>0</v>
      </c>
      <c r="DH583" s="332" t="s">
        <v>148</v>
      </c>
      <c r="DI583" s="553" t="s">
        <v>137</v>
      </c>
      <c r="DJ583" s="552">
        <v>0</v>
      </c>
      <c r="DK583" s="553" t="s">
        <v>137</v>
      </c>
      <c r="DL583" s="172">
        <v>2</v>
      </c>
      <c r="DM583" s="172">
        <v>1</v>
      </c>
      <c r="DN583" s="332">
        <v>0.5</v>
      </c>
      <c r="DO583" s="553" t="s">
        <v>3837</v>
      </c>
      <c r="DP583" s="551">
        <v>0</v>
      </c>
      <c r="DQ583" s="553" t="s">
        <v>137</v>
      </c>
      <c r="DR583" s="172">
        <v>9</v>
      </c>
      <c r="DS583" s="172">
        <v>0</v>
      </c>
      <c r="DT583" s="332">
        <v>0</v>
      </c>
      <c r="DU583" s="553" t="s">
        <v>11281</v>
      </c>
      <c r="DV583" s="552">
        <v>0</v>
      </c>
      <c r="DW583" s="553" t="s">
        <v>137</v>
      </c>
      <c r="DX583" s="172">
        <v>15</v>
      </c>
      <c r="DY583" s="172">
        <v>9</v>
      </c>
      <c r="DZ583" s="332">
        <v>0.6</v>
      </c>
      <c r="EA583" s="553" t="s">
        <v>19146</v>
      </c>
      <c r="EB583" s="552">
        <v>0</v>
      </c>
      <c r="EC583" s="553" t="s">
        <v>137</v>
      </c>
      <c r="ED583" s="172">
        <v>2</v>
      </c>
      <c r="EE583" s="172">
        <v>2</v>
      </c>
      <c r="EF583" s="576">
        <v>1</v>
      </c>
      <c r="EG583" s="553" t="s">
        <v>137</v>
      </c>
      <c r="EH583" s="552">
        <v>0</v>
      </c>
      <c r="EI583" s="553" t="s">
        <v>137</v>
      </c>
      <c r="EJ583" s="172">
        <v>1</v>
      </c>
      <c r="EK583" s="172">
        <v>0</v>
      </c>
      <c r="EL583" s="576">
        <v>0</v>
      </c>
      <c r="EM583" s="553" t="s">
        <v>14448</v>
      </c>
      <c r="EN583" s="552">
        <v>1</v>
      </c>
      <c r="EO583" s="553" t="s">
        <v>14449</v>
      </c>
      <c r="EP583" s="172">
        <v>1</v>
      </c>
      <c r="EQ583" s="172">
        <v>0</v>
      </c>
      <c r="ER583" s="332">
        <v>0</v>
      </c>
      <c r="ES583" s="553" t="s">
        <v>3838</v>
      </c>
      <c r="ET583" s="552">
        <v>1</v>
      </c>
      <c r="EU583" s="553" t="s">
        <v>14449</v>
      </c>
      <c r="EV583" s="172">
        <v>17</v>
      </c>
      <c r="EW583" s="172">
        <v>1</v>
      </c>
      <c r="EX583" s="332">
        <v>5.8823529411764705E-2</v>
      </c>
      <c r="EY583" s="553" t="s">
        <v>3838</v>
      </c>
      <c r="EZ583" s="552">
        <v>15</v>
      </c>
      <c r="FA583" s="553" t="s">
        <v>14450</v>
      </c>
      <c r="FB583" s="172">
        <v>0</v>
      </c>
      <c r="FC583" s="172">
        <v>0</v>
      </c>
      <c r="FD583" s="332" t="s">
        <v>148</v>
      </c>
      <c r="FE583" s="553" t="s">
        <v>137</v>
      </c>
      <c r="FF583" s="552">
        <v>0</v>
      </c>
      <c r="FG583" s="553" t="s">
        <v>137</v>
      </c>
      <c r="FH583" s="172">
        <v>1</v>
      </c>
      <c r="FI583" s="172">
        <v>1</v>
      </c>
      <c r="FJ583" s="332">
        <v>1</v>
      </c>
      <c r="FK583" s="553"/>
      <c r="FL583" s="552"/>
      <c r="FM583" s="553"/>
      <c r="FN583" s="172">
        <v>0</v>
      </c>
      <c r="FO583" s="172">
        <v>0</v>
      </c>
      <c r="FP583" s="332" t="s">
        <v>148</v>
      </c>
      <c r="FQ583" s="553" t="s">
        <v>137</v>
      </c>
      <c r="FR583" s="552">
        <v>0</v>
      </c>
      <c r="FS583" s="553" t="s">
        <v>137</v>
      </c>
      <c r="FT583" s="172">
        <v>1</v>
      </c>
      <c r="FU583" s="172">
        <v>1</v>
      </c>
      <c r="FV583" s="332">
        <v>1</v>
      </c>
      <c r="FW583" s="553" t="s">
        <v>137</v>
      </c>
      <c r="FX583" s="552">
        <v>0</v>
      </c>
      <c r="FY583" s="553" t="s">
        <v>137</v>
      </c>
      <c r="FZ583" s="172">
        <v>2</v>
      </c>
      <c r="GA583" s="172">
        <v>2</v>
      </c>
      <c r="GB583" s="332">
        <v>1</v>
      </c>
      <c r="GC583" s="553" t="s">
        <v>137</v>
      </c>
      <c r="GD583" s="552">
        <v>0</v>
      </c>
      <c r="GE583" s="553" t="s">
        <v>137</v>
      </c>
      <c r="GF583" s="172">
        <v>0</v>
      </c>
      <c r="GG583" s="172">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0"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2">
        <v>4</v>
      </c>
      <c r="BQ584" s="172">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2">
        <v>0</v>
      </c>
      <c r="DG584" s="172">
        <v>0</v>
      </c>
      <c r="DH584" s="332" t="s">
        <v>148</v>
      </c>
      <c r="DI584" s="553" t="s">
        <v>137</v>
      </c>
      <c r="DJ584" s="552">
        <v>0</v>
      </c>
      <c r="DK584" s="553" t="s">
        <v>137</v>
      </c>
      <c r="DL584" s="172">
        <v>1</v>
      </c>
      <c r="DM584" s="172">
        <v>0</v>
      </c>
      <c r="DN584" s="332">
        <v>0</v>
      </c>
      <c r="DO584" s="553" t="s">
        <v>11282</v>
      </c>
      <c r="DP584" s="551">
        <v>1</v>
      </c>
      <c r="DQ584" s="553" t="s">
        <v>11283</v>
      </c>
      <c r="DR584" s="172">
        <v>24</v>
      </c>
      <c r="DS584" s="172">
        <v>0</v>
      </c>
      <c r="DT584" s="332">
        <v>0</v>
      </c>
      <c r="DU584" s="553" t="s">
        <v>3840</v>
      </c>
      <c r="DV584" s="552">
        <v>0</v>
      </c>
      <c r="DW584" s="553" t="s">
        <v>137</v>
      </c>
      <c r="DX584" s="172">
        <v>1</v>
      </c>
      <c r="DY584" s="172">
        <v>0</v>
      </c>
      <c r="DZ584" s="332">
        <v>0</v>
      </c>
      <c r="EA584" s="553" t="s">
        <v>14452</v>
      </c>
      <c r="EB584" s="552">
        <v>0</v>
      </c>
      <c r="EC584" s="553" t="s">
        <v>137</v>
      </c>
      <c r="ED584" s="172">
        <v>2</v>
      </c>
      <c r="EE584" s="172">
        <v>1</v>
      </c>
      <c r="EF584" s="576">
        <v>0.5</v>
      </c>
      <c r="EG584" s="553" t="s">
        <v>3841</v>
      </c>
      <c r="EH584" s="552">
        <v>0</v>
      </c>
      <c r="EI584" s="553" t="s">
        <v>137</v>
      </c>
      <c r="EJ584" s="172">
        <v>20</v>
      </c>
      <c r="EK584" s="172">
        <v>0</v>
      </c>
      <c r="EL584" s="576">
        <v>0</v>
      </c>
      <c r="EM584" s="553" t="s">
        <v>3842</v>
      </c>
      <c r="EN584" s="552">
        <v>20</v>
      </c>
      <c r="EO584" s="553" t="s">
        <v>3843</v>
      </c>
      <c r="EP584" s="172">
        <v>2</v>
      </c>
      <c r="EQ584" s="172">
        <v>0</v>
      </c>
      <c r="ER584" s="332">
        <v>0</v>
      </c>
      <c r="ES584" s="553" t="s">
        <v>3844</v>
      </c>
      <c r="ET584" s="552">
        <v>2</v>
      </c>
      <c r="EU584" s="553" t="s">
        <v>17683</v>
      </c>
      <c r="EV584" s="172">
        <v>2</v>
      </c>
      <c r="EW584" s="172">
        <v>0</v>
      </c>
      <c r="EX584" s="332">
        <v>0</v>
      </c>
      <c r="EY584" s="553" t="s">
        <v>19239</v>
      </c>
      <c r="EZ584" s="552">
        <v>2</v>
      </c>
      <c r="FA584" s="553" t="s">
        <v>17684</v>
      </c>
      <c r="FB584" s="172">
        <v>2</v>
      </c>
      <c r="FC584" s="172">
        <v>2</v>
      </c>
      <c r="FD584" s="332">
        <v>1</v>
      </c>
      <c r="FE584" s="553" t="s">
        <v>137</v>
      </c>
      <c r="FF584" s="552">
        <v>0</v>
      </c>
      <c r="FG584" s="553" t="s">
        <v>137</v>
      </c>
      <c r="FH584" s="172">
        <v>0</v>
      </c>
      <c r="FI584" s="172">
        <v>0</v>
      </c>
      <c r="FJ584" s="332" t="s">
        <v>148</v>
      </c>
      <c r="FK584" s="553" t="s">
        <v>137</v>
      </c>
      <c r="FL584" s="552">
        <v>0</v>
      </c>
      <c r="FM584" s="553" t="s">
        <v>137</v>
      </c>
      <c r="FN584" s="172">
        <v>0</v>
      </c>
      <c r="FO584" s="172">
        <v>0</v>
      </c>
      <c r="FP584" s="332" t="s">
        <v>148</v>
      </c>
      <c r="FQ584" s="553" t="s">
        <v>137</v>
      </c>
      <c r="FR584" s="552">
        <v>0</v>
      </c>
      <c r="FS584" s="553" t="s">
        <v>137</v>
      </c>
      <c r="FT584" s="172">
        <v>0</v>
      </c>
      <c r="FU584" s="172">
        <v>0</v>
      </c>
      <c r="FV584" s="332" t="s">
        <v>148</v>
      </c>
      <c r="FW584" s="553" t="s">
        <v>137</v>
      </c>
      <c r="FX584" s="552">
        <v>0</v>
      </c>
      <c r="FY584" s="553" t="s">
        <v>137</v>
      </c>
      <c r="FZ584" s="172">
        <v>9</v>
      </c>
      <c r="GA584" s="172">
        <v>0</v>
      </c>
      <c r="GB584" s="332">
        <v>0</v>
      </c>
      <c r="GC584" s="553" t="s">
        <v>19240</v>
      </c>
      <c r="GD584" s="552">
        <v>9</v>
      </c>
      <c r="GE584" s="553" t="s">
        <v>19241</v>
      </c>
      <c r="GF584" s="172">
        <v>46</v>
      </c>
      <c r="GG584" s="172">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0"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2">
        <v>1</v>
      </c>
      <c r="BQ585" s="172">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2">
        <v>0</v>
      </c>
      <c r="DG585" s="172">
        <v>0</v>
      </c>
      <c r="DH585" s="332" t="s">
        <v>148</v>
      </c>
      <c r="DI585" s="553" t="s">
        <v>137</v>
      </c>
      <c r="DJ585" s="552">
        <v>0</v>
      </c>
      <c r="DK585" s="553" t="s">
        <v>137</v>
      </c>
      <c r="DL585" s="172">
        <v>3</v>
      </c>
      <c r="DM585" s="172">
        <v>2</v>
      </c>
      <c r="DN585" s="332">
        <v>0.66666666666666663</v>
      </c>
      <c r="DO585" s="553" t="s">
        <v>418</v>
      </c>
      <c r="DP585" s="551">
        <v>0</v>
      </c>
      <c r="DQ585" s="553" t="s">
        <v>137</v>
      </c>
      <c r="DR585" s="172">
        <v>10</v>
      </c>
      <c r="DS585" s="172">
        <v>0</v>
      </c>
      <c r="DT585" s="332">
        <v>0</v>
      </c>
      <c r="DU585" s="553" t="s">
        <v>3849</v>
      </c>
      <c r="DV585" s="552">
        <v>0</v>
      </c>
      <c r="DW585" s="553" t="s">
        <v>137</v>
      </c>
      <c r="DX585" s="172">
        <v>0</v>
      </c>
      <c r="DY585" s="172">
        <v>0</v>
      </c>
      <c r="DZ585" s="332" t="s">
        <v>148</v>
      </c>
      <c r="EA585" s="553" t="s">
        <v>137</v>
      </c>
      <c r="EB585" s="552">
        <v>0</v>
      </c>
      <c r="EC585" s="553" t="s">
        <v>137</v>
      </c>
      <c r="ED585" s="172">
        <v>2</v>
      </c>
      <c r="EE585" s="172">
        <v>2</v>
      </c>
      <c r="EF585" s="576">
        <v>1</v>
      </c>
      <c r="EG585" s="553" t="s">
        <v>137</v>
      </c>
      <c r="EH585" s="552">
        <v>0</v>
      </c>
      <c r="EI585" s="553" t="s">
        <v>137</v>
      </c>
      <c r="EJ585" s="172">
        <v>4</v>
      </c>
      <c r="EK585" s="172">
        <v>3</v>
      </c>
      <c r="EL585" s="576">
        <v>0.75</v>
      </c>
      <c r="EM585" s="553" t="s">
        <v>3850</v>
      </c>
      <c r="EN585" s="552">
        <v>1</v>
      </c>
      <c r="EO585" s="553" t="s">
        <v>3851</v>
      </c>
      <c r="EP585" s="172">
        <v>3</v>
      </c>
      <c r="EQ585" s="172">
        <v>1</v>
      </c>
      <c r="ER585" s="332">
        <v>0.33333333333333331</v>
      </c>
      <c r="ES585" s="553" t="s">
        <v>234</v>
      </c>
      <c r="ET585" s="552">
        <v>0</v>
      </c>
      <c r="EU585" s="553" t="s">
        <v>137</v>
      </c>
      <c r="EV585" s="172">
        <v>10</v>
      </c>
      <c r="EW585" s="172">
        <v>0</v>
      </c>
      <c r="EX585" s="332">
        <v>0</v>
      </c>
      <c r="EY585" s="553" t="s">
        <v>17687</v>
      </c>
      <c r="EZ585" s="552">
        <v>10</v>
      </c>
      <c r="FA585" s="553" t="s">
        <v>17688</v>
      </c>
      <c r="FB585" s="172">
        <v>1</v>
      </c>
      <c r="FC585" s="172">
        <v>1</v>
      </c>
      <c r="FD585" s="332">
        <v>1</v>
      </c>
      <c r="FE585" s="553" t="s">
        <v>137</v>
      </c>
      <c r="FF585" s="552">
        <v>0</v>
      </c>
      <c r="FG585" s="553" t="s">
        <v>137</v>
      </c>
      <c r="FH585" s="172">
        <v>0</v>
      </c>
      <c r="FI585" s="172">
        <v>0</v>
      </c>
      <c r="FJ585" s="332" t="s">
        <v>148</v>
      </c>
      <c r="FK585" s="553" t="s">
        <v>137</v>
      </c>
      <c r="FL585" s="552">
        <v>0</v>
      </c>
      <c r="FM585" s="553" t="s">
        <v>137</v>
      </c>
      <c r="FN585" s="172">
        <v>1</v>
      </c>
      <c r="FO585" s="172">
        <v>1</v>
      </c>
      <c r="FP585" s="332">
        <v>1</v>
      </c>
      <c r="FQ585" s="553" t="s">
        <v>137</v>
      </c>
      <c r="FR585" s="552">
        <v>0</v>
      </c>
      <c r="FS585" s="553" t="s">
        <v>137</v>
      </c>
      <c r="FT585" s="172">
        <v>0</v>
      </c>
      <c r="FU585" s="172">
        <v>0</v>
      </c>
      <c r="FV585" s="332" t="s">
        <v>148</v>
      </c>
      <c r="FW585" s="553" t="s">
        <v>137</v>
      </c>
      <c r="FX585" s="552">
        <v>0</v>
      </c>
      <c r="FY585" s="553" t="s">
        <v>137</v>
      </c>
      <c r="FZ585" s="172">
        <v>2</v>
      </c>
      <c r="GA585" s="172">
        <v>0</v>
      </c>
      <c r="GB585" s="332">
        <v>0</v>
      </c>
      <c r="GC585" s="553" t="s">
        <v>17689</v>
      </c>
      <c r="GD585" s="552">
        <v>2</v>
      </c>
      <c r="GE585" s="553" t="s">
        <v>17690</v>
      </c>
      <c r="GF585" s="172">
        <v>30</v>
      </c>
      <c r="GG585" s="172">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0"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2">
        <v>0</v>
      </c>
      <c r="BQ586" s="172">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2">
        <v>0</v>
      </c>
      <c r="DG586" s="172">
        <v>0</v>
      </c>
      <c r="DH586" s="332" t="s">
        <v>148</v>
      </c>
      <c r="DI586" s="553" t="s">
        <v>137</v>
      </c>
      <c r="DJ586" s="552">
        <v>0</v>
      </c>
      <c r="DK586" s="553" t="s">
        <v>137</v>
      </c>
      <c r="DL586" s="172">
        <v>0</v>
      </c>
      <c r="DM586" s="172">
        <v>0</v>
      </c>
      <c r="DN586" s="332" t="s">
        <v>148</v>
      </c>
      <c r="DO586" s="553" t="s">
        <v>137</v>
      </c>
      <c r="DP586" s="551">
        <v>0</v>
      </c>
      <c r="DQ586" s="553" t="s">
        <v>137</v>
      </c>
      <c r="DR586" s="172">
        <v>9</v>
      </c>
      <c r="DS586" s="172">
        <v>0</v>
      </c>
      <c r="DT586" s="332">
        <v>0</v>
      </c>
      <c r="DU586" s="553" t="s">
        <v>3857</v>
      </c>
      <c r="DV586" s="552">
        <v>0</v>
      </c>
      <c r="DW586" s="553" t="s">
        <v>137</v>
      </c>
      <c r="DX586" s="172">
        <v>1</v>
      </c>
      <c r="DY586" s="172">
        <v>1</v>
      </c>
      <c r="DZ586" s="332">
        <v>1</v>
      </c>
      <c r="EA586" s="553" t="s">
        <v>137</v>
      </c>
      <c r="EB586" s="552">
        <v>0</v>
      </c>
      <c r="EC586" s="553" t="s">
        <v>137</v>
      </c>
      <c r="ED586" s="172">
        <v>0</v>
      </c>
      <c r="EE586" s="172">
        <v>0</v>
      </c>
      <c r="EF586" s="576" t="s">
        <v>148</v>
      </c>
      <c r="EG586" s="553" t="s">
        <v>137</v>
      </c>
      <c r="EH586" s="552">
        <v>0</v>
      </c>
      <c r="EI586" s="553" t="s">
        <v>137</v>
      </c>
      <c r="EJ586" s="172">
        <v>1</v>
      </c>
      <c r="EK586" s="172">
        <v>1</v>
      </c>
      <c r="EL586" s="576">
        <v>1</v>
      </c>
      <c r="EM586" s="553" t="s">
        <v>137</v>
      </c>
      <c r="EN586" s="552">
        <v>0</v>
      </c>
      <c r="EO586" s="553" t="s">
        <v>137</v>
      </c>
      <c r="EP586" s="172">
        <v>1</v>
      </c>
      <c r="EQ586" s="172">
        <v>0</v>
      </c>
      <c r="ER586" s="332">
        <v>0</v>
      </c>
      <c r="ES586" s="553" t="s">
        <v>3859</v>
      </c>
      <c r="ET586" s="552">
        <v>1</v>
      </c>
      <c r="EU586" s="553" t="s">
        <v>3860</v>
      </c>
      <c r="EV586" s="172">
        <v>3</v>
      </c>
      <c r="EW586" s="172">
        <v>0</v>
      </c>
      <c r="EX586" s="332">
        <v>0</v>
      </c>
      <c r="EY586" s="553" t="s">
        <v>13035</v>
      </c>
      <c r="EZ586" s="552">
        <v>3</v>
      </c>
      <c r="FA586" s="553" t="s">
        <v>13036</v>
      </c>
      <c r="FB586" s="172">
        <v>1</v>
      </c>
      <c r="FC586" s="172">
        <v>0</v>
      </c>
      <c r="FD586" s="332">
        <v>0</v>
      </c>
      <c r="FE586" s="553" t="s">
        <v>3861</v>
      </c>
      <c r="FF586" s="552">
        <v>1</v>
      </c>
      <c r="FG586" s="553" t="s">
        <v>3862</v>
      </c>
      <c r="FH586" s="172">
        <v>0</v>
      </c>
      <c r="FI586" s="172">
        <v>0</v>
      </c>
      <c r="FJ586" s="332" t="s">
        <v>148</v>
      </c>
      <c r="FK586" s="553" t="s">
        <v>137</v>
      </c>
      <c r="FL586" s="552">
        <v>0</v>
      </c>
      <c r="FM586" s="553" t="s">
        <v>137</v>
      </c>
      <c r="FN586" s="172">
        <v>0</v>
      </c>
      <c r="FO586" s="172">
        <v>0</v>
      </c>
      <c r="FP586" s="332" t="s">
        <v>148</v>
      </c>
      <c r="FQ586" s="553" t="s">
        <v>137</v>
      </c>
      <c r="FR586" s="552">
        <v>0</v>
      </c>
      <c r="FS586" s="553" t="s">
        <v>137</v>
      </c>
      <c r="FT586" s="172">
        <v>0</v>
      </c>
      <c r="FU586" s="172">
        <v>0</v>
      </c>
      <c r="FV586" s="332" t="s">
        <v>148</v>
      </c>
      <c r="FW586" s="553" t="s">
        <v>137</v>
      </c>
      <c r="FX586" s="552">
        <v>0</v>
      </c>
      <c r="FY586" s="553" t="s">
        <v>137</v>
      </c>
      <c r="FZ586" s="172">
        <v>8</v>
      </c>
      <c r="GA586" s="172">
        <v>7</v>
      </c>
      <c r="GB586" s="332">
        <v>0.875</v>
      </c>
      <c r="GC586" s="553" t="s">
        <v>3863</v>
      </c>
      <c r="GD586" s="552">
        <v>1</v>
      </c>
      <c r="GE586" s="553" t="s">
        <v>3864</v>
      </c>
      <c r="GF586" s="172">
        <v>6</v>
      </c>
      <c r="GG586" s="172">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0"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2">
        <v>3</v>
      </c>
      <c r="BQ587" s="172">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2">
        <v>0</v>
      </c>
      <c r="DG587" s="172">
        <v>0</v>
      </c>
      <c r="DH587" s="332" t="s">
        <v>148</v>
      </c>
      <c r="DI587" s="553" t="s">
        <v>137</v>
      </c>
      <c r="DJ587" s="552">
        <v>0</v>
      </c>
      <c r="DK587" s="553" t="s">
        <v>137</v>
      </c>
      <c r="DL587" s="172">
        <v>1</v>
      </c>
      <c r="DM587" s="172">
        <v>1</v>
      </c>
      <c r="DN587" s="332">
        <v>1</v>
      </c>
      <c r="DO587" s="553" t="s">
        <v>137</v>
      </c>
      <c r="DP587" s="551">
        <v>0</v>
      </c>
      <c r="DQ587" s="553" t="s">
        <v>137</v>
      </c>
      <c r="DR587" s="172">
        <v>12</v>
      </c>
      <c r="DS587" s="172">
        <v>0</v>
      </c>
      <c r="DT587" s="332">
        <v>0</v>
      </c>
      <c r="DU587" s="553" t="s">
        <v>3866</v>
      </c>
      <c r="DV587" s="552">
        <v>0</v>
      </c>
      <c r="DW587" s="553" t="s">
        <v>137</v>
      </c>
      <c r="DX587" s="172">
        <v>4</v>
      </c>
      <c r="DY587" s="172">
        <v>3</v>
      </c>
      <c r="DZ587" s="332">
        <v>0.75</v>
      </c>
      <c r="EA587" s="553" t="s">
        <v>14459</v>
      </c>
      <c r="EB587" s="552">
        <v>0</v>
      </c>
      <c r="EC587" s="553" t="s">
        <v>137</v>
      </c>
      <c r="ED587" s="172">
        <v>4</v>
      </c>
      <c r="EE587" s="172">
        <v>4</v>
      </c>
      <c r="EF587" s="576">
        <v>1</v>
      </c>
      <c r="EG587" s="553" t="s">
        <v>137</v>
      </c>
      <c r="EH587" s="552">
        <v>0</v>
      </c>
      <c r="EI587" s="553" t="s">
        <v>137</v>
      </c>
      <c r="EJ587" s="172">
        <v>2</v>
      </c>
      <c r="EK587" s="172">
        <v>0</v>
      </c>
      <c r="EL587" s="576">
        <v>0</v>
      </c>
      <c r="EM587" s="553" t="s">
        <v>14460</v>
      </c>
      <c r="EN587" s="552">
        <v>2</v>
      </c>
      <c r="EO587" s="553" t="s">
        <v>14461</v>
      </c>
      <c r="EP587" s="172">
        <v>2</v>
      </c>
      <c r="EQ587" s="172">
        <v>0</v>
      </c>
      <c r="ER587" s="332">
        <v>0</v>
      </c>
      <c r="ES587" s="553" t="s">
        <v>3867</v>
      </c>
      <c r="ET587" s="552">
        <v>2</v>
      </c>
      <c r="EU587" s="553" t="s">
        <v>14462</v>
      </c>
      <c r="EV587" s="172">
        <v>137</v>
      </c>
      <c r="EW587" s="172">
        <v>40</v>
      </c>
      <c r="EX587" s="332">
        <v>0.29197080291970801</v>
      </c>
      <c r="EY587" s="553" t="s">
        <v>13037</v>
      </c>
      <c r="EZ587" s="552">
        <v>17</v>
      </c>
      <c r="FA587" s="553" t="s">
        <v>13038</v>
      </c>
      <c r="FB587" s="172">
        <v>2</v>
      </c>
      <c r="FC587" s="172">
        <v>1</v>
      </c>
      <c r="FD587" s="332">
        <v>0.5</v>
      </c>
      <c r="FE587" s="553" t="s">
        <v>3868</v>
      </c>
      <c r="FF587" s="552">
        <v>1</v>
      </c>
      <c r="FG587" s="553" t="s">
        <v>3869</v>
      </c>
      <c r="FH587" s="172">
        <v>0</v>
      </c>
      <c r="FI587" s="172">
        <v>0</v>
      </c>
      <c r="FJ587" s="332" t="s">
        <v>148</v>
      </c>
      <c r="FK587" s="553" t="s">
        <v>137</v>
      </c>
      <c r="FL587" s="552">
        <v>0</v>
      </c>
      <c r="FM587" s="553" t="s">
        <v>137</v>
      </c>
      <c r="FN587" s="172">
        <v>0</v>
      </c>
      <c r="FO587" s="172">
        <v>0</v>
      </c>
      <c r="FP587" s="332" t="s">
        <v>148</v>
      </c>
      <c r="FQ587" s="553" t="s">
        <v>137</v>
      </c>
      <c r="FR587" s="552">
        <v>0</v>
      </c>
      <c r="FS587" s="553" t="s">
        <v>137</v>
      </c>
      <c r="FT587" s="172">
        <v>0</v>
      </c>
      <c r="FU587" s="172">
        <v>0</v>
      </c>
      <c r="FV587" s="332" t="s">
        <v>148</v>
      </c>
      <c r="FW587" s="553" t="s">
        <v>137</v>
      </c>
      <c r="FX587" s="552">
        <v>0</v>
      </c>
      <c r="FY587" s="553" t="s">
        <v>137</v>
      </c>
      <c r="FZ587" s="172">
        <v>6</v>
      </c>
      <c r="GA587" s="172">
        <v>3</v>
      </c>
      <c r="GB587" s="332">
        <v>0.5</v>
      </c>
      <c r="GC587" s="553" t="s">
        <v>3870</v>
      </c>
      <c r="GD587" s="552">
        <v>2</v>
      </c>
      <c r="GE587" s="553" t="s">
        <v>3871</v>
      </c>
      <c r="GF587" s="172">
        <v>37</v>
      </c>
      <c r="GG587" s="172">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0"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2">
        <v>2</v>
      </c>
      <c r="BQ588" s="172">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2">
        <v>0</v>
      </c>
      <c r="DG588" s="172">
        <v>0</v>
      </c>
      <c r="DH588" s="332" t="s">
        <v>148</v>
      </c>
      <c r="DI588" s="553" t="s">
        <v>137</v>
      </c>
      <c r="DJ588" s="552">
        <v>0</v>
      </c>
      <c r="DK588" s="553" t="s">
        <v>137</v>
      </c>
      <c r="DL588" s="172">
        <v>2</v>
      </c>
      <c r="DM588" s="172">
        <v>1</v>
      </c>
      <c r="DN588" s="332">
        <v>0.5</v>
      </c>
      <c r="DO588" s="553" t="s">
        <v>3877</v>
      </c>
      <c r="DP588" s="551">
        <v>0</v>
      </c>
      <c r="DQ588" s="553" t="s">
        <v>137</v>
      </c>
      <c r="DR588" s="172">
        <v>5</v>
      </c>
      <c r="DS588" s="172">
        <v>0</v>
      </c>
      <c r="DT588" s="332">
        <v>0</v>
      </c>
      <c r="DU588" s="553" t="s">
        <v>3878</v>
      </c>
      <c r="DV588" s="552">
        <v>0</v>
      </c>
      <c r="DW588" s="553" t="s">
        <v>137</v>
      </c>
      <c r="DX588" s="172">
        <v>0</v>
      </c>
      <c r="DY588" s="172">
        <v>0</v>
      </c>
      <c r="DZ588" s="332" t="s">
        <v>148</v>
      </c>
      <c r="EA588" s="553" t="s">
        <v>137</v>
      </c>
      <c r="EB588" s="552">
        <v>0</v>
      </c>
      <c r="EC588" s="553" t="s">
        <v>137</v>
      </c>
      <c r="ED588" s="172">
        <v>0</v>
      </c>
      <c r="EE588" s="172">
        <v>0</v>
      </c>
      <c r="EF588" s="576" t="s">
        <v>148</v>
      </c>
      <c r="EG588" s="553" t="s">
        <v>137</v>
      </c>
      <c r="EH588" s="552">
        <v>0</v>
      </c>
      <c r="EI588" s="553" t="s">
        <v>137</v>
      </c>
      <c r="EJ588" s="172">
        <v>4</v>
      </c>
      <c r="EK588" s="172">
        <v>0</v>
      </c>
      <c r="EL588" s="576">
        <v>0</v>
      </c>
      <c r="EM588" s="553" t="s">
        <v>3879</v>
      </c>
      <c r="EN588" s="552">
        <v>4</v>
      </c>
      <c r="EO588" s="553" t="s">
        <v>3880</v>
      </c>
      <c r="EP588" s="172">
        <v>1</v>
      </c>
      <c r="EQ588" s="172">
        <v>0</v>
      </c>
      <c r="ER588" s="332">
        <v>0</v>
      </c>
      <c r="ES588" s="553" t="s">
        <v>3881</v>
      </c>
      <c r="ET588" s="552">
        <v>1</v>
      </c>
      <c r="EU588" s="553" t="s">
        <v>3880</v>
      </c>
      <c r="EV588" s="172">
        <v>7</v>
      </c>
      <c r="EW588" s="172">
        <v>0</v>
      </c>
      <c r="EX588" s="332">
        <v>0</v>
      </c>
      <c r="EY588" s="553" t="s">
        <v>13039</v>
      </c>
      <c r="EZ588" s="552">
        <v>8</v>
      </c>
      <c r="FA588" s="553" t="s">
        <v>3880</v>
      </c>
      <c r="FB588" s="172">
        <v>1</v>
      </c>
      <c r="FC588" s="172">
        <v>0</v>
      </c>
      <c r="FD588" s="332">
        <v>0</v>
      </c>
      <c r="FE588" s="553" t="s">
        <v>3882</v>
      </c>
      <c r="FF588" s="552">
        <v>1</v>
      </c>
      <c r="FG588" s="553" t="s">
        <v>3880</v>
      </c>
      <c r="FH588" s="172">
        <v>1</v>
      </c>
      <c r="FI588" s="172">
        <v>1</v>
      </c>
      <c r="FJ588" s="332">
        <v>1</v>
      </c>
      <c r="FK588" s="553" t="s">
        <v>137</v>
      </c>
      <c r="FL588" s="552">
        <v>0</v>
      </c>
      <c r="FM588" s="553" t="s">
        <v>137</v>
      </c>
      <c r="FN588" s="172">
        <v>0</v>
      </c>
      <c r="FO588" s="172">
        <v>0</v>
      </c>
      <c r="FP588" s="332" t="s">
        <v>148</v>
      </c>
      <c r="FQ588" s="553" t="s">
        <v>137</v>
      </c>
      <c r="FR588" s="552">
        <v>0</v>
      </c>
      <c r="FS588" s="553" t="s">
        <v>137</v>
      </c>
      <c r="FT588" s="172">
        <v>0</v>
      </c>
      <c r="FU588" s="172">
        <v>0</v>
      </c>
      <c r="FV588" s="332" t="s">
        <v>148</v>
      </c>
      <c r="FW588" s="553" t="s">
        <v>137</v>
      </c>
      <c r="FX588" s="552">
        <v>0</v>
      </c>
      <c r="FY588" s="553" t="s">
        <v>137</v>
      </c>
      <c r="FZ588" s="172">
        <v>5</v>
      </c>
      <c r="GA588" s="172">
        <v>5</v>
      </c>
      <c r="GB588" s="332">
        <v>1</v>
      </c>
      <c r="GC588" s="553" t="s">
        <v>137</v>
      </c>
      <c r="GD588" s="552">
        <v>0</v>
      </c>
      <c r="GE588" s="553" t="s">
        <v>137</v>
      </c>
      <c r="GF588" s="172">
        <v>38</v>
      </c>
      <c r="GG588" s="172">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0"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2">
        <v>0</v>
      </c>
      <c r="BQ589" s="172">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2">
        <v>0</v>
      </c>
      <c r="DG589" s="172">
        <v>0</v>
      </c>
      <c r="DH589" s="332" t="s">
        <v>148</v>
      </c>
      <c r="DI589" s="553" t="s">
        <v>137</v>
      </c>
      <c r="DJ589" s="552">
        <v>0</v>
      </c>
      <c r="DK589" s="553" t="s">
        <v>137</v>
      </c>
      <c r="DL589" s="172">
        <v>0</v>
      </c>
      <c r="DM589" s="172">
        <v>0</v>
      </c>
      <c r="DN589" s="332" t="s">
        <v>148</v>
      </c>
      <c r="DO589" s="553" t="s">
        <v>137</v>
      </c>
      <c r="DP589" s="551">
        <v>0</v>
      </c>
      <c r="DQ589" s="553" t="s">
        <v>137</v>
      </c>
      <c r="DR589" s="172">
        <v>5</v>
      </c>
      <c r="DS589" s="172">
        <v>0</v>
      </c>
      <c r="DT589" s="332">
        <v>0</v>
      </c>
      <c r="DU589" s="553" t="s">
        <v>418</v>
      </c>
      <c r="DV589" s="552">
        <v>0</v>
      </c>
      <c r="DW589" s="553" t="s">
        <v>137</v>
      </c>
      <c r="DX589" s="172">
        <v>0</v>
      </c>
      <c r="DY589" s="172">
        <v>0</v>
      </c>
      <c r="DZ589" s="332" t="s">
        <v>148</v>
      </c>
      <c r="EA589" s="553" t="s">
        <v>137</v>
      </c>
      <c r="EB589" s="552">
        <v>0</v>
      </c>
      <c r="EC589" s="553" t="s">
        <v>137</v>
      </c>
      <c r="ED589" s="172">
        <v>0</v>
      </c>
      <c r="EE589" s="172">
        <v>0</v>
      </c>
      <c r="EF589" s="576" t="s">
        <v>148</v>
      </c>
      <c r="EG589" s="553" t="s">
        <v>137</v>
      </c>
      <c r="EH589" s="552">
        <v>0</v>
      </c>
      <c r="EI589" s="553" t="s">
        <v>137</v>
      </c>
      <c r="EJ589" s="172">
        <v>1</v>
      </c>
      <c r="EK589" s="172">
        <v>0</v>
      </c>
      <c r="EL589" s="576">
        <v>0</v>
      </c>
      <c r="EM589" s="553" t="s">
        <v>418</v>
      </c>
      <c r="EN589" s="552">
        <v>1</v>
      </c>
      <c r="EO589" s="553" t="s">
        <v>3884</v>
      </c>
      <c r="EP589" s="172">
        <v>0</v>
      </c>
      <c r="EQ589" s="172">
        <v>0</v>
      </c>
      <c r="ER589" s="332" t="s">
        <v>148</v>
      </c>
      <c r="ES589" s="553" t="s">
        <v>137</v>
      </c>
      <c r="ET589" s="552">
        <v>0</v>
      </c>
      <c r="EU589" s="553" t="s">
        <v>137</v>
      </c>
      <c r="EV589" s="172">
        <v>8</v>
      </c>
      <c r="EW589" s="172">
        <v>0</v>
      </c>
      <c r="EX589" s="332">
        <v>0</v>
      </c>
      <c r="EY589" s="553" t="s">
        <v>418</v>
      </c>
      <c r="EZ589" s="552">
        <v>8</v>
      </c>
      <c r="FA589" s="553" t="s">
        <v>17696</v>
      </c>
      <c r="FB589" s="172">
        <v>1</v>
      </c>
      <c r="FC589" s="172">
        <v>1</v>
      </c>
      <c r="FD589" s="332">
        <v>1</v>
      </c>
      <c r="FE589" s="553" t="s">
        <v>137</v>
      </c>
      <c r="FF589" s="552">
        <v>0</v>
      </c>
      <c r="FG589" s="553" t="s">
        <v>137</v>
      </c>
      <c r="FH589" s="172">
        <v>0</v>
      </c>
      <c r="FI589" s="172">
        <v>0</v>
      </c>
      <c r="FJ589" s="332" t="s">
        <v>148</v>
      </c>
      <c r="FK589" s="553" t="s">
        <v>137</v>
      </c>
      <c r="FL589" s="552">
        <v>0</v>
      </c>
      <c r="FM589" s="553" t="s">
        <v>137</v>
      </c>
      <c r="FN589" s="172">
        <v>0</v>
      </c>
      <c r="FO589" s="172">
        <v>0</v>
      </c>
      <c r="FP589" s="332" t="s">
        <v>148</v>
      </c>
      <c r="FQ589" s="553" t="s">
        <v>137</v>
      </c>
      <c r="FR589" s="552">
        <v>0</v>
      </c>
      <c r="FS589" s="553" t="s">
        <v>137</v>
      </c>
      <c r="FT589" s="172">
        <v>0</v>
      </c>
      <c r="FU589" s="172">
        <v>0</v>
      </c>
      <c r="FV589" s="332" t="s">
        <v>148</v>
      </c>
      <c r="FW589" s="553" t="s">
        <v>137</v>
      </c>
      <c r="FX589" s="552">
        <v>0</v>
      </c>
      <c r="FY589" s="553" t="s">
        <v>137</v>
      </c>
      <c r="FZ589" s="172">
        <v>2</v>
      </c>
      <c r="GA589" s="172">
        <v>1</v>
      </c>
      <c r="GB589" s="332">
        <v>0.5</v>
      </c>
      <c r="GC589" s="553" t="s">
        <v>17697</v>
      </c>
      <c r="GD589" s="552">
        <v>1</v>
      </c>
      <c r="GE589" s="553" t="s">
        <v>17698</v>
      </c>
      <c r="GF589" s="172">
        <v>14</v>
      </c>
      <c r="GG589" s="172">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0"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2">
        <v>1</v>
      </c>
      <c r="BQ590" s="172">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2">
        <v>0</v>
      </c>
      <c r="DG590" s="172">
        <v>0</v>
      </c>
      <c r="DH590" s="332" t="s">
        <v>148</v>
      </c>
      <c r="DI590" s="553" t="s">
        <v>137</v>
      </c>
      <c r="DJ590" s="552">
        <v>0</v>
      </c>
      <c r="DK590" s="553" t="s">
        <v>137</v>
      </c>
      <c r="DL590" s="172">
        <v>3</v>
      </c>
      <c r="DM590" s="172">
        <v>0</v>
      </c>
      <c r="DN590" s="332">
        <v>0</v>
      </c>
      <c r="DO590" s="553" t="s">
        <v>3889</v>
      </c>
      <c r="DP590" s="551">
        <v>0</v>
      </c>
      <c r="DQ590" s="553" t="s">
        <v>137</v>
      </c>
      <c r="DR590" s="172">
        <v>12</v>
      </c>
      <c r="DS590" s="172">
        <v>0</v>
      </c>
      <c r="DT590" s="332">
        <v>0</v>
      </c>
      <c r="DU590" s="553" t="s">
        <v>1093</v>
      </c>
      <c r="DV590" s="552">
        <v>0</v>
      </c>
      <c r="DW590" s="553" t="s">
        <v>137</v>
      </c>
      <c r="DX590" s="172">
        <v>0</v>
      </c>
      <c r="DY590" s="172">
        <v>0</v>
      </c>
      <c r="DZ590" s="332" t="s">
        <v>148</v>
      </c>
      <c r="EA590" s="553" t="s">
        <v>137</v>
      </c>
      <c r="EB590" s="552">
        <v>0</v>
      </c>
      <c r="EC590" s="553" t="s">
        <v>137</v>
      </c>
      <c r="ED590" s="172">
        <v>1</v>
      </c>
      <c r="EE590" s="172">
        <v>0</v>
      </c>
      <c r="EF590" s="576">
        <v>0</v>
      </c>
      <c r="EG590" s="553" t="s">
        <v>3890</v>
      </c>
      <c r="EH590" s="552">
        <v>0</v>
      </c>
      <c r="EI590" s="553" t="s">
        <v>137</v>
      </c>
      <c r="EJ590" s="172">
        <v>1</v>
      </c>
      <c r="EK590" s="172">
        <v>0</v>
      </c>
      <c r="EL590" s="576">
        <v>0</v>
      </c>
      <c r="EM590" s="553" t="s">
        <v>418</v>
      </c>
      <c r="EN590" s="552">
        <v>1</v>
      </c>
      <c r="EO590" s="553" t="s">
        <v>3891</v>
      </c>
      <c r="EP590" s="172">
        <v>2</v>
      </c>
      <c r="EQ590" s="172">
        <v>0</v>
      </c>
      <c r="ER590" s="332">
        <v>0</v>
      </c>
      <c r="ES590" s="553" t="s">
        <v>11402</v>
      </c>
      <c r="ET590" s="552">
        <v>1</v>
      </c>
      <c r="EU590" s="553" t="s">
        <v>14464</v>
      </c>
      <c r="EV590" s="172">
        <v>10</v>
      </c>
      <c r="EW590" s="172">
        <v>0</v>
      </c>
      <c r="EX590" s="332">
        <v>0</v>
      </c>
      <c r="EY590" s="553" t="s">
        <v>13040</v>
      </c>
      <c r="EZ590" s="552">
        <v>8</v>
      </c>
      <c r="FA590" s="553" t="s">
        <v>13041</v>
      </c>
      <c r="FB590" s="172">
        <v>0</v>
      </c>
      <c r="FC590" s="172">
        <v>0</v>
      </c>
      <c r="FD590" s="332" t="s">
        <v>148</v>
      </c>
      <c r="FE590" s="553" t="s">
        <v>137</v>
      </c>
      <c r="FF590" s="552">
        <v>0</v>
      </c>
      <c r="FG590" s="553" t="s">
        <v>137</v>
      </c>
      <c r="FH590" s="172">
        <v>0</v>
      </c>
      <c r="FI590" s="172">
        <v>0</v>
      </c>
      <c r="FJ590" s="332" t="s">
        <v>148</v>
      </c>
      <c r="FK590" s="553" t="s">
        <v>137</v>
      </c>
      <c r="FL590" s="552">
        <v>0</v>
      </c>
      <c r="FM590" s="553" t="s">
        <v>137</v>
      </c>
      <c r="FN590" s="172">
        <v>0</v>
      </c>
      <c r="FO590" s="172">
        <v>0</v>
      </c>
      <c r="FP590" s="332" t="s">
        <v>148</v>
      </c>
      <c r="FQ590" s="553" t="s">
        <v>137</v>
      </c>
      <c r="FR590" s="552">
        <v>0</v>
      </c>
      <c r="FS590" s="553" t="s">
        <v>137</v>
      </c>
      <c r="FT590" s="172">
        <v>0</v>
      </c>
      <c r="FU590" s="172">
        <v>0</v>
      </c>
      <c r="FV590" s="332" t="s">
        <v>148</v>
      </c>
      <c r="FW590" s="553" t="s">
        <v>137</v>
      </c>
      <c r="FX590" s="552">
        <v>0</v>
      </c>
      <c r="FY590" s="553" t="s">
        <v>137</v>
      </c>
      <c r="FZ590" s="172">
        <v>7</v>
      </c>
      <c r="GA590" s="172">
        <v>1</v>
      </c>
      <c r="GB590" s="332">
        <v>0.14285714285714285</v>
      </c>
      <c r="GC590" s="553" t="s">
        <v>11285</v>
      </c>
      <c r="GD590" s="552">
        <v>2</v>
      </c>
      <c r="GE590" s="553" t="s">
        <v>3892</v>
      </c>
      <c r="GF590" s="172">
        <v>15</v>
      </c>
      <c r="GG590" s="172">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0"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2">
        <v>0</v>
      </c>
      <c r="BQ591" s="172">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2">
        <v>0</v>
      </c>
      <c r="DG591" s="172">
        <v>0</v>
      </c>
      <c r="DH591" s="332" t="s">
        <v>148</v>
      </c>
      <c r="DI591" s="553" t="s">
        <v>137</v>
      </c>
      <c r="DJ591" s="552">
        <v>0</v>
      </c>
      <c r="DK591" s="553" t="s">
        <v>137</v>
      </c>
      <c r="DL591" s="172">
        <v>2</v>
      </c>
      <c r="DM591" s="172">
        <v>1</v>
      </c>
      <c r="DN591" s="332">
        <v>0.5</v>
      </c>
      <c r="DO591" s="553" t="s">
        <v>3896</v>
      </c>
      <c r="DP591" s="551">
        <v>0</v>
      </c>
      <c r="DQ591" s="553" t="s">
        <v>137</v>
      </c>
      <c r="DR591" s="172">
        <v>6</v>
      </c>
      <c r="DS591" s="172">
        <v>0</v>
      </c>
      <c r="DT591" s="332">
        <v>0</v>
      </c>
      <c r="DU591" s="553" t="s">
        <v>14465</v>
      </c>
      <c r="DV591" s="552">
        <v>0</v>
      </c>
      <c r="DW591" s="553" t="s">
        <v>137</v>
      </c>
      <c r="DX591" s="172">
        <v>1</v>
      </c>
      <c r="DY591" s="172">
        <v>1</v>
      </c>
      <c r="DZ591" s="332">
        <v>1</v>
      </c>
      <c r="EA591" s="553" t="s">
        <v>137</v>
      </c>
      <c r="EB591" s="552">
        <v>0</v>
      </c>
      <c r="EC591" s="553" t="s">
        <v>137</v>
      </c>
      <c r="ED591" s="172">
        <v>1</v>
      </c>
      <c r="EE591" s="172">
        <v>0</v>
      </c>
      <c r="EF591" s="576">
        <v>0</v>
      </c>
      <c r="EG591" s="553" t="s">
        <v>3897</v>
      </c>
      <c r="EH591" s="552">
        <v>0</v>
      </c>
      <c r="EI591" s="553" t="s">
        <v>137</v>
      </c>
      <c r="EJ591" s="172">
        <v>4</v>
      </c>
      <c r="EK591" s="172">
        <v>3</v>
      </c>
      <c r="EL591" s="576">
        <v>0.75</v>
      </c>
      <c r="EM591" s="553" t="s">
        <v>3898</v>
      </c>
      <c r="EN591" s="552">
        <v>1</v>
      </c>
      <c r="EO591" s="553" t="s">
        <v>14466</v>
      </c>
      <c r="EP591" s="172">
        <v>0</v>
      </c>
      <c r="EQ591" s="172">
        <v>0</v>
      </c>
      <c r="ER591" s="332" t="s">
        <v>148</v>
      </c>
      <c r="ES591" s="553" t="s">
        <v>137</v>
      </c>
      <c r="ET591" s="552">
        <v>0</v>
      </c>
      <c r="EU591" s="553" t="s">
        <v>137</v>
      </c>
      <c r="EV591" s="172">
        <v>7</v>
      </c>
      <c r="EW591" s="172">
        <v>6</v>
      </c>
      <c r="EX591" s="332">
        <v>0.8571428571428571</v>
      </c>
      <c r="EY591" s="553" t="s">
        <v>17706</v>
      </c>
      <c r="EZ591" s="552">
        <v>2</v>
      </c>
      <c r="FA591" s="553" t="s">
        <v>17707</v>
      </c>
      <c r="FB591" s="172">
        <v>1</v>
      </c>
      <c r="FC591" s="172">
        <v>1</v>
      </c>
      <c r="FD591" s="332">
        <v>1</v>
      </c>
      <c r="FE591" s="553" t="s">
        <v>137</v>
      </c>
      <c r="FF591" s="552">
        <v>0</v>
      </c>
      <c r="FG591" s="553" t="s">
        <v>137</v>
      </c>
      <c r="FH591" s="172">
        <v>2</v>
      </c>
      <c r="FI591" s="172">
        <v>0</v>
      </c>
      <c r="FJ591" s="332">
        <v>0</v>
      </c>
      <c r="FK591" s="553" t="s">
        <v>3899</v>
      </c>
      <c r="FL591" s="552">
        <v>2</v>
      </c>
      <c r="FM591" s="553" t="s">
        <v>17708</v>
      </c>
      <c r="FN591" s="172">
        <v>0</v>
      </c>
      <c r="FO591" s="172">
        <v>0</v>
      </c>
      <c r="FP591" s="332" t="s">
        <v>148</v>
      </c>
      <c r="FQ591" s="553" t="s">
        <v>137</v>
      </c>
      <c r="FR591" s="552">
        <v>0</v>
      </c>
      <c r="FS591" s="553" t="s">
        <v>137</v>
      </c>
      <c r="FT591" s="172">
        <v>0</v>
      </c>
      <c r="FU591" s="172">
        <v>0</v>
      </c>
      <c r="FV591" s="332" t="s">
        <v>148</v>
      </c>
      <c r="FW591" s="553" t="s">
        <v>137</v>
      </c>
      <c r="FX591" s="552">
        <v>0</v>
      </c>
      <c r="FY591" s="553" t="s">
        <v>137</v>
      </c>
      <c r="FZ591" s="172">
        <v>4</v>
      </c>
      <c r="GA591" s="172">
        <v>4</v>
      </c>
      <c r="GB591" s="332">
        <v>1</v>
      </c>
      <c r="GC591" s="553" t="s">
        <v>137</v>
      </c>
      <c r="GD591" s="552">
        <v>0</v>
      </c>
      <c r="GE591" s="553" t="s">
        <v>137</v>
      </c>
      <c r="GF591" s="172">
        <v>33</v>
      </c>
      <c r="GG591" s="172">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0"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2">
        <v>5</v>
      </c>
      <c r="BQ592" s="172">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2">
        <v>0</v>
      </c>
      <c r="DG592" s="172">
        <v>0</v>
      </c>
      <c r="DH592" s="332" t="s">
        <v>148</v>
      </c>
      <c r="DI592" s="553" t="s">
        <v>137</v>
      </c>
      <c r="DJ592" s="552">
        <v>0</v>
      </c>
      <c r="DK592" s="553" t="s">
        <v>137</v>
      </c>
      <c r="DL592" s="172">
        <v>1</v>
      </c>
      <c r="DM592" s="172">
        <v>0</v>
      </c>
      <c r="DN592" s="332">
        <v>0</v>
      </c>
      <c r="DO592" s="553" t="s">
        <v>3904</v>
      </c>
      <c r="DP592" s="551">
        <v>1</v>
      </c>
      <c r="DQ592" s="553" t="s">
        <v>3905</v>
      </c>
      <c r="DR592" s="172">
        <v>13</v>
      </c>
      <c r="DS592" s="172">
        <v>12</v>
      </c>
      <c r="DT592" s="332">
        <v>0.92307692307692313</v>
      </c>
      <c r="DU592" s="553" t="s">
        <v>3906</v>
      </c>
      <c r="DV592" s="552">
        <v>0</v>
      </c>
      <c r="DW592" s="553" t="s">
        <v>137</v>
      </c>
      <c r="DX592" s="172">
        <v>5</v>
      </c>
      <c r="DY592" s="172">
        <v>5</v>
      </c>
      <c r="DZ592" s="332">
        <v>1</v>
      </c>
      <c r="EA592" s="553" t="s">
        <v>137</v>
      </c>
      <c r="EB592" s="552">
        <v>0</v>
      </c>
      <c r="EC592" s="553" t="s">
        <v>137</v>
      </c>
      <c r="ED592" s="172">
        <v>0</v>
      </c>
      <c r="EE592" s="172">
        <v>0</v>
      </c>
      <c r="EF592" s="576" t="s">
        <v>148</v>
      </c>
      <c r="EG592" s="553" t="s">
        <v>137</v>
      </c>
      <c r="EH592" s="552">
        <v>0</v>
      </c>
      <c r="EI592" s="553" t="s">
        <v>137</v>
      </c>
      <c r="EJ592" s="172">
        <v>18</v>
      </c>
      <c r="EK592" s="172">
        <v>0</v>
      </c>
      <c r="EL592" s="576">
        <v>0</v>
      </c>
      <c r="EM592" s="553" t="s">
        <v>2059</v>
      </c>
      <c r="EN592" s="552">
        <v>18</v>
      </c>
      <c r="EO592" s="553" t="s">
        <v>3905</v>
      </c>
      <c r="EP592" s="172">
        <v>1</v>
      </c>
      <c r="EQ592" s="172">
        <v>1</v>
      </c>
      <c r="ER592" s="332">
        <v>1</v>
      </c>
      <c r="ES592" s="553" t="s">
        <v>137</v>
      </c>
      <c r="ET592" s="552">
        <v>0</v>
      </c>
      <c r="EU592" s="553" t="s">
        <v>137</v>
      </c>
      <c r="EV592" s="172">
        <v>1</v>
      </c>
      <c r="EW592" s="172">
        <v>0</v>
      </c>
      <c r="EX592" s="332">
        <v>0</v>
      </c>
      <c r="EY592" s="553" t="s">
        <v>2059</v>
      </c>
      <c r="EZ592" s="552">
        <v>1</v>
      </c>
      <c r="FA592" s="553" t="s">
        <v>3907</v>
      </c>
      <c r="FB592" s="172">
        <v>2</v>
      </c>
      <c r="FC592" s="172">
        <v>2</v>
      </c>
      <c r="FD592" s="332">
        <v>1</v>
      </c>
      <c r="FE592" s="553" t="s">
        <v>137</v>
      </c>
      <c r="FF592" s="552">
        <v>0</v>
      </c>
      <c r="FG592" s="553" t="s">
        <v>137</v>
      </c>
      <c r="FH592" s="172">
        <v>1</v>
      </c>
      <c r="FI592" s="172">
        <v>0</v>
      </c>
      <c r="FJ592" s="332">
        <v>0</v>
      </c>
      <c r="FK592" s="553" t="s">
        <v>3908</v>
      </c>
      <c r="FL592" s="552">
        <v>1</v>
      </c>
      <c r="FM592" s="553" t="s">
        <v>3907</v>
      </c>
      <c r="FN592" s="172">
        <v>0</v>
      </c>
      <c r="FO592" s="172">
        <v>0</v>
      </c>
      <c r="FP592" s="332" t="s">
        <v>148</v>
      </c>
      <c r="FQ592" s="553" t="s">
        <v>137</v>
      </c>
      <c r="FR592" s="552">
        <v>0</v>
      </c>
      <c r="FS592" s="553" t="s">
        <v>137</v>
      </c>
      <c r="FT592" s="172">
        <v>0</v>
      </c>
      <c r="FU592" s="172">
        <v>0</v>
      </c>
      <c r="FV592" s="332" t="s">
        <v>148</v>
      </c>
      <c r="FW592" s="553" t="s">
        <v>137</v>
      </c>
      <c r="FX592" s="552">
        <v>0</v>
      </c>
      <c r="FY592" s="553" t="s">
        <v>137</v>
      </c>
      <c r="FZ592" s="172">
        <v>5</v>
      </c>
      <c r="GA592" s="172">
        <v>5</v>
      </c>
      <c r="GB592" s="332">
        <v>1</v>
      </c>
      <c r="GC592" s="553" t="s">
        <v>137</v>
      </c>
      <c r="GD592" s="552">
        <v>0</v>
      </c>
      <c r="GE592" s="553" t="s">
        <v>137</v>
      </c>
      <c r="GF592" s="172">
        <v>49</v>
      </c>
      <c r="GG592" s="172">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0"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2">
        <v>0</v>
      </c>
      <c r="BQ593" s="172">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2">
        <v>0</v>
      </c>
      <c r="DG593" s="172">
        <v>0</v>
      </c>
      <c r="DH593" s="332" t="s">
        <v>148</v>
      </c>
      <c r="DI593" s="553" t="s">
        <v>137</v>
      </c>
      <c r="DJ593" s="552">
        <v>0</v>
      </c>
      <c r="DK593" s="553" t="s">
        <v>137</v>
      </c>
      <c r="DL593" s="172">
        <v>0</v>
      </c>
      <c r="DM593" s="172">
        <v>0</v>
      </c>
      <c r="DN593" s="332" t="s">
        <v>148</v>
      </c>
      <c r="DO593" s="553" t="s">
        <v>137</v>
      </c>
      <c r="DP593" s="551">
        <v>0</v>
      </c>
      <c r="DQ593" s="553" t="s">
        <v>137</v>
      </c>
      <c r="DR593" s="172">
        <v>8</v>
      </c>
      <c r="DS593" s="172">
        <v>0</v>
      </c>
      <c r="DT593" s="332">
        <v>0</v>
      </c>
      <c r="DU593" s="553" t="s">
        <v>234</v>
      </c>
      <c r="DV593" s="552">
        <v>0</v>
      </c>
      <c r="DW593" s="553" t="s">
        <v>137</v>
      </c>
      <c r="DX593" s="172">
        <v>2</v>
      </c>
      <c r="DY593" s="172">
        <v>0</v>
      </c>
      <c r="DZ593" s="332">
        <v>0</v>
      </c>
      <c r="EA593" s="553" t="s">
        <v>234</v>
      </c>
      <c r="EB593" s="552">
        <v>0</v>
      </c>
      <c r="EC593" s="553" t="s">
        <v>137</v>
      </c>
      <c r="ED593" s="172">
        <v>1</v>
      </c>
      <c r="EE593" s="172">
        <v>1</v>
      </c>
      <c r="EF593" s="576">
        <v>1</v>
      </c>
      <c r="EG593" s="553" t="s">
        <v>137</v>
      </c>
      <c r="EH593" s="552">
        <v>0</v>
      </c>
      <c r="EI593" s="553" t="s">
        <v>137</v>
      </c>
      <c r="EJ593" s="172">
        <v>1</v>
      </c>
      <c r="EK593" s="172">
        <v>0</v>
      </c>
      <c r="EL593" s="576">
        <v>0</v>
      </c>
      <c r="EM593" s="553" t="s">
        <v>234</v>
      </c>
      <c r="EN593" s="552">
        <v>1</v>
      </c>
      <c r="EO593" s="553" t="s">
        <v>3913</v>
      </c>
      <c r="EP593" s="172">
        <v>0</v>
      </c>
      <c r="EQ593" s="172">
        <v>0</v>
      </c>
      <c r="ER593" s="332" t="s">
        <v>148</v>
      </c>
      <c r="ES593" s="553" t="s">
        <v>137</v>
      </c>
      <c r="ET593" s="552">
        <v>0</v>
      </c>
      <c r="EU593" s="553" t="s">
        <v>137</v>
      </c>
      <c r="EV593" s="172">
        <v>0</v>
      </c>
      <c r="EW593" s="172">
        <v>0</v>
      </c>
      <c r="EX593" s="332" t="s">
        <v>148</v>
      </c>
      <c r="EY593" s="553" t="s">
        <v>137</v>
      </c>
      <c r="EZ593" s="552">
        <v>0</v>
      </c>
      <c r="FA593" s="553" t="s">
        <v>137</v>
      </c>
      <c r="FB593" s="172">
        <v>1</v>
      </c>
      <c r="FC593" s="172">
        <v>0</v>
      </c>
      <c r="FD593" s="332">
        <v>0</v>
      </c>
      <c r="FE593" s="553" t="s">
        <v>234</v>
      </c>
      <c r="FF593" s="552">
        <v>1</v>
      </c>
      <c r="FG593" s="553" t="s">
        <v>3913</v>
      </c>
      <c r="FH593" s="172">
        <v>0</v>
      </c>
      <c r="FI593" s="172">
        <v>0</v>
      </c>
      <c r="FJ593" s="332" t="s">
        <v>148</v>
      </c>
      <c r="FK593" s="553" t="s">
        <v>137</v>
      </c>
      <c r="FL593" s="552">
        <v>0</v>
      </c>
      <c r="FM593" s="553" t="s">
        <v>137</v>
      </c>
      <c r="FN593" s="172">
        <v>0</v>
      </c>
      <c r="FO593" s="172">
        <v>0</v>
      </c>
      <c r="FP593" s="332" t="s">
        <v>148</v>
      </c>
      <c r="FQ593" s="553" t="s">
        <v>137</v>
      </c>
      <c r="FR593" s="552">
        <v>0</v>
      </c>
      <c r="FS593" s="553" t="s">
        <v>137</v>
      </c>
      <c r="FT593" s="172">
        <v>0</v>
      </c>
      <c r="FU593" s="172">
        <v>0</v>
      </c>
      <c r="FV593" s="332" t="s">
        <v>148</v>
      </c>
      <c r="FW593" s="553" t="s">
        <v>137</v>
      </c>
      <c r="FX593" s="552">
        <v>0</v>
      </c>
      <c r="FY593" s="553" t="s">
        <v>137</v>
      </c>
      <c r="FZ593" s="172">
        <v>1</v>
      </c>
      <c r="GA593" s="172">
        <v>1</v>
      </c>
      <c r="GB593" s="332">
        <v>1</v>
      </c>
      <c r="GC593" s="553" t="s">
        <v>137</v>
      </c>
      <c r="GD593" s="552">
        <v>0</v>
      </c>
      <c r="GE593" s="553" t="s">
        <v>137</v>
      </c>
      <c r="GF593" s="172">
        <v>1</v>
      </c>
      <c r="GG593" s="172">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0"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2">
        <v>3</v>
      </c>
      <c r="BQ594" s="172">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2">
        <v>0</v>
      </c>
      <c r="DG594" s="172">
        <v>0</v>
      </c>
      <c r="DH594" s="332" t="s">
        <v>148</v>
      </c>
      <c r="DI594" s="553" t="s">
        <v>137</v>
      </c>
      <c r="DJ594" s="552">
        <v>0</v>
      </c>
      <c r="DK594" s="553" t="s">
        <v>137</v>
      </c>
      <c r="DL594" s="172">
        <v>0</v>
      </c>
      <c r="DM594" s="172">
        <v>0</v>
      </c>
      <c r="DN594" s="332" t="s">
        <v>148</v>
      </c>
      <c r="DO594" s="553" t="s">
        <v>137</v>
      </c>
      <c r="DP594" s="551">
        <v>0</v>
      </c>
      <c r="DQ594" s="553" t="s">
        <v>137</v>
      </c>
      <c r="DR594" s="172">
        <v>15</v>
      </c>
      <c r="DS594" s="172">
        <v>0</v>
      </c>
      <c r="DT594" s="332">
        <v>0</v>
      </c>
      <c r="DU594" s="553" t="s">
        <v>3917</v>
      </c>
      <c r="DV594" s="552">
        <v>0</v>
      </c>
      <c r="DW594" s="553" t="s">
        <v>137</v>
      </c>
      <c r="DX594" s="172">
        <v>1</v>
      </c>
      <c r="DY594" s="172">
        <v>0</v>
      </c>
      <c r="DZ594" s="332">
        <v>0</v>
      </c>
      <c r="EA594" s="553" t="s">
        <v>17714</v>
      </c>
      <c r="EB594" s="552">
        <v>0</v>
      </c>
      <c r="EC594" s="553" t="s">
        <v>137</v>
      </c>
      <c r="ED594" s="172">
        <v>3</v>
      </c>
      <c r="EE594" s="172">
        <v>0</v>
      </c>
      <c r="EF594" s="576">
        <v>0</v>
      </c>
      <c r="EG594" s="553" t="s">
        <v>3918</v>
      </c>
      <c r="EH594" s="552">
        <v>3</v>
      </c>
      <c r="EI594" s="553" t="s">
        <v>3918</v>
      </c>
      <c r="EJ594" s="172">
        <v>1</v>
      </c>
      <c r="EK594" s="172">
        <v>0</v>
      </c>
      <c r="EL594" s="576">
        <v>0</v>
      </c>
      <c r="EM594" s="553" t="s">
        <v>3919</v>
      </c>
      <c r="EN594" s="552">
        <v>1</v>
      </c>
      <c r="EO594" s="553" t="s">
        <v>3919</v>
      </c>
      <c r="EP594" s="172">
        <v>1</v>
      </c>
      <c r="EQ594" s="172">
        <v>0</v>
      </c>
      <c r="ER594" s="332">
        <v>0</v>
      </c>
      <c r="ES594" s="553" t="s">
        <v>3920</v>
      </c>
      <c r="ET594" s="552">
        <v>1</v>
      </c>
      <c r="EU594" s="553" t="s">
        <v>3920</v>
      </c>
      <c r="EV594" s="172">
        <v>12</v>
      </c>
      <c r="EW594" s="172">
        <v>12</v>
      </c>
      <c r="EX594" s="332">
        <v>1</v>
      </c>
      <c r="EY594" s="553" t="s">
        <v>137</v>
      </c>
      <c r="EZ594" s="552">
        <v>0</v>
      </c>
      <c r="FA594" s="553" t="s">
        <v>137</v>
      </c>
      <c r="FB594" s="172">
        <v>1</v>
      </c>
      <c r="FC594" s="172">
        <v>1</v>
      </c>
      <c r="FD594" s="332">
        <v>1</v>
      </c>
      <c r="FE594" s="553" t="s">
        <v>137</v>
      </c>
      <c r="FF594" s="552">
        <v>0</v>
      </c>
      <c r="FG594" s="553" t="s">
        <v>137</v>
      </c>
      <c r="FH594" s="172">
        <v>0</v>
      </c>
      <c r="FI594" s="172">
        <v>0</v>
      </c>
      <c r="FJ594" s="332" t="s">
        <v>148</v>
      </c>
      <c r="FK594" s="553" t="s">
        <v>137</v>
      </c>
      <c r="FL594" s="552">
        <v>0</v>
      </c>
      <c r="FM594" s="553" t="s">
        <v>137</v>
      </c>
      <c r="FN594" s="172">
        <v>0</v>
      </c>
      <c r="FO594" s="172">
        <v>0</v>
      </c>
      <c r="FP594" s="332" t="s">
        <v>148</v>
      </c>
      <c r="FQ594" s="553" t="s">
        <v>137</v>
      </c>
      <c r="FR594" s="552">
        <v>0</v>
      </c>
      <c r="FS594" s="553" t="s">
        <v>137</v>
      </c>
      <c r="FT594" s="172">
        <v>0</v>
      </c>
      <c r="FU594" s="172">
        <v>0</v>
      </c>
      <c r="FV594" s="332" t="s">
        <v>148</v>
      </c>
      <c r="FW594" s="553" t="s">
        <v>137</v>
      </c>
      <c r="FX594" s="552">
        <v>0</v>
      </c>
      <c r="FY594" s="553" t="s">
        <v>137</v>
      </c>
      <c r="FZ594" s="172">
        <v>6</v>
      </c>
      <c r="GA594" s="172">
        <v>6</v>
      </c>
      <c r="GB594" s="332">
        <v>1</v>
      </c>
      <c r="GC594" s="553" t="s">
        <v>137</v>
      </c>
      <c r="GD594" s="552">
        <v>0</v>
      </c>
      <c r="GE594" s="553" t="s">
        <v>137</v>
      </c>
      <c r="GF594" s="172">
        <v>76</v>
      </c>
      <c r="GG594" s="172">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0"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2">
        <v>4</v>
      </c>
      <c r="BQ595" s="172">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2">
        <v>0</v>
      </c>
      <c r="DG595" s="172">
        <v>0</v>
      </c>
      <c r="DH595" s="332" t="s">
        <v>148</v>
      </c>
      <c r="DI595" s="553" t="s">
        <v>137</v>
      </c>
      <c r="DJ595" s="552">
        <v>0</v>
      </c>
      <c r="DK595" s="553" t="s">
        <v>137</v>
      </c>
      <c r="DL595" s="172">
        <v>1</v>
      </c>
      <c r="DM595" s="172">
        <v>1</v>
      </c>
      <c r="DN595" s="332">
        <v>1</v>
      </c>
      <c r="DO595" s="553" t="s">
        <v>137</v>
      </c>
      <c r="DP595" s="551">
        <v>0</v>
      </c>
      <c r="DQ595" s="553" t="s">
        <v>137</v>
      </c>
      <c r="DR595" s="172">
        <v>12</v>
      </c>
      <c r="DS595" s="172">
        <v>0</v>
      </c>
      <c r="DT595" s="332">
        <v>0</v>
      </c>
      <c r="DU595" s="553" t="s">
        <v>3923</v>
      </c>
      <c r="DV595" s="552">
        <v>0</v>
      </c>
      <c r="DW595" s="553" t="s">
        <v>137</v>
      </c>
      <c r="DX595" s="172">
        <v>20</v>
      </c>
      <c r="DY595" s="172">
        <v>20</v>
      </c>
      <c r="DZ595" s="332">
        <v>1</v>
      </c>
      <c r="EA595" s="553" t="s">
        <v>137</v>
      </c>
      <c r="EB595" s="552">
        <v>0</v>
      </c>
      <c r="EC595" s="553" t="s">
        <v>137</v>
      </c>
      <c r="ED595" s="172">
        <v>0</v>
      </c>
      <c r="EE595" s="172">
        <v>0</v>
      </c>
      <c r="EF595" s="576" t="s">
        <v>148</v>
      </c>
      <c r="EG595" s="553" t="s">
        <v>137</v>
      </c>
      <c r="EH595" s="552">
        <v>0</v>
      </c>
      <c r="EI595" s="553" t="s">
        <v>137</v>
      </c>
      <c r="EJ595" s="172">
        <v>7</v>
      </c>
      <c r="EK595" s="172">
        <v>3</v>
      </c>
      <c r="EL595" s="576">
        <v>0.42857142857142855</v>
      </c>
      <c r="EM595" s="553" t="s">
        <v>3924</v>
      </c>
      <c r="EN595" s="552">
        <v>1</v>
      </c>
      <c r="EO595" s="553" t="s">
        <v>3925</v>
      </c>
      <c r="EP595" s="172">
        <v>3</v>
      </c>
      <c r="EQ595" s="172">
        <v>2</v>
      </c>
      <c r="ER595" s="332">
        <v>0.66666666666666663</v>
      </c>
      <c r="ES595" s="553" t="s">
        <v>14469</v>
      </c>
      <c r="ET595" s="552">
        <v>1</v>
      </c>
      <c r="EU595" s="553" t="s">
        <v>17716</v>
      </c>
      <c r="EV595" s="172">
        <v>7</v>
      </c>
      <c r="EW595" s="172">
        <v>7</v>
      </c>
      <c r="EX595" s="332">
        <v>1</v>
      </c>
      <c r="EY595" s="553" t="s">
        <v>137</v>
      </c>
      <c r="EZ595" s="552">
        <v>0</v>
      </c>
      <c r="FA595" s="553" t="s">
        <v>137</v>
      </c>
      <c r="FB595" s="172">
        <v>1</v>
      </c>
      <c r="FC595" s="172">
        <v>0</v>
      </c>
      <c r="FD595" s="332">
        <v>0</v>
      </c>
      <c r="FE595" s="553" t="s">
        <v>3926</v>
      </c>
      <c r="FF595" s="552">
        <v>1</v>
      </c>
      <c r="FG595" s="553" t="s">
        <v>17717</v>
      </c>
      <c r="FH595" s="172">
        <v>0</v>
      </c>
      <c r="FI595" s="172">
        <v>0</v>
      </c>
      <c r="FJ595" s="332" t="s">
        <v>148</v>
      </c>
      <c r="FK595" s="553" t="s">
        <v>137</v>
      </c>
      <c r="FL595" s="552">
        <v>0</v>
      </c>
      <c r="FM595" s="553" t="s">
        <v>137</v>
      </c>
      <c r="FN595" s="172">
        <v>0</v>
      </c>
      <c r="FO595" s="172">
        <v>0</v>
      </c>
      <c r="FP595" s="332" t="s">
        <v>148</v>
      </c>
      <c r="FQ595" s="553" t="s">
        <v>137</v>
      </c>
      <c r="FR595" s="552">
        <v>0</v>
      </c>
      <c r="FS595" s="553" t="s">
        <v>137</v>
      </c>
      <c r="FT595" s="172">
        <v>5</v>
      </c>
      <c r="FU595" s="172">
        <v>5</v>
      </c>
      <c r="FV595" s="332">
        <v>1</v>
      </c>
      <c r="FW595" s="553" t="s">
        <v>137</v>
      </c>
      <c r="FX595" s="552">
        <v>0</v>
      </c>
      <c r="FY595" s="553" t="s">
        <v>137</v>
      </c>
      <c r="FZ595" s="172">
        <v>25</v>
      </c>
      <c r="GA595" s="172">
        <v>19</v>
      </c>
      <c r="GB595" s="332">
        <v>0.76</v>
      </c>
      <c r="GC595" s="553" t="s">
        <v>14470</v>
      </c>
      <c r="GD595" s="552">
        <v>6</v>
      </c>
      <c r="GE595" s="553" t="s">
        <v>3927</v>
      </c>
      <c r="GF595" s="172">
        <v>44</v>
      </c>
      <c r="GG595" s="172">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0"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2">
        <v>0</v>
      </c>
      <c r="BQ596" s="172">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2">
        <v>0</v>
      </c>
      <c r="DG596" s="172">
        <v>0</v>
      </c>
      <c r="DH596" s="332" t="s">
        <v>148</v>
      </c>
      <c r="DI596" s="553" t="s">
        <v>137</v>
      </c>
      <c r="DJ596" s="552">
        <v>0</v>
      </c>
      <c r="DK596" s="553" t="s">
        <v>137</v>
      </c>
      <c r="DL596" s="172">
        <v>2</v>
      </c>
      <c r="DM596" s="172">
        <v>2</v>
      </c>
      <c r="DN596" s="332">
        <v>1</v>
      </c>
      <c r="DO596" s="553"/>
      <c r="DP596" s="551">
        <v>0</v>
      </c>
      <c r="DQ596" s="553" t="s">
        <v>137</v>
      </c>
      <c r="DR596" s="172">
        <v>8</v>
      </c>
      <c r="DS596" s="172">
        <v>0</v>
      </c>
      <c r="DT596" s="332">
        <v>0</v>
      </c>
      <c r="DU596" s="553" t="s">
        <v>3929</v>
      </c>
      <c r="DV596" s="552">
        <v>0</v>
      </c>
      <c r="DW596" s="553" t="s">
        <v>137</v>
      </c>
      <c r="DX596" s="172">
        <v>1</v>
      </c>
      <c r="DY596" s="172">
        <v>0</v>
      </c>
      <c r="DZ596" s="332">
        <v>0</v>
      </c>
      <c r="EA596" s="553" t="s">
        <v>3929</v>
      </c>
      <c r="EB596" s="552">
        <v>0</v>
      </c>
      <c r="EC596" s="553" t="s">
        <v>137</v>
      </c>
      <c r="ED596" s="172">
        <v>1</v>
      </c>
      <c r="EE596" s="172">
        <v>0</v>
      </c>
      <c r="EF596" s="576">
        <v>0</v>
      </c>
      <c r="EG596" s="553" t="s">
        <v>3929</v>
      </c>
      <c r="EH596" s="552">
        <v>1</v>
      </c>
      <c r="EI596" s="553" t="s">
        <v>3930</v>
      </c>
      <c r="EJ596" s="172">
        <v>5</v>
      </c>
      <c r="EK596" s="172">
        <v>3</v>
      </c>
      <c r="EL596" s="576">
        <v>0.6</v>
      </c>
      <c r="EM596" s="553" t="s">
        <v>3931</v>
      </c>
      <c r="EN596" s="552">
        <v>3</v>
      </c>
      <c r="EO596" s="553" t="s">
        <v>3932</v>
      </c>
      <c r="EP596" s="172">
        <v>4</v>
      </c>
      <c r="EQ596" s="172">
        <v>2</v>
      </c>
      <c r="ER596" s="332">
        <v>0.5</v>
      </c>
      <c r="ES596" s="553" t="s">
        <v>3933</v>
      </c>
      <c r="ET596" s="552">
        <v>2</v>
      </c>
      <c r="EU596" s="553" t="s">
        <v>11286</v>
      </c>
      <c r="EV596" s="172">
        <v>10</v>
      </c>
      <c r="EW596" s="172">
        <v>1</v>
      </c>
      <c r="EX596" s="332">
        <v>0.1</v>
      </c>
      <c r="EY596" s="553" t="s">
        <v>13042</v>
      </c>
      <c r="EZ596" s="552">
        <v>9</v>
      </c>
      <c r="FA596" s="553" t="s">
        <v>13043</v>
      </c>
      <c r="FB596" s="172">
        <v>2</v>
      </c>
      <c r="FC596" s="172">
        <v>2</v>
      </c>
      <c r="FD596" s="332">
        <v>1</v>
      </c>
      <c r="FE596" s="553" t="s">
        <v>137</v>
      </c>
      <c r="FF596" s="552">
        <v>0</v>
      </c>
      <c r="FG596" s="553" t="s">
        <v>137</v>
      </c>
      <c r="FH596" s="172">
        <v>1</v>
      </c>
      <c r="FI596" s="172">
        <v>0</v>
      </c>
      <c r="FJ596" s="332">
        <v>0</v>
      </c>
      <c r="FK596" s="553" t="s">
        <v>14472</v>
      </c>
      <c r="FL596" s="552">
        <v>0</v>
      </c>
      <c r="FM596" s="553"/>
      <c r="FN596" s="172">
        <v>0</v>
      </c>
      <c r="FO596" s="172">
        <v>0</v>
      </c>
      <c r="FP596" s="332" t="s">
        <v>148</v>
      </c>
      <c r="FQ596" s="553" t="s">
        <v>137</v>
      </c>
      <c r="FR596" s="552">
        <v>0</v>
      </c>
      <c r="FS596" s="553" t="s">
        <v>137</v>
      </c>
      <c r="FT596" s="172">
        <v>0</v>
      </c>
      <c r="FU596" s="172">
        <v>0</v>
      </c>
      <c r="FV596" s="332" t="s">
        <v>148</v>
      </c>
      <c r="FW596" s="553" t="s">
        <v>137</v>
      </c>
      <c r="FX596" s="552">
        <v>0</v>
      </c>
      <c r="FY596" s="553" t="s">
        <v>137</v>
      </c>
      <c r="FZ596" s="172">
        <v>3</v>
      </c>
      <c r="GA596" s="172">
        <v>2</v>
      </c>
      <c r="GB596" s="332">
        <v>0.66666666666666663</v>
      </c>
      <c r="GC596" s="553" t="s">
        <v>3934</v>
      </c>
      <c r="GD596" s="552">
        <v>1</v>
      </c>
      <c r="GE596" s="553" t="s">
        <v>3935</v>
      </c>
      <c r="GF596" s="172">
        <v>0</v>
      </c>
      <c r="GG596" s="172">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0"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2">
        <v>0</v>
      </c>
      <c r="BQ597" s="172">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2">
        <v>0</v>
      </c>
      <c r="DG597" s="172">
        <v>0</v>
      </c>
      <c r="DH597" s="332" t="s">
        <v>148</v>
      </c>
      <c r="DI597" s="553" t="s">
        <v>137</v>
      </c>
      <c r="DJ597" s="552">
        <v>0</v>
      </c>
      <c r="DK597" s="553" t="s">
        <v>137</v>
      </c>
      <c r="DL597" s="172">
        <v>1</v>
      </c>
      <c r="DM597" s="172">
        <v>0</v>
      </c>
      <c r="DN597" s="332">
        <v>0</v>
      </c>
      <c r="DO597" s="553" t="s">
        <v>11288</v>
      </c>
      <c r="DP597" s="551">
        <v>0</v>
      </c>
      <c r="DQ597" s="553" t="s">
        <v>137</v>
      </c>
      <c r="DR597" s="172">
        <v>7</v>
      </c>
      <c r="DS597" s="172">
        <v>0</v>
      </c>
      <c r="DT597" s="332">
        <v>0</v>
      </c>
      <c r="DU597" s="553" t="s">
        <v>14473</v>
      </c>
      <c r="DV597" s="552">
        <v>0</v>
      </c>
      <c r="DW597" s="553" t="s">
        <v>137</v>
      </c>
      <c r="DX597" s="172">
        <v>0</v>
      </c>
      <c r="DY597" s="172">
        <v>0</v>
      </c>
      <c r="DZ597" s="332" t="s">
        <v>148</v>
      </c>
      <c r="EA597" s="553" t="s">
        <v>137</v>
      </c>
      <c r="EB597" s="552">
        <v>0</v>
      </c>
      <c r="EC597" s="553" t="s">
        <v>137</v>
      </c>
      <c r="ED597" s="172">
        <v>0</v>
      </c>
      <c r="EE597" s="172">
        <v>0</v>
      </c>
      <c r="EF597" s="576" t="s">
        <v>148</v>
      </c>
      <c r="EG597" s="553" t="s">
        <v>137</v>
      </c>
      <c r="EH597" s="552">
        <v>0</v>
      </c>
      <c r="EI597" s="553" t="s">
        <v>137</v>
      </c>
      <c r="EJ597" s="172">
        <v>3</v>
      </c>
      <c r="EK597" s="172">
        <v>0</v>
      </c>
      <c r="EL597" s="576">
        <v>0</v>
      </c>
      <c r="EM597" s="553" t="s">
        <v>14474</v>
      </c>
      <c r="EN597" s="552">
        <v>3</v>
      </c>
      <c r="EO597" s="553" t="s">
        <v>14475</v>
      </c>
      <c r="EP597" s="172">
        <v>1</v>
      </c>
      <c r="EQ597" s="172">
        <v>0</v>
      </c>
      <c r="ER597" s="332">
        <v>0</v>
      </c>
      <c r="ES597" s="553" t="s">
        <v>17721</v>
      </c>
      <c r="ET597" s="552">
        <v>1</v>
      </c>
      <c r="EU597" s="553" t="s">
        <v>3937</v>
      </c>
      <c r="EV597" s="172">
        <v>2</v>
      </c>
      <c r="EW597" s="172">
        <v>1</v>
      </c>
      <c r="EX597" s="332">
        <v>0.5</v>
      </c>
      <c r="EY597" s="553" t="s">
        <v>13044</v>
      </c>
      <c r="EZ597" s="552">
        <v>1</v>
      </c>
      <c r="FA597" s="553" t="s">
        <v>13045</v>
      </c>
      <c r="FB597" s="172">
        <v>0</v>
      </c>
      <c r="FC597" s="172">
        <v>0</v>
      </c>
      <c r="FD597" s="332" t="s">
        <v>148</v>
      </c>
      <c r="FE597" s="553" t="s">
        <v>137</v>
      </c>
      <c r="FF597" s="552">
        <v>0</v>
      </c>
      <c r="FG597" s="553" t="s">
        <v>137</v>
      </c>
      <c r="FH597" s="172">
        <v>0</v>
      </c>
      <c r="FI597" s="172">
        <v>0</v>
      </c>
      <c r="FJ597" s="332" t="s">
        <v>148</v>
      </c>
      <c r="FK597" s="553" t="s">
        <v>137</v>
      </c>
      <c r="FL597" s="552">
        <v>0</v>
      </c>
      <c r="FM597" s="553" t="s">
        <v>137</v>
      </c>
      <c r="FN597" s="172">
        <v>0</v>
      </c>
      <c r="FO597" s="172">
        <v>0</v>
      </c>
      <c r="FP597" s="332" t="s">
        <v>148</v>
      </c>
      <c r="FQ597" s="553" t="s">
        <v>137</v>
      </c>
      <c r="FR597" s="552">
        <v>0</v>
      </c>
      <c r="FS597" s="553" t="s">
        <v>137</v>
      </c>
      <c r="FT597" s="172">
        <v>0</v>
      </c>
      <c r="FU597" s="172">
        <v>0</v>
      </c>
      <c r="FV597" s="332" t="s">
        <v>148</v>
      </c>
      <c r="FW597" s="553" t="s">
        <v>137</v>
      </c>
      <c r="FX597" s="552">
        <v>0</v>
      </c>
      <c r="FY597" s="553" t="s">
        <v>137</v>
      </c>
      <c r="FZ597" s="172">
        <v>3</v>
      </c>
      <c r="GA597" s="172">
        <v>2</v>
      </c>
      <c r="GB597" s="332">
        <v>0.66666666666666663</v>
      </c>
      <c r="GC597" s="553" t="s">
        <v>17722</v>
      </c>
      <c r="GD597" s="552">
        <v>1</v>
      </c>
      <c r="GE597" s="553" t="s">
        <v>17723</v>
      </c>
      <c r="GF597" s="172">
        <v>17</v>
      </c>
      <c r="GG597" s="172">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0"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2">
        <v>1</v>
      </c>
      <c r="BQ598" s="172">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2"/>
      <c r="DG598" s="172"/>
      <c r="DH598" s="332" t="s">
        <v>148</v>
      </c>
      <c r="DI598" s="553" t="s">
        <v>137</v>
      </c>
      <c r="DJ598" s="552"/>
      <c r="DK598" s="553" t="s">
        <v>137</v>
      </c>
      <c r="DL598" s="172"/>
      <c r="DM598" s="172"/>
      <c r="DN598" s="332" t="s">
        <v>148</v>
      </c>
      <c r="DO598" s="553" t="s">
        <v>137</v>
      </c>
      <c r="DP598" s="551"/>
      <c r="DQ598" s="553" t="s">
        <v>137</v>
      </c>
      <c r="DR598" s="172">
        <v>6</v>
      </c>
      <c r="DS598" s="172">
        <v>0</v>
      </c>
      <c r="DT598" s="332">
        <v>0</v>
      </c>
      <c r="DU598" s="553" t="s">
        <v>3940</v>
      </c>
      <c r="DV598" s="552">
        <v>0</v>
      </c>
      <c r="DW598" s="553" t="s">
        <v>137</v>
      </c>
      <c r="DX598" s="172">
        <v>7</v>
      </c>
      <c r="DY598" s="172">
        <v>0</v>
      </c>
      <c r="DZ598" s="332">
        <v>0</v>
      </c>
      <c r="EA598" s="553" t="s">
        <v>3940</v>
      </c>
      <c r="EB598" s="552">
        <v>0</v>
      </c>
      <c r="EC598" s="553" t="s">
        <v>137</v>
      </c>
      <c r="ED598" s="172"/>
      <c r="EE598" s="172"/>
      <c r="EF598" s="576" t="s">
        <v>148</v>
      </c>
      <c r="EG598" s="553" t="s">
        <v>137</v>
      </c>
      <c r="EH598" s="552"/>
      <c r="EI598" s="553" t="s">
        <v>137</v>
      </c>
      <c r="EJ598" s="172">
        <v>1</v>
      </c>
      <c r="EK598" s="172">
        <v>0</v>
      </c>
      <c r="EL598" s="576">
        <v>0</v>
      </c>
      <c r="EM598" s="553" t="s">
        <v>3940</v>
      </c>
      <c r="EN598" s="552">
        <v>1</v>
      </c>
      <c r="EO598" s="553" t="s">
        <v>3942</v>
      </c>
      <c r="EP598" s="172">
        <v>3</v>
      </c>
      <c r="EQ598" s="172">
        <v>0</v>
      </c>
      <c r="ER598" s="332">
        <v>0</v>
      </c>
      <c r="ES598" s="553" t="s">
        <v>14476</v>
      </c>
      <c r="ET598" s="552">
        <v>1</v>
      </c>
      <c r="EU598" s="553" t="s">
        <v>17729</v>
      </c>
      <c r="EV598" s="172">
        <v>11</v>
      </c>
      <c r="EW598" s="172">
        <v>0</v>
      </c>
      <c r="EX598" s="332">
        <v>0</v>
      </c>
      <c r="EY598" s="553" t="s">
        <v>3940</v>
      </c>
      <c r="EZ598" s="552">
        <v>11</v>
      </c>
      <c r="FA598" s="553" t="s">
        <v>17730</v>
      </c>
      <c r="FB598" s="172"/>
      <c r="FC598" s="172"/>
      <c r="FD598" s="332" t="s">
        <v>148</v>
      </c>
      <c r="FE598" s="553" t="s">
        <v>137</v>
      </c>
      <c r="FF598" s="552"/>
      <c r="FG598" s="553" t="s">
        <v>137</v>
      </c>
      <c r="FH598" s="172">
        <v>2</v>
      </c>
      <c r="FI598" s="172">
        <v>1</v>
      </c>
      <c r="FJ598" s="332">
        <v>0.5</v>
      </c>
      <c r="FK598" s="553" t="s">
        <v>3940</v>
      </c>
      <c r="FL598" s="552">
        <v>0</v>
      </c>
      <c r="FM598" s="553" t="s">
        <v>137</v>
      </c>
      <c r="FN598" s="172"/>
      <c r="FO598" s="172"/>
      <c r="FP598" s="332" t="s">
        <v>148</v>
      </c>
      <c r="FQ598" s="553" t="s">
        <v>137</v>
      </c>
      <c r="FR598" s="552"/>
      <c r="FS598" s="553" t="s">
        <v>137</v>
      </c>
      <c r="FT598" s="172"/>
      <c r="FU598" s="172"/>
      <c r="FV598" s="332" t="s">
        <v>148</v>
      </c>
      <c r="FW598" s="553" t="s">
        <v>137</v>
      </c>
      <c r="FX598" s="552"/>
      <c r="FY598" s="553" t="s">
        <v>137</v>
      </c>
      <c r="FZ598" s="172">
        <v>5</v>
      </c>
      <c r="GA598" s="172">
        <v>1</v>
      </c>
      <c r="GB598" s="332">
        <v>0.2</v>
      </c>
      <c r="GC598" s="553" t="s">
        <v>3940</v>
      </c>
      <c r="GD598" s="552">
        <v>1</v>
      </c>
      <c r="GE598" s="553" t="s">
        <v>17731</v>
      </c>
      <c r="GF598" s="172"/>
      <c r="GG598" s="172"/>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0"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2">
        <v>0</v>
      </c>
      <c r="BQ599" s="172">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2">
        <v>0</v>
      </c>
      <c r="DG599" s="172">
        <v>0</v>
      </c>
      <c r="DH599" s="332" t="s">
        <v>148</v>
      </c>
      <c r="DI599" s="553" t="s">
        <v>137</v>
      </c>
      <c r="DJ599" s="552">
        <v>0</v>
      </c>
      <c r="DK599" s="553" t="s">
        <v>137</v>
      </c>
      <c r="DL599" s="172">
        <v>0</v>
      </c>
      <c r="DM599" s="172">
        <v>0</v>
      </c>
      <c r="DN599" s="332" t="s">
        <v>148</v>
      </c>
      <c r="DO599" s="553" t="s">
        <v>137</v>
      </c>
      <c r="DP599" s="551">
        <v>0</v>
      </c>
      <c r="DQ599" s="553" t="s">
        <v>137</v>
      </c>
      <c r="DR599" s="172">
        <v>4</v>
      </c>
      <c r="DS599" s="172">
        <v>0</v>
      </c>
      <c r="DT599" s="332">
        <v>0</v>
      </c>
      <c r="DU599" s="553" t="s">
        <v>3944</v>
      </c>
      <c r="DV599" s="552">
        <v>0</v>
      </c>
      <c r="DW599" s="553" t="s">
        <v>137</v>
      </c>
      <c r="DX599" s="172">
        <v>1</v>
      </c>
      <c r="DY599" s="172">
        <v>0</v>
      </c>
      <c r="DZ599" s="332">
        <v>0</v>
      </c>
      <c r="EA599" s="553" t="s">
        <v>11289</v>
      </c>
      <c r="EB599" s="552">
        <v>0</v>
      </c>
      <c r="EC599" s="553" t="s">
        <v>137</v>
      </c>
      <c r="ED599" s="172">
        <v>0</v>
      </c>
      <c r="EE599" s="172">
        <v>0</v>
      </c>
      <c r="EF599" s="576" t="s">
        <v>148</v>
      </c>
      <c r="EG599" s="553" t="s">
        <v>137</v>
      </c>
      <c r="EH599" s="552">
        <v>0</v>
      </c>
      <c r="EI599" s="553" t="s">
        <v>137</v>
      </c>
      <c r="EJ599" s="172">
        <v>1</v>
      </c>
      <c r="EK599" s="172">
        <v>0</v>
      </c>
      <c r="EL599" s="576">
        <v>0</v>
      </c>
      <c r="EM599" s="553" t="s">
        <v>3945</v>
      </c>
      <c r="EN599" s="552">
        <v>1</v>
      </c>
      <c r="EO599" s="553" t="s">
        <v>3946</v>
      </c>
      <c r="EP599" s="172">
        <v>1</v>
      </c>
      <c r="EQ599" s="172">
        <v>0</v>
      </c>
      <c r="ER599" s="332">
        <v>0</v>
      </c>
      <c r="ES599" s="553" t="s">
        <v>418</v>
      </c>
      <c r="ET599" s="552">
        <v>1</v>
      </c>
      <c r="EU599" s="553" t="s">
        <v>3947</v>
      </c>
      <c r="EV599" s="172">
        <v>5</v>
      </c>
      <c r="EW599" s="172">
        <v>1</v>
      </c>
      <c r="EX599" s="332">
        <v>0.2</v>
      </c>
      <c r="EY599" s="553" t="s">
        <v>14477</v>
      </c>
      <c r="EZ599" s="552">
        <v>4</v>
      </c>
      <c r="FA599" s="553" t="s">
        <v>14478</v>
      </c>
      <c r="FB599" s="172">
        <v>1</v>
      </c>
      <c r="FC599" s="172">
        <v>1</v>
      </c>
      <c r="FD599" s="332">
        <v>1</v>
      </c>
      <c r="FE599" s="553"/>
      <c r="FF599" s="552">
        <v>0</v>
      </c>
      <c r="FG599" s="553"/>
      <c r="FH599" s="172">
        <v>0</v>
      </c>
      <c r="FI599" s="172">
        <v>0</v>
      </c>
      <c r="FJ599" s="332" t="s">
        <v>148</v>
      </c>
      <c r="FK599" s="553" t="s">
        <v>137</v>
      </c>
      <c r="FL599" s="552">
        <v>0</v>
      </c>
      <c r="FM599" s="553" t="s">
        <v>137</v>
      </c>
      <c r="FN599" s="172">
        <v>0</v>
      </c>
      <c r="FO599" s="172">
        <v>0</v>
      </c>
      <c r="FP599" s="332" t="s">
        <v>148</v>
      </c>
      <c r="FQ599" s="553" t="s">
        <v>137</v>
      </c>
      <c r="FR599" s="552">
        <v>0</v>
      </c>
      <c r="FS599" s="553" t="s">
        <v>137</v>
      </c>
      <c r="FT599" s="172">
        <v>1</v>
      </c>
      <c r="FU599" s="172">
        <v>0</v>
      </c>
      <c r="FV599" s="332">
        <v>0</v>
      </c>
      <c r="FW599" s="553" t="s">
        <v>13864</v>
      </c>
      <c r="FX599" s="552">
        <v>1</v>
      </c>
      <c r="FY599" s="553" t="s">
        <v>11290</v>
      </c>
      <c r="FZ599" s="172">
        <v>1</v>
      </c>
      <c r="GA599" s="172">
        <v>1</v>
      </c>
      <c r="GB599" s="332">
        <v>1</v>
      </c>
      <c r="GC599" s="553" t="s">
        <v>137</v>
      </c>
      <c r="GD599" s="552">
        <v>0</v>
      </c>
      <c r="GE599" s="553" t="s">
        <v>137</v>
      </c>
      <c r="GF599" s="172">
        <v>20</v>
      </c>
      <c r="GG599" s="172">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0"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2">
        <v>1</v>
      </c>
      <c r="BQ600" s="172">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2">
        <v>1</v>
      </c>
      <c r="DG600" s="172">
        <v>1</v>
      </c>
      <c r="DH600" s="332">
        <v>1</v>
      </c>
      <c r="DI600" s="553" t="s">
        <v>137</v>
      </c>
      <c r="DJ600" s="552">
        <v>0</v>
      </c>
      <c r="DK600" s="553" t="s">
        <v>137</v>
      </c>
      <c r="DL600" s="172">
        <v>3</v>
      </c>
      <c r="DM600" s="172">
        <v>3</v>
      </c>
      <c r="DN600" s="332">
        <v>1</v>
      </c>
      <c r="DO600" s="553" t="s">
        <v>137</v>
      </c>
      <c r="DP600" s="551">
        <v>0</v>
      </c>
      <c r="DQ600" s="553" t="s">
        <v>137</v>
      </c>
      <c r="DR600" s="172">
        <v>9</v>
      </c>
      <c r="DS600" s="172">
        <v>0</v>
      </c>
      <c r="DT600" s="332">
        <v>0</v>
      </c>
      <c r="DU600" s="553" t="s">
        <v>3950</v>
      </c>
      <c r="DV600" s="552">
        <v>0</v>
      </c>
      <c r="DW600" s="553" t="s">
        <v>137</v>
      </c>
      <c r="DX600" s="172">
        <v>5</v>
      </c>
      <c r="DY600" s="172">
        <v>5</v>
      </c>
      <c r="DZ600" s="332">
        <v>1</v>
      </c>
      <c r="EA600" s="553" t="s">
        <v>137</v>
      </c>
      <c r="EB600" s="552">
        <v>0</v>
      </c>
      <c r="EC600" s="553" t="s">
        <v>137</v>
      </c>
      <c r="ED600" s="172">
        <v>1</v>
      </c>
      <c r="EE600" s="172">
        <v>1</v>
      </c>
      <c r="EF600" s="576">
        <v>1</v>
      </c>
      <c r="EG600" s="553" t="s">
        <v>137</v>
      </c>
      <c r="EH600" s="552">
        <v>0</v>
      </c>
      <c r="EI600" s="553" t="s">
        <v>137</v>
      </c>
      <c r="EJ600" s="172">
        <v>7</v>
      </c>
      <c r="EK600" s="172">
        <v>0</v>
      </c>
      <c r="EL600" s="576">
        <v>0</v>
      </c>
      <c r="EM600" s="553" t="s">
        <v>3951</v>
      </c>
      <c r="EN600" s="552">
        <v>2</v>
      </c>
      <c r="EO600" s="553" t="s">
        <v>3952</v>
      </c>
      <c r="EP600" s="172">
        <v>2</v>
      </c>
      <c r="EQ600" s="172">
        <v>0</v>
      </c>
      <c r="ER600" s="332">
        <v>0</v>
      </c>
      <c r="ES600" s="553" t="s">
        <v>3951</v>
      </c>
      <c r="ET600" s="552">
        <v>2</v>
      </c>
      <c r="EU600" s="553" t="s">
        <v>3953</v>
      </c>
      <c r="EV600" s="172">
        <v>15</v>
      </c>
      <c r="EW600" s="172">
        <v>5</v>
      </c>
      <c r="EX600" s="332">
        <v>0.33333333333333331</v>
      </c>
      <c r="EY600" s="553" t="s">
        <v>13046</v>
      </c>
      <c r="EZ600" s="552">
        <v>8</v>
      </c>
      <c r="FA600" s="553" t="s">
        <v>13047</v>
      </c>
      <c r="FB600" s="172">
        <v>1</v>
      </c>
      <c r="FC600" s="172">
        <v>1</v>
      </c>
      <c r="FD600" s="332">
        <v>1</v>
      </c>
      <c r="FE600" s="553" t="s">
        <v>137</v>
      </c>
      <c r="FF600" s="552">
        <v>0</v>
      </c>
      <c r="FG600" s="553" t="s">
        <v>137</v>
      </c>
      <c r="FH600" s="172">
        <v>0</v>
      </c>
      <c r="FI600" s="172">
        <v>0</v>
      </c>
      <c r="FJ600" s="332" t="s">
        <v>148</v>
      </c>
      <c r="FK600" s="553" t="s">
        <v>137</v>
      </c>
      <c r="FL600" s="552">
        <v>0</v>
      </c>
      <c r="FM600" s="553" t="s">
        <v>137</v>
      </c>
      <c r="FN600" s="172">
        <v>0</v>
      </c>
      <c r="FO600" s="172">
        <v>0</v>
      </c>
      <c r="FP600" s="332" t="s">
        <v>148</v>
      </c>
      <c r="FQ600" s="553" t="s">
        <v>137</v>
      </c>
      <c r="FR600" s="552">
        <v>0</v>
      </c>
      <c r="FS600" s="553" t="s">
        <v>137</v>
      </c>
      <c r="FT600" s="172">
        <v>0</v>
      </c>
      <c r="FU600" s="172">
        <v>0</v>
      </c>
      <c r="FV600" s="332" t="s">
        <v>148</v>
      </c>
      <c r="FW600" s="553" t="s">
        <v>137</v>
      </c>
      <c r="FX600" s="552">
        <v>0</v>
      </c>
      <c r="FY600" s="553" t="s">
        <v>137</v>
      </c>
      <c r="FZ600" s="172">
        <v>4</v>
      </c>
      <c r="GA600" s="172">
        <v>4</v>
      </c>
      <c r="GB600" s="332">
        <v>1</v>
      </c>
      <c r="GC600" s="553" t="s">
        <v>137</v>
      </c>
      <c r="GD600" s="552">
        <v>0</v>
      </c>
      <c r="GE600" s="553" t="s">
        <v>137</v>
      </c>
      <c r="GF600" s="172">
        <v>1</v>
      </c>
      <c r="GG600" s="172">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2"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2"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2"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2"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2"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2"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2"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2"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2"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2"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2"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2"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2"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2"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2"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2"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2"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2"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2"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2"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2"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2"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2"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2"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2"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2"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2"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2"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2"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2"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2"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0" customFormat="1" ht="115" customHeight="1">
      <c r="A632" s="335" t="s">
        <v>18430</v>
      </c>
      <c r="B632" s="555" t="s">
        <v>4138</v>
      </c>
      <c r="C632" s="555" t="s">
        <v>4139</v>
      </c>
      <c r="D632" s="562" t="s">
        <v>96</v>
      </c>
      <c r="E632" s="169" t="s">
        <v>132</v>
      </c>
      <c r="F632" s="169" t="s">
        <v>137</v>
      </c>
      <c r="G632" s="238" t="s">
        <v>137</v>
      </c>
      <c r="H632" s="169" t="s">
        <v>132</v>
      </c>
      <c r="I632" s="169" t="s">
        <v>137</v>
      </c>
      <c r="J632" s="238" t="s">
        <v>137</v>
      </c>
      <c r="K632" s="340" t="s">
        <v>132</v>
      </c>
      <c r="L632" s="169" t="s">
        <v>137</v>
      </c>
      <c r="M632" s="341" t="s">
        <v>137</v>
      </c>
      <c r="N632" s="169" t="s">
        <v>132</v>
      </c>
      <c r="O632" s="169" t="s">
        <v>137</v>
      </c>
      <c r="P632" s="238" t="s">
        <v>137</v>
      </c>
      <c r="Q632" s="169" t="s">
        <v>132</v>
      </c>
      <c r="R632" s="169" t="s">
        <v>137</v>
      </c>
      <c r="S632" s="238" t="s">
        <v>137</v>
      </c>
      <c r="T632" s="169" t="s">
        <v>138</v>
      </c>
      <c r="U632" s="169" t="s">
        <v>137</v>
      </c>
      <c r="V632" s="238" t="s">
        <v>137</v>
      </c>
      <c r="W632" s="169" t="s">
        <v>132</v>
      </c>
      <c r="X632" s="169"/>
      <c r="Y632" s="238"/>
      <c r="Z632" s="169" t="s">
        <v>132</v>
      </c>
      <c r="AA632" s="169" t="s">
        <v>137</v>
      </c>
      <c r="AB632" s="238" t="s">
        <v>137</v>
      </c>
      <c r="AC632" s="169" t="s">
        <v>132</v>
      </c>
      <c r="AD632" s="169" t="s">
        <v>137</v>
      </c>
      <c r="AE632" s="238" t="s">
        <v>137</v>
      </c>
      <c r="AF632" s="562" t="s">
        <v>132</v>
      </c>
      <c r="AG632" s="555"/>
      <c r="AH632" s="554"/>
      <c r="AI632" s="169" t="s">
        <v>138</v>
      </c>
      <c r="AJ632" s="169" t="s">
        <v>137</v>
      </c>
      <c r="AK632" s="549" t="s">
        <v>137</v>
      </c>
      <c r="AL632" s="169" t="s">
        <v>132</v>
      </c>
      <c r="AM632" s="169" t="s">
        <v>137</v>
      </c>
      <c r="AN632" s="238" t="s">
        <v>137</v>
      </c>
      <c r="AO632" s="169" t="s">
        <v>132</v>
      </c>
      <c r="AP632" s="169" t="s">
        <v>137</v>
      </c>
      <c r="AQ632" s="238" t="s">
        <v>137</v>
      </c>
      <c r="AR632" s="169" t="s">
        <v>132</v>
      </c>
      <c r="AS632" s="169" t="s">
        <v>137</v>
      </c>
      <c r="AT632" s="238" t="s">
        <v>137</v>
      </c>
      <c r="AU632" s="169" t="s">
        <v>132</v>
      </c>
      <c r="AV632" s="169" t="s">
        <v>137</v>
      </c>
      <c r="AW632" s="238" t="s">
        <v>137</v>
      </c>
      <c r="AX632" s="169" t="s">
        <v>132</v>
      </c>
      <c r="AY632" s="169" t="s">
        <v>137</v>
      </c>
      <c r="AZ632" s="238" t="s">
        <v>137</v>
      </c>
      <c r="BA632" s="169" t="s">
        <v>132</v>
      </c>
      <c r="BB632" s="169"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9"/>
      <c r="GP632" s="169"/>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2"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2"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2"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2"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2"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2"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2"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2"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2"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2"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2"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2"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2"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2"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2"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2"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2"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1"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0"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1"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0"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0"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2"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2"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2"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2"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2"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2"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2"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2"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2"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2"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2"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2"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2"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2"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2"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2"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2"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2"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2"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2"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2"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2"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2"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2"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2"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2"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2"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2"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0"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3"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2"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2"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2"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2"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2"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2"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2"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2"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2"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0" customFormat="1" ht="115" customHeight="1">
      <c r="A694" s="335" t="s">
        <v>16481</v>
      </c>
      <c r="B694" s="555" t="s">
        <v>4448</v>
      </c>
      <c r="C694" s="555" t="s">
        <v>4449</v>
      </c>
      <c r="D694" s="555" t="s">
        <v>95</v>
      </c>
      <c r="E694" s="169" t="s">
        <v>132</v>
      </c>
      <c r="F694" s="169" t="s">
        <v>137</v>
      </c>
      <c r="G694" s="238" t="s">
        <v>137</v>
      </c>
      <c r="H694" s="169" t="s">
        <v>138</v>
      </c>
      <c r="I694" s="169" t="s">
        <v>132</v>
      </c>
      <c r="J694" s="238" t="s">
        <v>4450</v>
      </c>
      <c r="K694" s="340" t="s">
        <v>132</v>
      </c>
      <c r="L694" s="169" t="s">
        <v>137</v>
      </c>
      <c r="M694" s="341" t="s">
        <v>137</v>
      </c>
      <c r="N694" s="169" t="s">
        <v>132</v>
      </c>
      <c r="O694" s="169"/>
      <c r="P694" s="238"/>
      <c r="Q694" s="169" t="s">
        <v>132</v>
      </c>
      <c r="R694" s="169" t="s">
        <v>137</v>
      </c>
      <c r="S694" s="238" t="s">
        <v>137</v>
      </c>
      <c r="T694" s="169" t="s">
        <v>132</v>
      </c>
      <c r="U694" s="169" t="s">
        <v>137</v>
      </c>
      <c r="V694" s="238" t="s">
        <v>137</v>
      </c>
      <c r="W694" s="169" t="s">
        <v>132</v>
      </c>
      <c r="X694" s="169" t="s">
        <v>137</v>
      </c>
      <c r="Y694" s="238" t="s">
        <v>137</v>
      </c>
      <c r="Z694" s="169" t="s">
        <v>138</v>
      </c>
      <c r="AA694" s="169" t="s">
        <v>132</v>
      </c>
      <c r="AB694" s="238" t="s">
        <v>4450</v>
      </c>
      <c r="AC694" s="169" t="s">
        <v>138</v>
      </c>
      <c r="AD694" s="244" t="s">
        <v>137</v>
      </c>
      <c r="AE694" s="238" t="s">
        <v>137</v>
      </c>
      <c r="AF694" s="562" t="s">
        <v>148</v>
      </c>
      <c r="AG694" s="551" t="s">
        <v>132</v>
      </c>
      <c r="AH694" s="554" t="s">
        <v>10825</v>
      </c>
      <c r="AI694" s="169" t="s">
        <v>132</v>
      </c>
      <c r="AJ694" s="169" t="s">
        <v>137</v>
      </c>
      <c r="AK694" s="549" t="s">
        <v>137</v>
      </c>
      <c r="AL694" s="169" t="s">
        <v>132</v>
      </c>
      <c r="AM694" s="169" t="s">
        <v>137</v>
      </c>
      <c r="AN694" s="238" t="s">
        <v>137</v>
      </c>
      <c r="AO694" s="169"/>
      <c r="AP694" s="169" t="s">
        <v>137</v>
      </c>
      <c r="AQ694" s="238"/>
      <c r="AR694" s="169"/>
      <c r="AS694" s="169" t="s">
        <v>137</v>
      </c>
      <c r="AT694" s="238"/>
      <c r="AU694" s="169" t="s">
        <v>132</v>
      </c>
      <c r="AV694" s="169" t="s">
        <v>137</v>
      </c>
      <c r="AW694" s="238" t="s">
        <v>137</v>
      </c>
      <c r="AX694" s="169" t="s">
        <v>132</v>
      </c>
      <c r="AY694" s="169"/>
      <c r="AZ694" s="238"/>
      <c r="BA694" s="169" t="s">
        <v>132</v>
      </c>
      <c r="BB694" s="169"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9"/>
      <c r="GP694" s="169"/>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0"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9" t="s">
        <v>132</v>
      </c>
      <c r="AM695" s="556" t="s">
        <v>137</v>
      </c>
      <c r="AN695" s="553" t="s">
        <v>137</v>
      </c>
      <c r="AO695" s="556" t="s">
        <v>138</v>
      </c>
      <c r="AP695" s="556" t="s">
        <v>137</v>
      </c>
      <c r="AQ695" s="553" t="s">
        <v>137</v>
      </c>
      <c r="AR695" s="556"/>
      <c r="AS695" s="556" t="s">
        <v>137</v>
      </c>
      <c r="AT695" s="553" t="s">
        <v>137</v>
      </c>
      <c r="AU695" s="169" t="s">
        <v>132</v>
      </c>
      <c r="AV695" s="556" t="s">
        <v>137</v>
      </c>
      <c r="AW695" s="553" t="s">
        <v>137</v>
      </c>
      <c r="AX695" s="169" t="s">
        <v>132</v>
      </c>
      <c r="AY695" s="556" t="s">
        <v>137</v>
      </c>
      <c r="AZ695" s="553" t="s">
        <v>137</v>
      </c>
      <c r="BA695" s="169"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1"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0"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9" t="s">
        <v>132</v>
      </c>
      <c r="AM697" s="556" t="s">
        <v>137</v>
      </c>
      <c r="AN697" s="553" t="s">
        <v>137</v>
      </c>
      <c r="AO697" s="169" t="s">
        <v>132</v>
      </c>
      <c r="AP697" s="556" t="s">
        <v>137</v>
      </c>
      <c r="AQ697" s="553" t="s">
        <v>137</v>
      </c>
      <c r="AR697" s="556"/>
      <c r="AS697" s="556" t="s">
        <v>137</v>
      </c>
      <c r="AT697" s="553"/>
      <c r="AU697" s="169" t="s">
        <v>132</v>
      </c>
      <c r="AV697" s="556" t="s">
        <v>137</v>
      </c>
      <c r="AW697" s="553" t="s">
        <v>137</v>
      </c>
      <c r="AX697" s="169" t="s">
        <v>132</v>
      </c>
      <c r="AY697" s="556" t="s">
        <v>137</v>
      </c>
      <c r="AZ697" s="553" t="s">
        <v>137</v>
      </c>
      <c r="BA697" s="556" t="s">
        <v>138</v>
      </c>
      <c r="BB697" s="169"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0"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9" t="s">
        <v>132</v>
      </c>
      <c r="AJ698" s="556" t="s">
        <v>137</v>
      </c>
      <c r="AK698" s="549" t="s">
        <v>137</v>
      </c>
      <c r="AL698" s="169" t="s">
        <v>132</v>
      </c>
      <c r="AM698" s="556" t="s">
        <v>137</v>
      </c>
      <c r="AN698" s="553" t="s">
        <v>137</v>
      </c>
      <c r="AO698" s="556" t="s">
        <v>138</v>
      </c>
      <c r="AP698" s="556" t="s">
        <v>137</v>
      </c>
      <c r="AQ698" s="553" t="s">
        <v>137</v>
      </c>
      <c r="AR698" s="169" t="s">
        <v>132</v>
      </c>
      <c r="AS698" s="556" t="s">
        <v>137</v>
      </c>
      <c r="AT698" s="553" t="s">
        <v>137</v>
      </c>
      <c r="AU698" s="169" t="s">
        <v>132</v>
      </c>
      <c r="AV698" s="556" t="s">
        <v>137</v>
      </c>
      <c r="AW698" s="553" t="s">
        <v>137</v>
      </c>
      <c r="AX698" s="169"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0"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9" t="s">
        <v>132</v>
      </c>
      <c r="AM699" s="556" t="s">
        <v>137</v>
      </c>
      <c r="AN699" s="553" t="s">
        <v>137</v>
      </c>
      <c r="AO699" s="556" t="s">
        <v>138</v>
      </c>
      <c r="AP699" s="556" t="s">
        <v>137</v>
      </c>
      <c r="AQ699" s="553" t="s">
        <v>137</v>
      </c>
      <c r="AR699" s="556" t="s">
        <v>138</v>
      </c>
      <c r="AS699" s="556" t="s">
        <v>137</v>
      </c>
      <c r="AT699" s="553"/>
      <c r="AU699" s="169" t="s">
        <v>132</v>
      </c>
      <c r="AV699" s="556" t="s">
        <v>137</v>
      </c>
      <c r="AW699" s="553" t="s">
        <v>137</v>
      </c>
      <c r="AX699" s="169" t="s">
        <v>132</v>
      </c>
      <c r="AY699" s="556" t="s">
        <v>137</v>
      </c>
      <c r="AZ699" s="553" t="s">
        <v>137</v>
      </c>
      <c r="BA699" s="169"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0"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9" t="s">
        <v>132</v>
      </c>
      <c r="AM700" s="556" t="s">
        <v>137</v>
      </c>
      <c r="AN700" s="553" t="s">
        <v>137</v>
      </c>
      <c r="AO700" s="556" t="s">
        <v>138</v>
      </c>
      <c r="AP700" s="556" t="s">
        <v>137</v>
      </c>
      <c r="AQ700" s="553" t="s">
        <v>137</v>
      </c>
      <c r="AR700" s="169" t="s">
        <v>132</v>
      </c>
      <c r="AS700" s="556" t="s">
        <v>137</v>
      </c>
      <c r="AT700" s="553" t="s">
        <v>137</v>
      </c>
      <c r="AU700" s="169" t="s">
        <v>132</v>
      </c>
      <c r="AV700" s="556" t="s">
        <v>137</v>
      </c>
      <c r="AW700" s="553" t="s">
        <v>137</v>
      </c>
      <c r="AX700" s="169"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0"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9" t="s">
        <v>132</v>
      </c>
      <c r="AJ701" s="556" t="s">
        <v>137</v>
      </c>
      <c r="AK701" s="549" t="s">
        <v>137</v>
      </c>
      <c r="AL701" s="169" t="s">
        <v>132</v>
      </c>
      <c r="AM701" s="556" t="s">
        <v>137</v>
      </c>
      <c r="AN701" s="553" t="s">
        <v>137</v>
      </c>
      <c r="AO701" s="556" t="s">
        <v>138</v>
      </c>
      <c r="AP701" s="556" t="s">
        <v>137</v>
      </c>
      <c r="AQ701" s="553" t="s">
        <v>137</v>
      </c>
      <c r="AR701" s="169" t="s">
        <v>132</v>
      </c>
      <c r="AS701" s="556" t="s">
        <v>137</v>
      </c>
      <c r="AT701" s="553" t="s">
        <v>137</v>
      </c>
      <c r="AU701" s="169" t="s">
        <v>132</v>
      </c>
      <c r="AV701" s="556" t="s">
        <v>137</v>
      </c>
      <c r="AW701" s="553" t="s">
        <v>137</v>
      </c>
      <c r="AX701" s="169" t="s">
        <v>132</v>
      </c>
      <c r="AY701" s="556" t="s">
        <v>137</v>
      </c>
      <c r="AZ701" s="553" t="s">
        <v>137</v>
      </c>
      <c r="BA701" s="169"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0"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9" t="s">
        <v>132</v>
      </c>
      <c r="AJ702" s="556" t="s">
        <v>137</v>
      </c>
      <c r="AK702" s="549" t="s">
        <v>137</v>
      </c>
      <c r="AL702" s="169" t="s">
        <v>132</v>
      </c>
      <c r="AM702" s="556" t="s">
        <v>137</v>
      </c>
      <c r="AN702" s="553" t="s">
        <v>137</v>
      </c>
      <c r="AO702" s="556" t="s">
        <v>138</v>
      </c>
      <c r="AP702" s="556" t="s">
        <v>137</v>
      </c>
      <c r="AQ702" s="553" t="s">
        <v>137</v>
      </c>
      <c r="AR702" s="169" t="s">
        <v>132</v>
      </c>
      <c r="AS702" s="556" t="s">
        <v>137</v>
      </c>
      <c r="AT702" s="553" t="s">
        <v>137</v>
      </c>
      <c r="AU702" s="169" t="s">
        <v>132</v>
      </c>
      <c r="AV702" s="556" t="s">
        <v>137</v>
      </c>
      <c r="AW702" s="553" t="s">
        <v>137</v>
      </c>
      <c r="AX702" s="169" t="s">
        <v>132</v>
      </c>
      <c r="AY702" s="556" t="s">
        <v>137</v>
      </c>
      <c r="AZ702" s="553" t="s">
        <v>137</v>
      </c>
      <c r="BA702" s="169"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0"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9" t="s">
        <v>132</v>
      </c>
      <c r="AM703" s="556" t="s">
        <v>137</v>
      </c>
      <c r="AN703" s="553" t="s">
        <v>137</v>
      </c>
      <c r="AO703" s="169" t="s">
        <v>132</v>
      </c>
      <c r="AP703" s="556" t="s">
        <v>137</v>
      </c>
      <c r="AQ703" s="553" t="s">
        <v>137</v>
      </c>
      <c r="AR703" s="556"/>
      <c r="AS703" s="556" t="s">
        <v>137</v>
      </c>
      <c r="AT703" s="553" t="s">
        <v>137</v>
      </c>
      <c r="AU703" s="169" t="s">
        <v>132</v>
      </c>
      <c r="AV703" s="556" t="s">
        <v>137</v>
      </c>
      <c r="AW703" s="553" t="s">
        <v>137</v>
      </c>
      <c r="AX703" s="169" t="s">
        <v>132</v>
      </c>
      <c r="AY703" s="556" t="s">
        <v>137</v>
      </c>
      <c r="AZ703" s="553" t="s">
        <v>137</v>
      </c>
      <c r="BA703" s="169"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0"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9" t="s">
        <v>132</v>
      </c>
      <c r="AM704" s="556" t="s">
        <v>137</v>
      </c>
      <c r="AN704" s="553" t="s">
        <v>137</v>
      </c>
      <c r="AO704" s="556" t="s">
        <v>138</v>
      </c>
      <c r="AP704" s="556" t="s">
        <v>137</v>
      </c>
      <c r="AQ704" s="553" t="s">
        <v>137</v>
      </c>
      <c r="AR704" s="556" t="s">
        <v>138</v>
      </c>
      <c r="AS704" s="556" t="s">
        <v>137</v>
      </c>
      <c r="AT704" s="553" t="s">
        <v>137</v>
      </c>
      <c r="AU704" s="169" t="s">
        <v>132</v>
      </c>
      <c r="AV704" s="556" t="s">
        <v>137</v>
      </c>
      <c r="AW704" s="553" t="s">
        <v>137</v>
      </c>
      <c r="AX704" s="169" t="s">
        <v>132</v>
      </c>
      <c r="AY704" s="556" t="s">
        <v>137</v>
      </c>
      <c r="AZ704" s="553" t="s">
        <v>137</v>
      </c>
      <c r="BA704" s="169"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0"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9" t="s">
        <v>132</v>
      </c>
      <c r="AM705" s="556" t="s">
        <v>137</v>
      </c>
      <c r="AN705" s="553" t="s">
        <v>137</v>
      </c>
      <c r="AO705" s="556"/>
      <c r="AP705" s="556"/>
      <c r="AQ705" s="553"/>
      <c r="AR705" s="169" t="s">
        <v>132</v>
      </c>
      <c r="AS705" s="556" t="s">
        <v>137</v>
      </c>
      <c r="AT705" s="553" t="s">
        <v>137</v>
      </c>
      <c r="AU705" s="169" t="s">
        <v>132</v>
      </c>
      <c r="AV705" s="556" t="s">
        <v>137</v>
      </c>
      <c r="AW705" s="553" t="s">
        <v>137</v>
      </c>
      <c r="AX705" s="169" t="s">
        <v>132</v>
      </c>
      <c r="AY705" s="556" t="s">
        <v>137</v>
      </c>
      <c r="AZ705" s="553" t="s">
        <v>137</v>
      </c>
      <c r="BA705" s="169"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0"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9" t="s">
        <v>132</v>
      </c>
      <c r="AM706" s="556" t="s">
        <v>137</v>
      </c>
      <c r="AN706" s="553" t="s">
        <v>137</v>
      </c>
      <c r="AO706" s="169"/>
      <c r="AP706" s="556" t="s">
        <v>137</v>
      </c>
      <c r="AQ706" s="553" t="s">
        <v>137</v>
      </c>
      <c r="AR706" s="169" t="s">
        <v>132</v>
      </c>
      <c r="AS706" s="556" t="s">
        <v>137</v>
      </c>
      <c r="AT706" s="553" t="s">
        <v>137</v>
      </c>
      <c r="AU706" s="169" t="s">
        <v>132</v>
      </c>
      <c r="AV706" s="556" t="s">
        <v>137</v>
      </c>
      <c r="AW706" s="553" t="s">
        <v>137</v>
      </c>
      <c r="AX706" s="169"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0"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9" t="s">
        <v>132</v>
      </c>
      <c r="AJ707" s="556" t="s">
        <v>137</v>
      </c>
      <c r="AK707" s="549" t="s">
        <v>137</v>
      </c>
      <c r="AL707" s="169" t="s">
        <v>132</v>
      </c>
      <c r="AM707" s="556" t="s">
        <v>137</v>
      </c>
      <c r="AN707" s="553" t="s">
        <v>137</v>
      </c>
      <c r="AO707" s="169" t="s">
        <v>132</v>
      </c>
      <c r="AP707" s="556" t="s">
        <v>137</v>
      </c>
      <c r="AQ707" s="553" t="s">
        <v>137</v>
      </c>
      <c r="AR707" s="169" t="s">
        <v>132</v>
      </c>
      <c r="AS707" s="556" t="s">
        <v>137</v>
      </c>
      <c r="AT707" s="553" t="s">
        <v>137</v>
      </c>
      <c r="AU707" s="169" t="s">
        <v>132</v>
      </c>
      <c r="AV707" s="556" t="s">
        <v>137</v>
      </c>
      <c r="AW707" s="553" t="s">
        <v>137</v>
      </c>
      <c r="AX707" s="169" t="s">
        <v>132</v>
      </c>
      <c r="AY707" s="556" t="s">
        <v>137</v>
      </c>
      <c r="AZ707" s="553" t="s">
        <v>137</v>
      </c>
      <c r="BA707" s="169"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0"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9" t="s">
        <v>132</v>
      </c>
      <c r="AJ708" s="556" t="s">
        <v>137</v>
      </c>
      <c r="AK708" s="549" t="s">
        <v>137</v>
      </c>
      <c r="AL708" s="169" t="s">
        <v>132</v>
      </c>
      <c r="AM708" s="556" t="s">
        <v>137</v>
      </c>
      <c r="AN708" s="553" t="s">
        <v>137</v>
      </c>
      <c r="AO708" s="556" t="s">
        <v>138</v>
      </c>
      <c r="AP708" s="556" t="s">
        <v>137</v>
      </c>
      <c r="AQ708" s="553" t="s">
        <v>137</v>
      </c>
      <c r="AR708" s="169" t="s">
        <v>132</v>
      </c>
      <c r="AS708" s="556" t="s">
        <v>137</v>
      </c>
      <c r="AT708" s="553" t="s">
        <v>137</v>
      </c>
      <c r="AU708" s="169" t="s">
        <v>132</v>
      </c>
      <c r="AV708" s="556" t="s">
        <v>137</v>
      </c>
      <c r="AW708" s="553" t="s">
        <v>137</v>
      </c>
      <c r="AX708" s="556" t="s">
        <v>138</v>
      </c>
      <c r="AY708" s="556" t="s">
        <v>137</v>
      </c>
      <c r="AZ708" s="553" t="s">
        <v>137</v>
      </c>
      <c r="BA708" s="169"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0"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9" t="s">
        <v>132</v>
      </c>
      <c r="AM709" s="556" t="s">
        <v>137</v>
      </c>
      <c r="AN709" s="553" t="s">
        <v>137</v>
      </c>
      <c r="AO709" s="556" t="s">
        <v>138</v>
      </c>
      <c r="AP709" s="556" t="s">
        <v>137</v>
      </c>
      <c r="AQ709" s="553" t="s">
        <v>137</v>
      </c>
      <c r="AR709" s="169" t="s">
        <v>132</v>
      </c>
      <c r="AS709" s="556" t="s">
        <v>137</v>
      </c>
      <c r="AT709" s="553" t="s">
        <v>137</v>
      </c>
      <c r="AU709" s="169" t="s">
        <v>132</v>
      </c>
      <c r="AV709" s="556" t="s">
        <v>137</v>
      </c>
      <c r="AW709" s="553" t="s">
        <v>137</v>
      </c>
      <c r="AX709" s="169" t="s">
        <v>132</v>
      </c>
      <c r="AY709" s="556" t="s">
        <v>137</v>
      </c>
      <c r="AZ709" s="553" t="s">
        <v>137</v>
      </c>
      <c r="BA709" s="169"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0"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0"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9" t="s">
        <v>132</v>
      </c>
      <c r="AM711" s="556" t="s">
        <v>137</v>
      </c>
      <c r="AN711" s="553" t="s">
        <v>137</v>
      </c>
      <c r="AO711" s="556"/>
      <c r="AP711" s="556" t="s">
        <v>137</v>
      </c>
      <c r="AQ711" s="553" t="s">
        <v>137</v>
      </c>
      <c r="AR711" s="169" t="s">
        <v>132</v>
      </c>
      <c r="AS711" s="556" t="s">
        <v>137</v>
      </c>
      <c r="AT711" s="553" t="s">
        <v>137</v>
      </c>
      <c r="AU711" s="169" t="s">
        <v>132</v>
      </c>
      <c r="AV711" s="556" t="s">
        <v>137</v>
      </c>
      <c r="AW711" s="553" t="s">
        <v>137</v>
      </c>
      <c r="AX711" s="169" t="s">
        <v>132</v>
      </c>
      <c r="AY711" s="556" t="s">
        <v>137</v>
      </c>
      <c r="AZ711" s="553" t="s">
        <v>137</v>
      </c>
      <c r="BA711" s="169"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0"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9" t="s">
        <v>132</v>
      </c>
      <c r="AM712" s="556" t="s">
        <v>137</v>
      </c>
      <c r="AN712" s="551" t="s">
        <v>137</v>
      </c>
      <c r="AO712" s="169" t="s">
        <v>132</v>
      </c>
      <c r="AP712" s="556" t="s">
        <v>137</v>
      </c>
      <c r="AQ712" s="551" t="s">
        <v>137</v>
      </c>
      <c r="AR712" s="169" t="s">
        <v>132</v>
      </c>
      <c r="AS712" s="556" t="s">
        <v>137</v>
      </c>
      <c r="AT712" s="551" t="s">
        <v>137</v>
      </c>
      <c r="AU712" s="169" t="s">
        <v>132</v>
      </c>
      <c r="AV712" s="556" t="s">
        <v>137</v>
      </c>
      <c r="AW712" s="551" t="s">
        <v>137</v>
      </c>
      <c r="AX712" s="169" t="s">
        <v>132</v>
      </c>
      <c r="AY712" s="556" t="s">
        <v>137</v>
      </c>
      <c r="AZ712" s="551" t="s">
        <v>137</v>
      </c>
      <c r="BA712" s="169"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0"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9" t="s">
        <v>132</v>
      </c>
      <c r="AV713" s="556" t="s">
        <v>137</v>
      </c>
      <c r="AW713" s="553" t="s">
        <v>137</v>
      </c>
      <c r="AX713" s="169"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0"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9" t="s">
        <v>132</v>
      </c>
      <c r="AJ714" s="556" t="s">
        <v>137</v>
      </c>
      <c r="AK714" s="549" t="s">
        <v>137</v>
      </c>
      <c r="AL714" s="169" t="s">
        <v>132</v>
      </c>
      <c r="AM714" s="556" t="s">
        <v>137</v>
      </c>
      <c r="AN714" s="553" t="s">
        <v>137</v>
      </c>
      <c r="AO714" s="556" t="s">
        <v>138</v>
      </c>
      <c r="AP714" s="556" t="s">
        <v>137</v>
      </c>
      <c r="AQ714" s="553" t="s">
        <v>137</v>
      </c>
      <c r="AR714" s="169" t="s">
        <v>132</v>
      </c>
      <c r="AS714" s="556" t="s">
        <v>137</v>
      </c>
      <c r="AT714" s="553" t="s">
        <v>137</v>
      </c>
      <c r="AU714" s="169" t="s">
        <v>132</v>
      </c>
      <c r="AV714" s="556" t="s">
        <v>137</v>
      </c>
      <c r="AW714" s="553" t="s">
        <v>137</v>
      </c>
      <c r="AX714" s="169" t="s">
        <v>132</v>
      </c>
      <c r="AY714" s="556" t="s">
        <v>137</v>
      </c>
      <c r="AZ714" s="553" t="s">
        <v>137</v>
      </c>
      <c r="BA714" s="169"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0"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9" t="s">
        <v>132</v>
      </c>
      <c r="AJ715" s="556" t="s">
        <v>137</v>
      </c>
      <c r="AK715" s="549" t="s">
        <v>137</v>
      </c>
      <c r="AL715" s="169" t="s">
        <v>132</v>
      </c>
      <c r="AM715" s="556" t="s">
        <v>137</v>
      </c>
      <c r="AN715" s="553" t="s">
        <v>137</v>
      </c>
      <c r="AO715" s="556" t="s">
        <v>138</v>
      </c>
      <c r="AP715" s="556" t="s">
        <v>137</v>
      </c>
      <c r="AQ715" s="553" t="s">
        <v>137</v>
      </c>
      <c r="AR715" s="169" t="s">
        <v>132</v>
      </c>
      <c r="AS715" s="556" t="s">
        <v>137</v>
      </c>
      <c r="AT715" s="553" t="s">
        <v>137</v>
      </c>
      <c r="AU715" s="169" t="s">
        <v>132</v>
      </c>
      <c r="AV715" s="556" t="s">
        <v>137</v>
      </c>
      <c r="AW715" s="553" t="s">
        <v>137</v>
      </c>
      <c r="AX715" s="169" t="s">
        <v>132</v>
      </c>
      <c r="AY715" s="556" t="s">
        <v>137</v>
      </c>
      <c r="AZ715" s="553" t="s">
        <v>137</v>
      </c>
      <c r="BA715" s="169"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2"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9" t="s">
        <v>132</v>
      </c>
      <c r="AM716" s="549" t="s">
        <v>137</v>
      </c>
      <c r="AN716" s="549" t="s">
        <v>137</v>
      </c>
      <c r="AO716" s="549" t="s">
        <v>138</v>
      </c>
      <c r="AP716" s="549" t="s">
        <v>137</v>
      </c>
      <c r="AQ716" s="549" t="s">
        <v>137</v>
      </c>
      <c r="AR716" s="169" t="s">
        <v>132</v>
      </c>
      <c r="AS716" s="549" t="s">
        <v>137</v>
      </c>
      <c r="AT716" s="549" t="s">
        <v>137</v>
      </c>
      <c r="AU716" s="169" t="s">
        <v>132</v>
      </c>
      <c r="AV716" s="549" t="s">
        <v>137</v>
      </c>
      <c r="AW716" s="549" t="s">
        <v>137</v>
      </c>
      <c r="AX716" s="549" t="s">
        <v>138</v>
      </c>
      <c r="AY716" s="549" t="s">
        <v>137</v>
      </c>
      <c r="AZ716" s="549" t="s">
        <v>137</v>
      </c>
      <c r="BA716" s="169"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2"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9" t="s">
        <v>132</v>
      </c>
      <c r="AJ717" s="549" t="s">
        <v>137</v>
      </c>
      <c r="AK717" s="549" t="s">
        <v>137</v>
      </c>
      <c r="AL717" s="169" t="s">
        <v>132</v>
      </c>
      <c r="AM717" s="549" t="s">
        <v>137</v>
      </c>
      <c r="AN717" s="549" t="s">
        <v>137</v>
      </c>
      <c r="AO717" s="549" t="s">
        <v>138</v>
      </c>
      <c r="AP717" s="549" t="s">
        <v>137</v>
      </c>
      <c r="AQ717" s="549" t="s">
        <v>137</v>
      </c>
      <c r="AR717" s="169" t="s">
        <v>132</v>
      </c>
      <c r="AS717" s="549" t="s">
        <v>137</v>
      </c>
      <c r="AT717" s="549" t="s">
        <v>137</v>
      </c>
      <c r="AU717" s="169" t="s">
        <v>132</v>
      </c>
      <c r="AV717" s="549" t="s">
        <v>137</v>
      </c>
      <c r="AW717" s="549" t="s">
        <v>137</v>
      </c>
      <c r="AX717" s="169" t="s">
        <v>132</v>
      </c>
      <c r="AY717" s="549" t="s">
        <v>137</v>
      </c>
      <c r="AZ717" s="549" t="s">
        <v>137</v>
      </c>
      <c r="BA717" s="169"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2"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9" t="s">
        <v>132</v>
      </c>
      <c r="AM718" s="549" t="s">
        <v>137</v>
      </c>
      <c r="AN718" s="549" t="s">
        <v>137</v>
      </c>
      <c r="AO718" s="549" t="s">
        <v>138</v>
      </c>
      <c r="AP718" s="549" t="s">
        <v>137</v>
      </c>
      <c r="AQ718" s="549" t="s">
        <v>137</v>
      </c>
      <c r="AR718" s="549"/>
      <c r="AS718" s="549" t="s">
        <v>137</v>
      </c>
      <c r="AT718" s="549" t="s">
        <v>137</v>
      </c>
      <c r="AU718" s="169" t="s">
        <v>132</v>
      </c>
      <c r="AV718" s="549" t="s">
        <v>137</v>
      </c>
      <c r="AW718" s="549" t="s">
        <v>137</v>
      </c>
      <c r="AX718" s="551" t="s">
        <v>132</v>
      </c>
      <c r="AY718" s="549" t="s">
        <v>137</v>
      </c>
      <c r="AZ718" s="549" t="s">
        <v>137</v>
      </c>
      <c r="BA718" s="169"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2"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9" t="s">
        <v>132</v>
      </c>
      <c r="AJ719" s="549" t="s">
        <v>137</v>
      </c>
      <c r="AK719" s="549" t="s">
        <v>137</v>
      </c>
      <c r="AL719" s="549" t="s">
        <v>138</v>
      </c>
      <c r="AM719" s="549" t="s">
        <v>137</v>
      </c>
      <c r="AN719" s="549" t="s">
        <v>137</v>
      </c>
      <c r="AO719" s="549" t="s">
        <v>138</v>
      </c>
      <c r="AP719" s="549" t="s">
        <v>137</v>
      </c>
      <c r="AQ719" s="549" t="s">
        <v>137</v>
      </c>
      <c r="AR719" s="169" t="s">
        <v>132</v>
      </c>
      <c r="AS719" s="549" t="s">
        <v>137</v>
      </c>
      <c r="AT719" s="549" t="s">
        <v>137</v>
      </c>
      <c r="AU719" s="169" t="s">
        <v>132</v>
      </c>
      <c r="AV719" s="549" t="s">
        <v>137</v>
      </c>
      <c r="AW719" s="549" t="s">
        <v>137</v>
      </c>
      <c r="AX719" s="169" t="s">
        <v>132</v>
      </c>
      <c r="AY719" s="549" t="s">
        <v>137</v>
      </c>
      <c r="AZ719" s="549" t="s">
        <v>137</v>
      </c>
      <c r="BA719" s="169"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2"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9" t="s">
        <v>132</v>
      </c>
      <c r="AJ720" s="551"/>
      <c r="AK720" s="549"/>
      <c r="AL720" s="169" t="s">
        <v>132</v>
      </c>
      <c r="AM720" s="169"/>
      <c r="AN720" s="549" t="s">
        <v>137</v>
      </c>
      <c r="AO720" s="169" t="s">
        <v>132</v>
      </c>
      <c r="AP720" s="549" t="s">
        <v>137</v>
      </c>
      <c r="AQ720" s="549" t="s">
        <v>137</v>
      </c>
      <c r="AR720" s="169" t="s">
        <v>132</v>
      </c>
      <c r="AS720" s="549" t="s">
        <v>137</v>
      </c>
      <c r="AT720" s="549" t="s">
        <v>137</v>
      </c>
      <c r="AU720" s="169" t="s">
        <v>132</v>
      </c>
      <c r="AV720" s="549" t="s">
        <v>137</v>
      </c>
      <c r="AW720" s="549" t="s">
        <v>137</v>
      </c>
      <c r="AX720" s="169" t="s">
        <v>132</v>
      </c>
      <c r="AY720" s="549" t="s">
        <v>137</v>
      </c>
      <c r="AZ720" s="549" t="s">
        <v>137</v>
      </c>
      <c r="BA720" s="169"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2"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9" t="s">
        <v>132</v>
      </c>
      <c r="AJ721" s="549" t="s">
        <v>137</v>
      </c>
      <c r="AK721" s="549" t="s">
        <v>137</v>
      </c>
      <c r="AL721" s="169" t="s">
        <v>132</v>
      </c>
      <c r="AM721" s="549" t="s">
        <v>137</v>
      </c>
      <c r="AN721" s="549" t="s">
        <v>137</v>
      </c>
      <c r="AO721" s="549" t="s">
        <v>138</v>
      </c>
      <c r="AP721" s="549" t="s">
        <v>137</v>
      </c>
      <c r="AQ721" s="549" t="s">
        <v>137</v>
      </c>
      <c r="AR721" s="169" t="s">
        <v>132</v>
      </c>
      <c r="AS721" s="549" t="s">
        <v>137</v>
      </c>
      <c r="AT721" s="549" t="s">
        <v>137</v>
      </c>
      <c r="AU721" s="169" t="s">
        <v>132</v>
      </c>
      <c r="AV721" s="549" t="s">
        <v>137</v>
      </c>
      <c r="AW721" s="549" t="s">
        <v>137</v>
      </c>
      <c r="AX721" s="169" t="s">
        <v>132</v>
      </c>
      <c r="AY721" s="549"/>
      <c r="AZ721" s="549"/>
      <c r="BA721" s="169"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2"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9" t="s">
        <v>132</v>
      </c>
      <c r="AJ722" s="549" t="s">
        <v>137</v>
      </c>
      <c r="AK722" s="549" t="s">
        <v>137</v>
      </c>
      <c r="AL722" s="169" t="s">
        <v>132</v>
      </c>
      <c r="AM722" s="549" t="s">
        <v>137</v>
      </c>
      <c r="AN722" s="549" t="s">
        <v>137</v>
      </c>
      <c r="AO722" s="549" t="s">
        <v>138</v>
      </c>
      <c r="AP722" s="549" t="s">
        <v>137</v>
      </c>
      <c r="AQ722" s="549" t="s">
        <v>137</v>
      </c>
      <c r="AR722" s="169" t="s">
        <v>132</v>
      </c>
      <c r="AS722" s="549" t="s">
        <v>137</v>
      </c>
      <c r="AT722" s="549" t="s">
        <v>137</v>
      </c>
      <c r="AU722" s="169" t="s">
        <v>132</v>
      </c>
      <c r="AV722" s="549" t="s">
        <v>137</v>
      </c>
      <c r="AW722" s="549" t="s">
        <v>137</v>
      </c>
      <c r="AX722" s="169" t="s">
        <v>132</v>
      </c>
      <c r="AY722" s="549" t="s">
        <v>137</v>
      </c>
      <c r="AZ722" s="549" t="s">
        <v>137</v>
      </c>
      <c r="BA722" s="169"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2"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9" t="s">
        <v>132</v>
      </c>
      <c r="AJ723" s="549" t="s">
        <v>137</v>
      </c>
      <c r="AK723" s="549" t="s">
        <v>137</v>
      </c>
      <c r="AL723" s="169" t="s">
        <v>132</v>
      </c>
      <c r="AM723" s="549" t="s">
        <v>137</v>
      </c>
      <c r="AN723" s="549" t="s">
        <v>137</v>
      </c>
      <c r="AO723" s="169" t="s">
        <v>132</v>
      </c>
      <c r="AP723" s="549" t="s">
        <v>137</v>
      </c>
      <c r="AQ723" s="549" t="s">
        <v>137</v>
      </c>
      <c r="AR723" s="169" t="s">
        <v>132</v>
      </c>
      <c r="AS723" s="549" t="s">
        <v>137</v>
      </c>
      <c r="AT723" s="549" t="s">
        <v>137</v>
      </c>
      <c r="AU723" s="169" t="s">
        <v>132</v>
      </c>
      <c r="AV723" s="549" t="s">
        <v>137</v>
      </c>
      <c r="AW723" s="549" t="s">
        <v>137</v>
      </c>
      <c r="AX723" s="169"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2" customFormat="1" ht="115" customHeight="1">
      <c r="A724" s="557" t="s">
        <v>18556</v>
      </c>
      <c r="B724" s="555" t="s">
        <v>4629</v>
      </c>
      <c r="C724" s="555" t="s">
        <v>4630</v>
      </c>
      <c r="D724" s="555" t="s">
        <v>2253</v>
      </c>
      <c r="E724" s="169" t="s">
        <v>132</v>
      </c>
      <c r="F724" s="169" t="s">
        <v>137</v>
      </c>
      <c r="G724" s="238" t="s">
        <v>137</v>
      </c>
      <c r="H724" s="169" t="s">
        <v>132</v>
      </c>
      <c r="I724" s="169" t="s">
        <v>137</v>
      </c>
      <c r="J724" s="238" t="s">
        <v>137</v>
      </c>
      <c r="K724" s="340" t="s">
        <v>132</v>
      </c>
      <c r="L724" s="169" t="s">
        <v>137</v>
      </c>
      <c r="M724" s="341" t="s">
        <v>137</v>
      </c>
      <c r="N724" s="169" t="s">
        <v>132</v>
      </c>
      <c r="O724" s="169" t="s">
        <v>137</v>
      </c>
      <c r="P724" s="238" t="s">
        <v>137</v>
      </c>
      <c r="Q724" s="169" t="s">
        <v>132</v>
      </c>
      <c r="R724" s="169" t="s">
        <v>137</v>
      </c>
      <c r="S724" s="238" t="s">
        <v>137</v>
      </c>
      <c r="T724" s="169" t="s">
        <v>132</v>
      </c>
      <c r="U724" s="169" t="s">
        <v>137</v>
      </c>
      <c r="V724" s="238" t="s">
        <v>137</v>
      </c>
      <c r="W724" s="169" t="s">
        <v>132</v>
      </c>
      <c r="X724" s="169" t="s">
        <v>137</v>
      </c>
      <c r="Y724" s="238" t="s">
        <v>137</v>
      </c>
      <c r="Z724" s="169" t="s">
        <v>132</v>
      </c>
      <c r="AA724" s="169" t="s">
        <v>137</v>
      </c>
      <c r="AB724" s="238" t="s">
        <v>137</v>
      </c>
      <c r="AC724" s="169" t="s">
        <v>132</v>
      </c>
      <c r="AD724" s="244" t="s">
        <v>137</v>
      </c>
      <c r="AE724" s="238" t="s">
        <v>137</v>
      </c>
      <c r="AF724" s="562" t="s">
        <v>148</v>
      </c>
      <c r="AG724" s="555" t="s">
        <v>132</v>
      </c>
      <c r="AH724" s="554" t="s">
        <v>4631</v>
      </c>
      <c r="AI724" s="169" t="s">
        <v>132</v>
      </c>
      <c r="AJ724" s="169" t="s">
        <v>137</v>
      </c>
      <c r="AK724" s="549" t="s">
        <v>137</v>
      </c>
      <c r="AL724" s="169" t="s">
        <v>132</v>
      </c>
      <c r="AM724" s="169" t="s">
        <v>137</v>
      </c>
      <c r="AN724" s="238" t="s">
        <v>137</v>
      </c>
      <c r="AO724" s="169" t="s">
        <v>138</v>
      </c>
      <c r="AP724" s="169" t="s">
        <v>137</v>
      </c>
      <c r="AQ724" s="238" t="s">
        <v>137</v>
      </c>
      <c r="AR724" s="169" t="s">
        <v>138</v>
      </c>
      <c r="AS724" s="169" t="s">
        <v>137</v>
      </c>
      <c r="AT724" s="238" t="s">
        <v>137</v>
      </c>
      <c r="AU724" s="169" t="s">
        <v>132</v>
      </c>
      <c r="AV724" s="169" t="s">
        <v>137</v>
      </c>
      <c r="AW724" s="238" t="s">
        <v>137</v>
      </c>
      <c r="AX724" s="169" t="s">
        <v>132</v>
      </c>
      <c r="AY724" s="169" t="s">
        <v>137</v>
      </c>
      <c r="AZ724" s="238" t="s">
        <v>137</v>
      </c>
      <c r="BA724" s="169" t="s">
        <v>132</v>
      </c>
      <c r="BB724" s="169"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9" t="s">
        <v>132</v>
      </c>
      <c r="GP724" s="169"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2"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2"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2"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2"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2"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2"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2"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2"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2"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2"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2"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2"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2"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2"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2"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2"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2"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2"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2"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2"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2"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2"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2"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2"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2"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2"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2"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2"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1" customFormat="1" ht="115" customHeight="1">
      <c r="A753" s="335" t="s">
        <v>14626</v>
      </c>
      <c r="B753" s="555" t="s">
        <v>4791</v>
      </c>
      <c r="C753" s="555" t="s">
        <v>4792</v>
      </c>
      <c r="D753" s="555" t="s">
        <v>95</v>
      </c>
      <c r="E753" s="169" t="s">
        <v>132</v>
      </c>
      <c r="F753" s="169" t="s">
        <v>137</v>
      </c>
      <c r="G753" s="555" t="s">
        <v>137</v>
      </c>
      <c r="H753" s="169" t="s">
        <v>132</v>
      </c>
      <c r="I753" s="169" t="s">
        <v>137</v>
      </c>
      <c r="J753" s="555" t="s">
        <v>137</v>
      </c>
      <c r="K753" s="340" t="s">
        <v>132</v>
      </c>
      <c r="L753" s="169" t="s">
        <v>137</v>
      </c>
      <c r="M753" s="423" t="s">
        <v>137</v>
      </c>
      <c r="N753" s="169" t="s">
        <v>132</v>
      </c>
      <c r="O753" s="169" t="s">
        <v>137</v>
      </c>
      <c r="P753" s="555" t="s">
        <v>137</v>
      </c>
      <c r="Q753" s="169" t="s">
        <v>132</v>
      </c>
      <c r="R753" s="169" t="s">
        <v>137</v>
      </c>
      <c r="S753" s="555" t="s">
        <v>137</v>
      </c>
      <c r="T753" s="169" t="s">
        <v>132</v>
      </c>
      <c r="U753" s="169" t="s">
        <v>137</v>
      </c>
      <c r="V753" s="555" t="s">
        <v>137</v>
      </c>
      <c r="W753" s="169" t="s">
        <v>132</v>
      </c>
      <c r="X753" s="169" t="s">
        <v>137</v>
      </c>
      <c r="Y753" s="555" t="s">
        <v>137</v>
      </c>
      <c r="Z753" s="169" t="s">
        <v>132</v>
      </c>
      <c r="AA753" s="169" t="s">
        <v>137</v>
      </c>
      <c r="AB753" s="555" t="s">
        <v>137</v>
      </c>
      <c r="AC753" s="169" t="s">
        <v>132</v>
      </c>
      <c r="AD753" s="169" t="s">
        <v>137</v>
      </c>
      <c r="AE753" s="555" t="s">
        <v>137</v>
      </c>
      <c r="AF753" s="562" t="s">
        <v>148</v>
      </c>
      <c r="AG753" s="555" t="s">
        <v>132</v>
      </c>
      <c r="AH753" s="555" t="s">
        <v>4793</v>
      </c>
      <c r="AI753" s="169" t="s">
        <v>132</v>
      </c>
      <c r="AJ753" s="169" t="s">
        <v>137</v>
      </c>
      <c r="AK753" s="555" t="s">
        <v>137</v>
      </c>
      <c r="AL753" s="169" t="s">
        <v>132</v>
      </c>
      <c r="AM753" s="169" t="s">
        <v>137</v>
      </c>
      <c r="AN753" s="555" t="s">
        <v>137</v>
      </c>
      <c r="AO753" s="169" t="s">
        <v>132</v>
      </c>
      <c r="AP753" s="169"/>
      <c r="AQ753" s="555"/>
      <c r="AR753" s="169" t="s">
        <v>132</v>
      </c>
      <c r="AS753" s="169" t="s">
        <v>137</v>
      </c>
      <c r="AT753" s="555" t="s">
        <v>137</v>
      </c>
      <c r="AU753" s="169" t="s">
        <v>132</v>
      </c>
      <c r="AV753" s="169" t="s">
        <v>137</v>
      </c>
      <c r="AW753" s="555" t="s">
        <v>137</v>
      </c>
      <c r="AX753" s="169" t="s">
        <v>132</v>
      </c>
      <c r="AY753" s="169" t="s">
        <v>137</v>
      </c>
      <c r="AZ753" s="555" t="s">
        <v>137</v>
      </c>
      <c r="BA753" s="169" t="s">
        <v>132</v>
      </c>
      <c r="BB753" s="169"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9"/>
      <c r="GP753" s="169"/>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1"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1"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1"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1"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1"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1"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1"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1"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1"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1"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1"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1"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1"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1" customFormat="1" ht="115" customHeight="1">
      <c r="A768" s="335" t="s">
        <v>14635</v>
      </c>
      <c r="B768" s="555" t="s">
        <v>4906</v>
      </c>
      <c r="C768" s="555" t="s">
        <v>4907</v>
      </c>
      <c r="D768" s="555" t="s">
        <v>95</v>
      </c>
      <c r="E768" s="169" t="s">
        <v>132</v>
      </c>
      <c r="F768" s="169" t="s">
        <v>137</v>
      </c>
      <c r="G768" s="238" t="s">
        <v>137</v>
      </c>
      <c r="H768" s="169" t="s">
        <v>132</v>
      </c>
      <c r="I768" s="169" t="s">
        <v>137</v>
      </c>
      <c r="J768" s="238" t="s">
        <v>137</v>
      </c>
      <c r="K768" s="340" t="s">
        <v>138</v>
      </c>
      <c r="L768" s="169" t="s">
        <v>137</v>
      </c>
      <c r="M768" s="341" t="s">
        <v>137</v>
      </c>
      <c r="N768" s="169" t="s">
        <v>132</v>
      </c>
      <c r="O768" s="169" t="s">
        <v>137</v>
      </c>
      <c r="P768" s="238" t="s">
        <v>137</v>
      </c>
      <c r="Q768" s="169" t="s">
        <v>132</v>
      </c>
      <c r="R768" s="169" t="s">
        <v>137</v>
      </c>
      <c r="S768" s="238" t="s">
        <v>137</v>
      </c>
      <c r="T768" s="169" t="s">
        <v>138</v>
      </c>
      <c r="U768" s="169" t="s">
        <v>137</v>
      </c>
      <c r="V768" s="238"/>
      <c r="W768" s="169" t="s">
        <v>132</v>
      </c>
      <c r="X768" s="169" t="s">
        <v>137</v>
      </c>
      <c r="Y768" s="238" t="s">
        <v>137</v>
      </c>
      <c r="Z768" s="169" t="s">
        <v>132</v>
      </c>
      <c r="AA768" s="169" t="s">
        <v>137</v>
      </c>
      <c r="AB768" s="238" t="s">
        <v>137</v>
      </c>
      <c r="AC768" s="244" t="s">
        <v>132</v>
      </c>
      <c r="AD768" s="244" t="s">
        <v>137</v>
      </c>
      <c r="AE768" s="238" t="s">
        <v>137</v>
      </c>
      <c r="AF768" s="562" t="s">
        <v>132</v>
      </c>
      <c r="AG768" s="555"/>
      <c r="AH768" s="554"/>
      <c r="AI768" s="169" t="s">
        <v>132</v>
      </c>
      <c r="AJ768" s="169" t="s">
        <v>137</v>
      </c>
      <c r="AK768" s="238" t="s">
        <v>137</v>
      </c>
      <c r="AL768" s="169" t="s">
        <v>132</v>
      </c>
      <c r="AM768" s="169" t="s">
        <v>137</v>
      </c>
      <c r="AN768" s="238" t="s">
        <v>137</v>
      </c>
      <c r="AO768" s="169" t="s">
        <v>138</v>
      </c>
      <c r="AP768" s="169" t="s">
        <v>137</v>
      </c>
      <c r="AQ768" s="238" t="s">
        <v>137</v>
      </c>
      <c r="AR768" s="169" t="s">
        <v>132</v>
      </c>
      <c r="AS768" s="169" t="s">
        <v>137</v>
      </c>
      <c r="AT768" s="238" t="s">
        <v>137</v>
      </c>
      <c r="AU768" s="169" t="s">
        <v>132</v>
      </c>
      <c r="AV768" s="169" t="s">
        <v>137</v>
      </c>
      <c r="AW768" s="238" t="s">
        <v>137</v>
      </c>
      <c r="AX768" s="169" t="s">
        <v>132</v>
      </c>
      <c r="AY768" s="169" t="s">
        <v>137</v>
      </c>
      <c r="AZ768" s="238" t="s">
        <v>137</v>
      </c>
      <c r="BA768" s="169" t="s">
        <v>132</v>
      </c>
      <c r="BB768" s="169"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9"/>
      <c r="GP768" s="169"/>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1"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2">
        <v>1</v>
      </c>
      <c r="BQ769" s="172">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2">
        <v>0</v>
      </c>
      <c r="DG769" s="172">
        <v>0</v>
      </c>
      <c r="DH769" s="332" t="s">
        <v>148</v>
      </c>
      <c r="DI769" s="553" t="s">
        <v>137</v>
      </c>
      <c r="DJ769" s="552">
        <v>0</v>
      </c>
      <c r="DK769" s="553" t="s">
        <v>137</v>
      </c>
      <c r="DL769" s="172">
        <v>3</v>
      </c>
      <c r="DM769" s="172">
        <v>3</v>
      </c>
      <c r="DN769" s="332">
        <v>1</v>
      </c>
      <c r="DO769" s="553" t="s">
        <v>137</v>
      </c>
      <c r="DP769" s="551">
        <v>0</v>
      </c>
      <c r="DQ769" s="553" t="s">
        <v>137</v>
      </c>
      <c r="DR769" s="172">
        <v>17</v>
      </c>
      <c r="DS769" s="172">
        <v>0</v>
      </c>
      <c r="DT769" s="332">
        <v>0</v>
      </c>
      <c r="DU769" s="553" t="s">
        <v>234</v>
      </c>
      <c r="DV769" s="552">
        <v>0</v>
      </c>
      <c r="DW769" s="553" t="s">
        <v>137</v>
      </c>
      <c r="DX769" s="172">
        <v>5</v>
      </c>
      <c r="DY769" s="172">
        <v>3</v>
      </c>
      <c r="DZ769" s="332">
        <v>0.6</v>
      </c>
      <c r="EA769" s="553" t="s">
        <v>12583</v>
      </c>
      <c r="EB769" s="552">
        <v>0</v>
      </c>
      <c r="EC769" s="553" t="s">
        <v>137</v>
      </c>
      <c r="ED769" s="172">
        <v>1</v>
      </c>
      <c r="EE769" s="172">
        <v>0</v>
      </c>
      <c r="EF769" s="576">
        <v>0</v>
      </c>
      <c r="EG769" s="553" t="s">
        <v>4920</v>
      </c>
      <c r="EH769" s="552">
        <v>0</v>
      </c>
      <c r="EI769" s="553" t="s">
        <v>137</v>
      </c>
      <c r="EJ769" s="172">
        <v>4</v>
      </c>
      <c r="EK769" s="172">
        <v>0</v>
      </c>
      <c r="EL769" s="576">
        <v>0</v>
      </c>
      <c r="EM769" s="553" t="s">
        <v>4921</v>
      </c>
      <c r="EN769" s="552">
        <v>1</v>
      </c>
      <c r="EO769" s="553" t="s">
        <v>4922</v>
      </c>
      <c r="EP769" s="172">
        <v>4</v>
      </c>
      <c r="EQ769" s="172">
        <v>3</v>
      </c>
      <c r="ER769" s="332">
        <v>0.75</v>
      </c>
      <c r="ES769" s="553" t="s">
        <v>14637</v>
      </c>
      <c r="ET769" s="552">
        <v>1</v>
      </c>
      <c r="EU769" s="553" t="s">
        <v>14638</v>
      </c>
      <c r="EV769" s="172">
        <v>17</v>
      </c>
      <c r="EW769" s="172">
        <v>17</v>
      </c>
      <c r="EX769" s="332">
        <v>1</v>
      </c>
      <c r="EY769" s="553"/>
      <c r="EZ769" s="552">
        <v>0</v>
      </c>
      <c r="FA769" s="553" t="s">
        <v>137</v>
      </c>
      <c r="FB769" s="172">
        <v>1</v>
      </c>
      <c r="FC769" s="172">
        <v>1</v>
      </c>
      <c r="FD769" s="332">
        <v>1</v>
      </c>
      <c r="FE769" s="553" t="s">
        <v>137</v>
      </c>
      <c r="FF769" s="552">
        <v>0</v>
      </c>
      <c r="FG769" s="553" t="s">
        <v>137</v>
      </c>
      <c r="FH769" s="172">
        <v>1</v>
      </c>
      <c r="FI769" s="172">
        <v>1</v>
      </c>
      <c r="FJ769" s="332">
        <v>1</v>
      </c>
      <c r="FK769" s="553" t="s">
        <v>137</v>
      </c>
      <c r="FL769" s="552">
        <v>0</v>
      </c>
      <c r="FM769" s="553" t="s">
        <v>137</v>
      </c>
      <c r="FN769" s="172">
        <v>0</v>
      </c>
      <c r="FO769" s="172">
        <v>0</v>
      </c>
      <c r="FP769" s="332" t="s">
        <v>148</v>
      </c>
      <c r="FQ769" s="553" t="s">
        <v>137</v>
      </c>
      <c r="FR769" s="552">
        <v>0</v>
      </c>
      <c r="FS769" s="553" t="s">
        <v>137</v>
      </c>
      <c r="FT769" s="172">
        <v>0</v>
      </c>
      <c r="FU769" s="172">
        <v>0</v>
      </c>
      <c r="FV769" s="332" t="s">
        <v>148</v>
      </c>
      <c r="FW769" s="553" t="s">
        <v>137</v>
      </c>
      <c r="FX769" s="552">
        <v>0</v>
      </c>
      <c r="FY769" s="553" t="s">
        <v>137</v>
      </c>
      <c r="FZ769" s="172">
        <v>3</v>
      </c>
      <c r="GA769" s="172">
        <v>0</v>
      </c>
      <c r="GB769" s="332">
        <v>0</v>
      </c>
      <c r="GC769" s="553" t="s">
        <v>14639</v>
      </c>
      <c r="GD769" s="552">
        <v>1</v>
      </c>
      <c r="GE769" s="553" t="s">
        <v>14640</v>
      </c>
      <c r="GF769" s="172">
        <v>15</v>
      </c>
      <c r="GG769" s="172">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1"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1"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2">
        <v>2</v>
      </c>
      <c r="BQ771" s="172">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2">
        <v>0</v>
      </c>
      <c r="DG771" s="172">
        <v>0</v>
      </c>
      <c r="DH771" s="332" t="s">
        <v>148</v>
      </c>
      <c r="DI771" s="553" t="s">
        <v>137</v>
      </c>
      <c r="DJ771" s="552">
        <v>0</v>
      </c>
      <c r="DK771" s="553" t="s">
        <v>137</v>
      </c>
      <c r="DL771" s="172">
        <v>0</v>
      </c>
      <c r="DM771" s="172">
        <v>0</v>
      </c>
      <c r="DN771" s="332" t="s">
        <v>148</v>
      </c>
      <c r="DO771" s="553" t="s">
        <v>137</v>
      </c>
      <c r="DP771" s="551">
        <v>0</v>
      </c>
      <c r="DQ771" s="553" t="s">
        <v>137</v>
      </c>
      <c r="DR771" s="172">
        <v>17</v>
      </c>
      <c r="DS771" s="172">
        <v>0</v>
      </c>
      <c r="DT771" s="332">
        <v>0</v>
      </c>
      <c r="DU771" s="553" t="s">
        <v>4938</v>
      </c>
      <c r="DV771" s="552">
        <v>0</v>
      </c>
      <c r="DW771" s="553" t="s">
        <v>137</v>
      </c>
      <c r="DX771" s="172">
        <v>2</v>
      </c>
      <c r="DY771" s="172">
        <v>0</v>
      </c>
      <c r="DZ771" s="332">
        <v>0</v>
      </c>
      <c r="EA771" s="553" t="s">
        <v>3007</v>
      </c>
      <c r="EB771" s="552">
        <v>0</v>
      </c>
      <c r="EC771" s="553" t="s">
        <v>137</v>
      </c>
      <c r="ED771" s="172">
        <v>0</v>
      </c>
      <c r="EE771" s="172">
        <v>0</v>
      </c>
      <c r="EF771" s="576" t="s">
        <v>148</v>
      </c>
      <c r="EG771" s="553" t="s">
        <v>137</v>
      </c>
      <c r="EH771" s="552">
        <v>0</v>
      </c>
      <c r="EI771" s="553" t="s">
        <v>137</v>
      </c>
      <c r="EJ771" s="172">
        <v>3</v>
      </c>
      <c r="EK771" s="172">
        <v>0</v>
      </c>
      <c r="EL771" s="576">
        <v>0</v>
      </c>
      <c r="EM771" s="553" t="s">
        <v>4939</v>
      </c>
      <c r="EN771" s="552">
        <v>3</v>
      </c>
      <c r="EO771" s="553" t="s">
        <v>4939</v>
      </c>
      <c r="EP771" s="172">
        <v>1</v>
      </c>
      <c r="EQ771" s="172">
        <v>1</v>
      </c>
      <c r="ER771" s="332">
        <v>1</v>
      </c>
      <c r="ES771" s="553" t="s">
        <v>137</v>
      </c>
      <c r="ET771" s="552">
        <v>0</v>
      </c>
      <c r="EU771" s="553" t="s">
        <v>137</v>
      </c>
      <c r="EV771" s="172">
        <v>20</v>
      </c>
      <c r="EW771" s="172">
        <v>0</v>
      </c>
      <c r="EX771" s="332">
        <v>0</v>
      </c>
      <c r="EY771" s="553" t="s">
        <v>13175</v>
      </c>
      <c r="EZ771" s="552">
        <v>20</v>
      </c>
      <c r="FA771" s="553" t="s">
        <v>13175</v>
      </c>
      <c r="FB771" s="172">
        <v>1</v>
      </c>
      <c r="FC771" s="172">
        <v>0</v>
      </c>
      <c r="FD771" s="332">
        <v>0</v>
      </c>
      <c r="FE771" s="553" t="s">
        <v>4940</v>
      </c>
      <c r="FF771" s="552">
        <v>1</v>
      </c>
      <c r="FG771" s="553" t="s">
        <v>4940</v>
      </c>
      <c r="FH771" s="172">
        <v>0</v>
      </c>
      <c r="FI771" s="172">
        <v>0</v>
      </c>
      <c r="FJ771" s="332" t="s">
        <v>148</v>
      </c>
      <c r="FK771" s="553" t="s">
        <v>137</v>
      </c>
      <c r="FL771" s="552">
        <v>0</v>
      </c>
      <c r="FM771" s="553" t="s">
        <v>137</v>
      </c>
      <c r="FN771" s="172">
        <v>0</v>
      </c>
      <c r="FO771" s="172">
        <v>0</v>
      </c>
      <c r="FP771" s="332" t="s">
        <v>148</v>
      </c>
      <c r="FQ771" s="553" t="s">
        <v>137</v>
      </c>
      <c r="FR771" s="552">
        <v>0</v>
      </c>
      <c r="FS771" s="553" t="s">
        <v>4941</v>
      </c>
      <c r="FT771" s="172">
        <v>0</v>
      </c>
      <c r="FU771" s="172">
        <v>0</v>
      </c>
      <c r="FV771" s="332" t="s">
        <v>148</v>
      </c>
      <c r="FW771" s="553" t="s">
        <v>137</v>
      </c>
      <c r="FX771" s="552">
        <v>0</v>
      </c>
      <c r="FY771" s="553" t="s">
        <v>137</v>
      </c>
      <c r="FZ771" s="172">
        <v>3</v>
      </c>
      <c r="GA771" s="172">
        <v>1</v>
      </c>
      <c r="GB771" s="332">
        <v>0.33333333333333331</v>
      </c>
      <c r="GC771" s="553" t="s">
        <v>4942</v>
      </c>
      <c r="GD771" s="552">
        <v>2</v>
      </c>
      <c r="GE771" s="553" t="s">
        <v>4942</v>
      </c>
      <c r="GF771" s="172">
        <v>2</v>
      </c>
      <c r="GG771" s="172">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1"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2">
        <v>1</v>
      </c>
      <c r="BQ772" s="172">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2">
        <v>0</v>
      </c>
      <c r="DG772" s="172">
        <v>0</v>
      </c>
      <c r="DH772" s="332" t="s">
        <v>148</v>
      </c>
      <c r="DI772" s="553" t="s">
        <v>137</v>
      </c>
      <c r="DJ772" s="552">
        <v>0</v>
      </c>
      <c r="DK772" s="553" t="s">
        <v>137</v>
      </c>
      <c r="DL772" s="172">
        <v>0</v>
      </c>
      <c r="DM772" s="172">
        <v>0</v>
      </c>
      <c r="DN772" s="332" t="s">
        <v>148</v>
      </c>
      <c r="DO772" s="553" t="s">
        <v>137</v>
      </c>
      <c r="DP772" s="551">
        <v>0</v>
      </c>
      <c r="DQ772" s="553" t="s">
        <v>137</v>
      </c>
      <c r="DR772" s="172">
        <v>3</v>
      </c>
      <c r="DS772" s="172">
        <v>0</v>
      </c>
      <c r="DT772" s="332">
        <v>0</v>
      </c>
      <c r="DU772" s="553" t="s">
        <v>4948</v>
      </c>
      <c r="DV772" s="552">
        <v>0</v>
      </c>
      <c r="DW772" s="553" t="s">
        <v>137</v>
      </c>
      <c r="DX772" s="172">
        <v>0</v>
      </c>
      <c r="DY772" s="172">
        <v>0</v>
      </c>
      <c r="DZ772" s="332" t="s">
        <v>148</v>
      </c>
      <c r="EA772" s="553" t="s">
        <v>137</v>
      </c>
      <c r="EB772" s="552">
        <v>0</v>
      </c>
      <c r="EC772" s="553" t="s">
        <v>137</v>
      </c>
      <c r="ED772" s="172">
        <v>2</v>
      </c>
      <c r="EE772" s="172">
        <v>0</v>
      </c>
      <c r="EF772" s="576">
        <v>0</v>
      </c>
      <c r="EG772" s="553" t="s">
        <v>4949</v>
      </c>
      <c r="EH772" s="552">
        <v>1</v>
      </c>
      <c r="EI772" s="553" t="s">
        <v>4950</v>
      </c>
      <c r="EJ772" s="172">
        <v>1</v>
      </c>
      <c r="EK772" s="172">
        <v>0</v>
      </c>
      <c r="EL772" s="576">
        <v>0</v>
      </c>
      <c r="EM772" s="553" t="s">
        <v>4951</v>
      </c>
      <c r="EN772" s="552">
        <v>1</v>
      </c>
      <c r="EO772" s="553" t="s">
        <v>4951</v>
      </c>
      <c r="EP772" s="172">
        <v>1</v>
      </c>
      <c r="EQ772" s="172">
        <v>0</v>
      </c>
      <c r="ER772" s="332">
        <v>0</v>
      </c>
      <c r="ES772" s="553" t="s">
        <v>4951</v>
      </c>
      <c r="ET772" s="552">
        <v>1</v>
      </c>
      <c r="EU772" s="553" t="s">
        <v>4951</v>
      </c>
      <c r="EV772" s="172">
        <v>10</v>
      </c>
      <c r="EW772" s="172">
        <v>0</v>
      </c>
      <c r="EX772" s="332">
        <v>0</v>
      </c>
      <c r="EY772" s="553" t="s">
        <v>13176</v>
      </c>
      <c r="EZ772" s="552">
        <v>10</v>
      </c>
      <c r="FA772" s="553" t="s">
        <v>13176</v>
      </c>
      <c r="FB772" s="172">
        <v>1</v>
      </c>
      <c r="FC772" s="172">
        <v>0</v>
      </c>
      <c r="FD772" s="332">
        <v>0</v>
      </c>
      <c r="FE772" s="553" t="s">
        <v>4951</v>
      </c>
      <c r="FF772" s="552">
        <v>1</v>
      </c>
      <c r="FG772" s="553" t="s">
        <v>4951</v>
      </c>
      <c r="FH772" s="172">
        <v>0</v>
      </c>
      <c r="FI772" s="172">
        <v>0</v>
      </c>
      <c r="FJ772" s="332" t="s">
        <v>148</v>
      </c>
      <c r="FK772" s="553" t="s">
        <v>137</v>
      </c>
      <c r="FL772" s="552">
        <v>0</v>
      </c>
      <c r="FM772" s="553" t="s">
        <v>137</v>
      </c>
      <c r="FN772" s="172">
        <v>0</v>
      </c>
      <c r="FO772" s="172">
        <v>0</v>
      </c>
      <c r="FP772" s="332" t="s">
        <v>148</v>
      </c>
      <c r="FQ772" s="553" t="s">
        <v>137</v>
      </c>
      <c r="FR772" s="552">
        <v>0</v>
      </c>
      <c r="FS772" s="553" t="s">
        <v>137</v>
      </c>
      <c r="FT772" s="172">
        <v>0</v>
      </c>
      <c r="FU772" s="172">
        <v>0</v>
      </c>
      <c r="FV772" s="332" t="s">
        <v>148</v>
      </c>
      <c r="FW772" s="553" t="s">
        <v>137</v>
      </c>
      <c r="FX772" s="552">
        <v>0</v>
      </c>
      <c r="FY772" s="553" t="s">
        <v>137</v>
      </c>
      <c r="FZ772" s="172">
        <v>1</v>
      </c>
      <c r="GA772" s="172">
        <v>0</v>
      </c>
      <c r="GB772" s="332">
        <v>0</v>
      </c>
      <c r="GC772" s="553" t="s">
        <v>4952</v>
      </c>
      <c r="GD772" s="552">
        <v>1</v>
      </c>
      <c r="GE772" s="553" t="s">
        <v>4952</v>
      </c>
      <c r="GF772" s="172">
        <v>9</v>
      </c>
      <c r="GG772" s="172">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1"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2">
        <v>3</v>
      </c>
      <c r="BQ773" s="172">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2">
        <v>0</v>
      </c>
      <c r="DG773" s="172">
        <v>0</v>
      </c>
      <c r="DH773" s="332" t="s">
        <v>148</v>
      </c>
      <c r="DI773" s="553" t="s">
        <v>137</v>
      </c>
      <c r="DJ773" s="552">
        <v>0</v>
      </c>
      <c r="DK773" s="553" t="s">
        <v>137</v>
      </c>
      <c r="DL773" s="172">
        <v>3</v>
      </c>
      <c r="DM773" s="172">
        <v>1</v>
      </c>
      <c r="DN773" s="332">
        <v>0.33333333333333331</v>
      </c>
      <c r="DO773" s="553" t="s">
        <v>4954</v>
      </c>
      <c r="DP773" s="551">
        <v>0</v>
      </c>
      <c r="DQ773" s="553" t="s">
        <v>137</v>
      </c>
      <c r="DR773" s="172">
        <v>11</v>
      </c>
      <c r="DS773" s="172">
        <v>0</v>
      </c>
      <c r="DT773" s="332">
        <v>0</v>
      </c>
      <c r="DU773" s="553" t="s">
        <v>4955</v>
      </c>
      <c r="DV773" s="552">
        <v>0</v>
      </c>
      <c r="DW773" s="553" t="s">
        <v>137</v>
      </c>
      <c r="DX773" s="172">
        <v>3</v>
      </c>
      <c r="DY773" s="172">
        <v>0</v>
      </c>
      <c r="DZ773" s="332">
        <v>0</v>
      </c>
      <c r="EA773" s="553" t="s">
        <v>4956</v>
      </c>
      <c r="EB773" s="552">
        <v>0</v>
      </c>
      <c r="EC773" s="553" t="s">
        <v>137</v>
      </c>
      <c r="ED773" s="172">
        <v>1</v>
      </c>
      <c r="EE773" s="172">
        <v>0</v>
      </c>
      <c r="EF773" s="576">
        <v>0</v>
      </c>
      <c r="EG773" s="553" t="s">
        <v>4956</v>
      </c>
      <c r="EH773" s="552">
        <v>0</v>
      </c>
      <c r="EI773" s="553" t="s">
        <v>137</v>
      </c>
      <c r="EJ773" s="172">
        <v>2</v>
      </c>
      <c r="EK773" s="172">
        <v>0</v>
      </c>
      <c r="EL773" s="576">
        <v>0</v>
      </c>
      <c r="EM773" s="553" t="s">
        <v>4957</v>
      </c>
      <c r="EN773" s="552">
        <v>2</v>
      </c>
      <c r="EO773" s="553" t="s">
        <v>4958</v>
      </c>
      <c r="EP773" s="172">
        <v>8</v>
      </c>
      <c r="EQ773" s="172">
        <v>6</v>
      </c>
      <c r="ER773" s="332">
        <v>0.75</v>
      </c>
      <c r="ES773" s="553" t="s">
        <v>4957</v>
      </c>
      <c r="ET773" s="552">
        <v>1</v>
      </c>
      <c r="EU773" s="553" t="s">
        <v>4958</v>
      </c>
      <c r="EV773" s="172">
        <v>43</v>
      </c>
      <c r="EW773" s="172">
        <v>20</v>
      </c>
      <c r="EX773" s="332">
        <v>0.46511627906976744</v>
      </c>
      <c r="EY773" s="553" t="s">
        <v>4959</v>
      </c>
      <c r="EZ773" s="552">
        <v>0</v>
      </c>
      <c r="FA773" s="553" t="s">
        <v>137</v>
      </c>
      <c r="FB773" s="172">
        <v>2</v>
      </c>
      <c r="FC773" s="172">
        <v>1</v>
      </c>
      <c r="FD773" s="332">
        <v>0.5</v>
      </c>
      <c r="FE773" s="553" t="s">
        <v>4959</v>
      </c>
      <c r="FF773" s="552">
        <v>0</v>
      </c>
      <c r="FG773" s="553" t="s">
        <v>137</v>
      </c>
      <c r="FH773" s="172">
        <v>1</v>
      </c>
      <c r="FI773" s="172">
        <v>1</v>
      </c>
      <c r="FJ773" s="332">
        <v>1</v>
      </c>
      <c r="FK773" s="553" t="s">
        <v>137</v>
      </c>
      <c r="FL773" s="552">
        <v>0</v>
      </c>
      <c r="FM773" s="553" t="s">
        <v>137</v>
      </c>
      <c r="FN773" s="172">
        <v>0</v>
      </c>
      <c r="FO773" s="172">
        <v>0</v>
      </c>
      <c r="FP773" s="332" t="s">
        <v>148</v>
      </c>
      <c r="FQ773" s="553" t="s">
        <v>137</v>
      </c>
      <c r="FR773" s="552">
        <v>0</v>
      </c>
      <c r="FS773" s="553" t="s">
        <v>137</v>
      </c>
      <c r="FT773" s="172">
        <v>0</v>
      </c>
      <c r="FU773" s="172">
        <v>0</v>
      </c>
      <c r="FV773" s="332" t="s">
        <v>148</v>
      </c>
      <c r="FW773" s="553" t="s">
        <v>137</v>
      </c>
      <c r="FX773" s="552">
        <v>0</v>
      </c>
      <c r="FY773" s="553" t="s">
        <v>137</v>
      </c>
      <c r="FZ773" s="172">
        <v>1</v>
      </c>
      <c r="GA773" s="172">
        <v>0</v>
      </c>
      <c r="GB773" s="332">
        <v>0</v>
      </c>
      <c r="GC773" s="553" t="s">
        <v>4957</v>
      </c>
      <c r="GD773" s="552">
        <v>1</v>
      </c>
      <c r="GE773" s="553" t="s">
        <v>4958</v>
      </c>
      <c r="GF773" s="172">
        <v>6</v>
      </c>
      <c r="GG773" s="172">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1"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2">
        <v>1</v>
      </c>
      <c r="BQ774" s="172">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2">
        <v>0</v>
      </c>
      <c r="DG774" s="172">
        <v>0</v>
      </c>
      <c r="DH774" s="332" t="s">
        <v>148</v>
      </c>
      <c r="DI774" s="553" t="s">
        <v>137</v>
      </c>
      <c r="DJ774" s="552">
        <v>0</v>
      </c>
      <c r="DK774" s="553" t="s">
        <v>137</v>
      </c>
      <c r="DL774" s="172">
        <v>0</v>
      </c>
      <c r="DM774" s="172">
        <v>0</v>
      </c>
      <c r="DN774" s="332" t="s">
        <v>148</v>
      </c>
      <c r="DO774" s="553" t="s">
        <v>137</v>
      </c>
      <c r="DP774" s="551">
        <v>0</v>
      </c>
      <c r="DQ774" s="553" t="s">
        <v>137</v>
      </c>
      <c r="DR774" s="172">
        <v>4</v>
      </c>
      <c r="DS774" s="172">
        <v>0</v>
      </c>
      <c r="DT774" s="332">
        <v>0</v>
      </c>
      <c r="DU774" s="553" t="s">
        <v>4961</v>
      </c>
      <c r="DV774" s="552">
        <v>0</v>
      </c>
      <c r="DW774" s="553"/>
      <c r="DX774" s="172">
        <v>3</v>
      </c>
      <c r="DY774" s="172">
        <v>0</v>
      </c>
      <c r="DZ774" s="332">
        <v>0</v>
      </c>
      <c r="EA774" s="553" t="s">
        <v>4961</v>
      </c>
      <c r="EB774" s="552">
        <v>0</v>
      </c>
      <c r="EC774" s="553"/>
      <c r="ED774" s="172">
        <v>1</v>
      </c>
      <c r="EE774" s="172">
        <v>0</v>
      </c>
      <c r="EF774" s="576">
        <v>0</v>
      </c>
      <c r="EG774" s="553" t="s">
        <v>4961</v>
      </c>
      <c r="EH774" s="552">
        <v>0</v>
      </c>
      <c r="EI774" s="553"/>
      <c r="EJ774" s="172">
        <v>1</v>
      </c>
      <c r="EK774" s="172">
        <v>1</v>
      </c>
      <c r="EL774" s="576">
        <v>1</v>
      </c>
      <c r="EM774" s="553" t="s">
        <v>137</v>
      </c>
      <c r="EN774" s="552">
        <v>0</v>
      </c>
      <c r="EO774" s="553" t="s">
        <v>137</v>
      </c>
      <c r="EP774" s="172">
        <v>2</v>
      </c>
      <c r="EQ774" s="172">
        <v>1</v>
      </c>
      <c r="ER774" s="332">
        <v>0.5</v>
      </c>
      <c r="ES774" s="553" t="s">
        <v>14650</v>
      </c>
      <c r="ET774" s="552">
        <v>1</v>
      </c>
      <c r="EU774" s="553" t="s">
        <v>4962</v>
      </c>
      <c r="EV774" s="172">
        <v>11</v>
      </c>
      <c r="EW774" s="172">
        <v>0</v>
      </c>
      <c r="EX774" s="332">
        <v>0</v>
      </c>
      <c r="EY774" s="553" t="s">
        <v>4961</v>
      </c>
      <c r="EZ774" s="552">
        <v>11</v>
      </c>
      <c r="FA774" s="553" t="s">
        <v>14651</v>
      </c>
      <c r="FB774" s="172">
        <v>0</v>
      </c>
      <c r="FC774" s="172">
        <v>0</v>
      </c>
      <c r="FD774" s="332" t="s">
        <v>148</v>
      </c>
      <c r="FE774" s="553" t="s">
        <v>137</v>
      </c>
      <c r="FF774" s="552">
        <v>0</v>
      </c>
      <c r="FG774" s="553" t="s">
        <v>137</v>
      </c>
      <c r="FH774" s="172">
        <v>0</v>
      </c>
      <c r="FI774" s="172">
        <v>0</v>
      </c>
      <c r="FJ774" s="332" t="s">
        <v>148</v>
      </c>
      <c r="FK774" s="553" t="s">
        <v>137</v>
      </c>
      <c r="FL774" s="552">
        <v>0</v>
      </c>
      <c r="FM774" s="553" t="s">
        <v>137</v>
      </c>
      <c r="FN774" s="172">
        <v>0</v>
      </c>
      <c r="FO774" s="172">
        <v>0</v>
      </c>
      <c r="FP774" s="332" t="s">
        <v>148</v>
      </c>
      <c r="FQ774" s="553" t="s">
        <v>137</v>
      </c>
      <c r="FR774" s="552">
        <v>0</v>
      </c>
      <c r="FS774" s="553" t="s">
        <v>137</v>
      </c>
      <c r="FT774" s="172">
        <v>0</v>
      </c>
      <c r="FU774" s="172">
        <v>0</v>
      </c>
      <c r="FV774" s="332" t="s">
        <v>148</v>
      </c>
      <c r="FW774" s="553" t="s">
        <v>137</v>
      </c>
      <c r="FX774" s="552">
        <v>0</v>
      </c>
      <c r="FY774" s="553" t="s">
        <v>137</v>
      </c>
      <c r="FZ774" s="172">
        <v>1</v>
      </c>
      <c r="GA774" s="172">
        <v>1</v>
      </c>
      <c r="GB774" s="332">
        <v>1</v>
      </c>
      <c r="GC774" s="553" t="s">
        <v>137</v>
      </c>
      <c r="GD774" s="552">
        <v>0</v>
      </c>
      <c r="GE774" s="553" t="s">
        <v>137</v>
      </c>
      <c r="GF774" s="172">
        <v>4</v>
      </c>
      <c r="GG774" s="172">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1"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2">
        <v>0</v>
      </c>
      <c r="BQ775" s="172">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2">
        <v>0</v>
      </c>
      <c r="DG775" s="172">
        <v>0</v>
      </c>
      <c r="DH775" s="332" t="s">
        <v>148</v>
      </c>
      <c r="DI775" s="553" t="s">
        <v>137</v>
      </c>
      <c r="DJ775" s="552">
        <v>0</v>
      </c>
      <c r="DK775" s="553" t="s">
        <v>137</v>
      </c>
      <c r="DL775" s="172">
        <v>0</v>
      </c>
      <c r="DM775" s="172">
        <v>0</v>
      </c>
      <c r="DN775" s="332" t="s">
        <v>148</v>
      </c>
      <c r="DO775" s="553"/>
      <c r="DP775" s="551">
        <v>0</v>
      </c>
      <c r="DQ775" s="553" t="s">
        <v>137</v>
      </c>
      <c r="DR775" s="172">
        <v>7</v>
      </c>
      <c r="DS775" s="172">
        <v>7</v>
      </c>
      <c r="DT775" s="332">
        <v>1</v>
      </c>
      <c r="DU775" s="553" t="s">
        <v>137</v>
      </c>
      <c r="DV775" s="552">
        <v>0</v>
      </c>
      <c r="DW775" s="553" t="s">
        <v>137</v>
      </c>
      <c r="DX775" s="172">
        <v>10</v>
      </c>
      <c r="DY775" s="172">
        <v>0</v>
      </c>
      <c r="DZ775" s="332">
        <v>0</v>
      </c>
      <c r="EA775" s="553" t="s">
        <v>4967</v>
      </c>
      <c r="EB775" s="552">
        <v>0</v>
      </c>
      <c r="EC775" s="553" t="s">
        <v>137</v>
      </c>
      <c r="ED775" s="172">
        <v>0</v>
      </c>
      <c r="EE775" s="172">
        <v>0</v>
      </c>
      <c r="EF775" s="576" t="s">
        <v>148</v>
      </c>
      <c r="EG775" s="553" t="s">
        <v>137</v>
      </c>
      <c r="EH775" s="552">
        <v>0</v>
      </c>
      <c r="EI775" s="553" t="s">
        <v>137</v>
      </c>
      <c r="EJ775" s="172">
        <v>1</v>
      </c>
      <c r="EK775" s="172">
        <v>0</v>
      </c>
      <c r="EL775" s="576">
        <v>0</v>
      </c>
      <c r="EM775" s="553" t="s">
        <v>4968</v>
      </c>
      <c r="EN775" s="552">
        <v>1</v>
      </c>
      <c r="EO775" s="553" t="s">
        <v>4969</v>
      </c>
      <c r="EP775" s="172">
        <v>2</v>
      </c>
      <c r="EQ775" s="172">
        <v>0</v>
      </c>
      <c r="ER775" s="332">
        <v>0</v>
      </c>
      <c r="ES775" s="553" t="s">
        <v>4970</v>
      </c>
      <c r="ET775" s="552">
        <v>2</v>
      </c>
      <c r="EU775" s="553" t="s">
        <v>4971</v>
      </c>
      <c r="EV775" s="172">
        <v>24</v>
      </c>
      <c r="EW775" s="172">
        <v>6</v>
      </c>
      <c r="EX775" s="332">
        <v>0.25</v>
      </c>
      <c r="EY775" s="553" t="s">
        <v>13177</v>
      </c>
      <c r="EZ775" s="552">
        <v>0</v>
      </c>
      <c r="FA775" s="553" t="s">
        <v>137</v>
      </c>
      <c r="FB775" s="172">
        <v>0</v>
      </c>
      <c r="FC775" s="172">
        <v>0</v>
      </c>
      <c r="FD775" s="332" t="s">
        <v>148</v>
      </c>
      <c r="FE775" s="553" t="s">
        <v>137</v>
      </c>
      <c r="FF775" s="552">
        <v>0</v>
      </c>
      <c r="FG775" s="553" t="s">
        <v>137</v>
      </c>
      <c r="FH775" s="172">
        <v>0</v>
      </c>
      <c r="FI775" s="172">
        <v>0</v>
      </c>
      <c r="FJ775" s="332" t="s">
        <v>148</v>
      </c>
      <c r="FK775" s="553" t="s">
        <v>137</v>
      </c>
      <c r="FL775" s="552">
        <v>0</v>
      </c>
      <c r="FM775" s="553" t="s">
        <v>137</v>
      </c>
      <c r="FN775" s="172">
        <v>0</v>
      </c>
      <c r="FO775" s="172">
        <v>0</v>
      </c>
      <c r="FP775" s="332" t="s">
        <v>148</v>
      </c>
      <c r="FQ775" s="553" t="s">
        <v>137</v>
      </c>
      <c r="FR775" s="552">
        <v>0</v>
      </c>
      <c r="FS775" s="553" t="s">
        <v>137</v>
      </c>
      <c r="FT775" s="172">
        <v>0</v>
      </c>
      <c r="FU775" s="172">
        <v>0</v>
      </c>
      <c r="FV775" s="332" t="s">
        <v>148</v>
      </c>
      <c r="FW775" s="553" t="s">
        <v>137</v>
      </c>
      <c r="FX775" s="552">
        <v>0</v>
      </c>
      <c r="FY775" s="553" t="s">
        <v>137</v>
      </c>
      <c r="FZ775" s="172">
        <v>4</v>
      </c>
      <c r="GA775" s="172">
        <v>0</v>
      </c>
      <c r="GB775" s="332">
        <v>0</v>
      </c>
      <c r="GC775" s="553" t="s">
        <v>4972</v>
      </c>
      <c r="GD775" s="552">
        <v>4</v>
      </c>
      <c r="GE775" s="553" t="s">
        <v>4972</v>
      </c>
      <c r="GF775" s="172">
        <v>12</v>
      </c>
      <c r="GG775" s="172">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1"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2">
        <v>7</v>
      </c>
      <c r="BQ776" s="172">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2">
        <v>0</v>
      </c>
      <c r="DG776" s="172">
        <v>0</v>
      </c>
      <c r="DH776" s="332" t="s">
        <v>148</v>
      </c>
      <c r="DI776" s="553" t="s">
        <v>137</v>
      </c>
      <c r="DJ776" s="552">
        <v>0</v>
      </c>
      <c r="DK776" s="553" t="s">
        <v>137</v>
      </c>
      <c r="DL776" s="172">
        <v>2</v>
      </c>
      <c r="DM776" s="172">
        <v>0</v>
      </c>
      <c r="DN776" s="332">
        <v>0</v>
      </c>
      <c r="DO776" s="553" t="s">
        <v>4976</v>
      </c>
      <c r="DP776" s="551">
        <v>0</v>
      </c>
      <c r="DQ776" s="553" t="s">
        <v>137</v>
      </c>
      <c r="DR776" s="172">
        <v>23</v>
      </c>
      <c r="DS776" s="172">
        <v>23</v>
      </c>
      <c r="DT776" s="332">
        <v>1</v>
      </c>
      <c r="DU776" s="553" t="s">
        <v>137</v>
      </c>
      <c r="DV776" s="552">
        <v>0</v>
      </c>
      <c r="DW776" s="553" t="s">
        <v>137</v>
      </c>
      <c r="DX776" s="172">
        <v>7</v>
      </c>
      <c r="DY776" s="172">
        <v>1</v>
      </c>
      <c r="DZ776" s="332">
        <v>0.14285714285714285</v>
      </c>
      <c r="EA776" s="553" t="s">
        <v>4977</v>
      </c>
      <c r="EB776" s="552">
        <v>0</v>
      </c>
      <c r="EC776" s="553" t="s">
        <v>137</v>
      </c>
      <c r="ED776" s="172">
        <v>1</v>
      </c>
      <c r="EE776" s="172">
        <v>0</v>
      </c>
      <c r="EF776" s="576">
        <v>0</v>
      </c>
      <c r="EG776" s="553" t="s">
        <v>11396</v>
      </c>
      <c r="EH776" s="552">
        <v>0</v>
      </c>
      <c r="EI776" s="553" t="s">
        <v>137</v>
      </c>
      <c r="EJ776" s="172">
        <v>5</v>
      </c>
      <c r="EK776" s="172">
        <v>0</v>
      </c>
      <c r="EL776" s="576">
        <v>0</v>
      </c>
      <c r="EM776" s="553" t="s">
        <v>4978</v>
      </c>
      <c r="EN776" s="552">
        <v>5</v>
      </c>
      <c r="EO776" s="553" t="s">
        <v>12627</v>
      </c>
      <c r="EP776" s="172">
        <v>10</v>
      </c>
      <c r="EQ776" s="172">
        <v>0</v>
      </c>
      <c r="ER776" s="332">
        <v>0</v>
      </c>
      <c r="ES776" s="553" t="s">
        <v>4978</v>
      </c>
      <c r="ET776" s="552">
        <v>6</v>
      </c>
      <c r="EU776" s="553" t="s">
        <v>4979</v>
      </c>
      <c r="EV776" s="172">
        <v>28</v>
      </c>
      <c r="EW776" s="172">
        <v>0</v>
      </c>
      <c r="EX776" s="332">
        <v>0</v>
      </c>
      <c r="EY776" s="553" t="s">
        <v>13178</v>
      </c>
      <c r="EZ776" s="552">
        <v>0</v>
      </c>
      <c r="FA776" s="553" t="s">
        <v>137</v>
      </c>
      <c r="FB776" s="172">
        <v>3</v>
      </c>
      <c r="FC776" s="172">
        <v>3</v>
      </c>
      <c r="FD776" s="332">
        <v>1</v>
      </c>
      <c r="FE776" s="553" t="s">
        <v>137</v>
      </c>
      <c r="FF776" s="552">
        <v>0</v>
      </c>
      <c r="FG776" s="553" t="s">
        <v>137</v>
      </c>
      <c r="FH776" s="172">
        <v>2</v>
      </c>
      <c r="FI776" s="172">
        <v>1</v>
      </c>
      <c r="FJ776" s="332">
        <v>0.5</v>
      </c>
      <c r="FK776" s="553" t="s">
        <v>43</v>
      </c>
      <c r="FL776" s="552">
        <v>0</v>
      </c>
      <c r="FM776" s="553" t="s">
        <v>137</v>
      </c>
      <c r="FN776" s="172">
        <v>0</v>
      </c>
      <c r="FO776" s="172">
        <v>0</v>
      </c>
      <c r="FP776" s="332" t="s">
        <v>148</v>
      </c>
      <c r="FQ776" s="553" t="s">
        <v>137</v>
      </c>
      <c r="FR776" s="552">
        <v>0</v>
      </c>
      <c r="FS776" s="553" t="s">
        <v>137</v>
      </c>
      <c r="FT776" s="172">
        <v>0</v>
      </c>
      <c r="FU776" s="172">
        <v>0</v>
      </c>
      <c r="FV776" s="332" t="s">
        <v>148</v>
      </c>
      <c r="FW776" s="553" t="s">
        <v>137</v>
      </c>
      <c r="FX776" s="552">
        <v>0</v>
      </c>
      <c r="FY776" s="553" t="s">
        <v>137</v>
      </c>
      <c r="FZ776" s="172">
        <v>9</v>
      </c>
      <c r="GA776" s="172">
        <v>4</v>
      </c>
      <c r="GB776" s="332">
        <v>0.44444444444444442</v>
      </c>
      <c r="GC776" s="553" t="s">
        <v>4980</v>
      </c>
      <c r="GD776" s="552">
        <v>4</v>
      </c>
      <c r="GE776" s="553" t="s">
        <v>4981</v>
      </c>
      <c r="GF776" s="172">
        <v>12</v>
      </c>
      <c r="GG776" s="172">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1"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2">
        <v>4</v>
      </c>
      <c r="BQ777" s="172">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2">
        <v>0</v>
      </c>
      <c r="DG777" s="172">
        <v>0</v>
      </c>
      <c r="DH777" s="332" t="s">
        <v>148</v>
      </c>
      <c r="DI777" s="553" t="s">
        <v>137</v>
      </c>
      <c r="DJ777" s="552">
        <v>0</v>
      </c>
      <c r="DK777" s="553" t="s">
        <v>137</v>
      </c>
      <c r="DL777" s="172">
        <v>6</v>
      </c>
      <c r="DM777" s="172">
        <v>1</v>
      </c>
      <c r="DN777" s="332">
        <v>0.16666666666666666</v>
      </c>
      <c r="DO777" s="553" t="s">
        <v>4985</v>
      </c>
      <c r="DP777" s="551">
        <v>0</v>
      </c>
      <c r="DQ777" s="553" t="s">
        <v>137</v>
      </c>
      <c r="DR777" s="172">
        <v>15</v>
      </c>
      <c r="DS777" s="172">
        <v>0</v>
      </c>
      <c r="DT777" s="332">
        <v>0</v>
      </c>
      <c r="DU777" s="553" t="s">
        <v>4986</v>
      </c>
      <c r="DV777" s="552">
        <v>0</v>
      </c>
      <c r="DW777" s="553" t="s">
        <v>137</v>
      </c>
      <c r="DX777" s="172">
        <v>4</v>
      </c>
      <c r="DY777" s="172">
        <v>0</v>
      </c>
      <c r="DZ777" s="332">
        <v>0</v>
      </c>
      <c r="EA777" s="553" t="s">
        <v>4987</v>
      </c>
      <c r="EB777" s="552">
        <v>0</v>
      </c>
      <c r="EC777" s="553" t="s">
        <v>137</v>
      </c>
      <c r="ED777" s="172">
        <v>3</v>
      </c>
      <c r="EE777" s="172">
        <v>0</v>
      </c>
      <c r="EF777" s="576">
        <v>0</v>
      </c>
      <c r="EG777" s="553" t="s">
        <v>1273</v>
      </c>
      <c r="EH777" s="552">
        <v>0</v>
      </c>
      <c r="EI777" s="553" t="s">
        <v>137</v>
      </c>
      <c r="EJ777" s="172">
        <v>3</v>
      </c>
      <c r="EK777" s="172">
        <v>0</v>
      </c>
      <c r="EL777" s="576">
        <v>0</v>
      </c>
      <c r="EM777" s="553" t="s">
        <v>11397</v>
      </c>
      <c r="EN777" s="552">
        <v>3</v>
      </c>
      <c r="EO777" s="553" t="s">
        <v>11398</v>
      </c>
      <c r="EP777" s="172">
        <v>3</v>
      </c>
      <c r="EQ777" s="172">
        <v>2</v>
      </c>
      <c r="ER777" s="332">
        <v>0.66666666666666663</v>
      </c>
      <c r="ES777" s="553" t="s">
        <v>16331</v>
      </c>
      <c r="ET777" s="552">
        <v>1</v>
      </c>
      <c r="EU777" s="553" t="s">
        <v>16332</v>
      </c>
      <c r="EV777" s="172">
        <v>4</v>
      </c>
      <c r="EW777" s="172">
        <v>0</v>
      </c>
      <c r="EX777" s="332">
        <v>0</v>
      </c>
      <c r="EY777" s="553" t="s">
        <v>4985</v>
      </c>
      <c r="EZ777" s="552">
        <v>1</v>
      </c>
      <c r="FA777" s="553" t="s">
        <v>16330</v>
      </c>
      <c r="FB777" s="172">
        <v>1</v>
      </c>
      <c r="FC777" s="172">
        <v>0</v>
      </c>
      <c r="FD777" s="332">
        <v>0</v>
      </c>
      <c r="FE777" s="553" t="s">
        <v>4988</v>
      </c>
      <c r="FF777" s="552">
        <v>1</v>
      </c>
      <c r="FG777" s="553" t="s">
        <v>4989</v>
      </c>
      <c r="FH777" s="172">
        <v>1</v>
      </c>
      <c r="FI777" s="172">
        <v>1</v>
      </c>
      <c r="FJ777" s="332">
        <v>1</v>
      </c>
      <c r="FK777" s="553"/>
      <c r="FL777" s="552">
        <v>0</v>
      </c>
      <c r="FM777" s="553"/>
      <c r="FN777" s="172">
        <v>0</v>
      </c>
      <c r="FO777" s="172">
        <v>0</v>
      </c>
      <c r="FP777" s="332" t="s">
        <v>148</v>
      </c>
      <c r="FQ777" s="553" t="s">
        <v>137</v>
      </c>
      <c r="FR777" s="552">
        <v>0</v>
      </c>
      <c r="FS777" s="553" t="s">
        <v>137</v>
      </c>
      <c r="FT777" s="172">
        <v>0</v>
      </c>
      <c r="FU777" s="172">
        <v>0</v>
      </c>
      <c r="FV777" s="332" t="s">
        <v>148</v>
      </c>
      <c r="FW777" s="553"/>
      <c r="FX777" s="552"/>
      <c r="FY777" s="553"/>
      <c r="FZ777" s="172">
        <v>4</v>
      </c>
      <c r="GA777" s="172">
        <v>3</v>
      </c>
      <c r="GB777" s="332">
        <v>0.75</v>
      </c>
      <c r="GC777" s="553" t="s">
        <v>4990</v>
      </c>
      <c r="GD777" s="552">
        <v>1</v>
      </c>
      <c r="GE777" s="553" t="s">
        <v>16333</v>
      </c>
      <c r="GF777" s="172">
        <v>11</v>
      </c>
      <c r="GG777" s="172">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1"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2">
        <v>1</v>
      </c>
      <c r="BQ778" s="172">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2">
        <v>0</v>
      </c>
      <c r="DG778" s="172">
        <v>0</v>
      </c>
      <c r="DH778" s="332" t="s">
        <v>148</v>
      </c>
      <c r="DI778" s="553" t="s">
        <v>137</v>
      </c>
      <c r="DJ778" s="552">
        <v>0</v>
      </c>
      <c r="DK778" s="553" t="s">
        <v>137</v>
      </c>
      <c r="DL778" s="172">
        <v>0</v>
      </c>
      <c r="DM778" s="172">
        <v>0</v>
      </c>
      <c r="DN778" s="332" t="s">
        <v>148</v>
      </c>
      <c r="DO778" s="553" t="s">
        <v>137</v>
      </c>
      <c r="DP778" s="551">
        <v>0</v>
      </c>
      <c r="DQ778" s="553" t="s">
        <v>137</v>
      </c>
      <c r="DR778" s="172">
        <v>2</v>
      </c>
      <c r="DS778" s="172">
        <v>0</v>
      </c>
      <c r="DT778" s="332">
        <v>0</v>
      </c>
      <c r="DU778" s="553" t="s">
        <v>16334</v>
      </c>
      <c r="DV778" s="552">
        <v>0</v>
      </c>
      <c r="DW778" s="553" t="s">
        <v>137</v>
      </c>
      <c r="DX778" s="172">
        <v>2</v>
      </c>
      <c r="DY778" s="172">
        <v>0</v>
      </c>
      <c r="DZ778" s="332">
        <v>0</v>
      </c>
      <c r="EA778" s="553" t="s">
        <v>4996</v>
      </c>
      <c r="EB778" s="552">
        <v>0</v>
      </c>
      <c r="EC778" s="553" t="s">
        <v>137</v>
      </c>
      <c r="ED778" s="172">
        <v>0</v>
      </c>
      <c r="EE778" s="172">
        <v>0</v>
      </c>
      <c r="EF778" s="576" t="s">
        <v>148</v>
      </c>
      <c r="EG778" s="553" t="s">
        <v>137</v>
      </c>
      <c r="EH778" s="552">
        <v>0</v>
      </c>
      <c r="EI778" s="553" t="s">
        <v>137</v>
      </c>
      <c r="EJ778" s="172">
        <v>1</v>
      </c>
      <c r="EK778" s="172">
        <v>1</v>
      </c>
      <c r="EL778" s="576">
        <v>1</v>
      </c>
      <c r="EM778" s="553" t="s">
        <v>137</v>
      </c>
      <c r="EN778" s="552">
        <v>0</v>
      </c>
      <c r="EO778" s="553" t="s">
        <v>137</v>
      </c>
      <c r="EP778" s="172">
        <v>3</v>
      </c>
      <c r="EQ778" s="172">
        <v>0</v>
      </c>
      <c r="ER778" s="332">
        <v>0</v>
      </c>
      <c r="ES778" s="553" t="s">
        <v>4997</v>
      </c>
      <c r="ET778" s="552">
        <v>3</v>
      </c>
      <c r="EU778" s="553" t="s">
        <v>11399</v>
      </c>
      <c r="EV778" s="172">
        <v>5</v>
      </c>
      <c r="EW778" s="172">
        <v>0</v>
      </c>
      <c r="EX778" s="332">
        <v>0</v>
      </c>
      <c r="EY778" s="553" t="s">
        <v>14658</v>
      </c>
      <c r="EZ778" s="552">
        <v>5</v>
      </c>
      <c r="FA778" s="553" t="s">
        <v>14659</v>
      </c>
      <c r="FB778" s="172">
        <v>1</v>
      </c>
      <c r="FC778" s="172">
        <v>1</v>
      </c>
      <c r="FD778" s="332">
        <v>1</v>
      </c>
      <c r="FE778" s="553" t="s">
        <v>137</v>
      </c>
      <c r="FF778" s="552">
        <v>0</v>
      </c>
      <c r="FG778" s="553" t="s">
        <v>137</v>
      </c>
      <c r="FH778" s="172">
        <v>0</v>
      </c>
      <c r="FI778" s="172">
        <v>0</v>
      </c>
      <c r="FJ778" s="332" t="s">
        <v>148</v>
      </c>
      <c r="FK778" s="553" t="s">
        <v>137</v>
      </c>
      <c r="FL778" s="552">
        <v>0</v>
      </c>
      <c r="FM778" s="553" t="s">
        <v>137</v>
      </c>
      <c r="FN778" s="172">
        <v>0</v>
      </c>
      <c r="FO778" s="172">
        <v>0</v>
      </c>
      <c r="FP778" s="332" t="s">
        <v>148</v>
      </c>
      <c r="FQ778" s="553" t="s">
        <v>137</v>
      </c>
      <c r="FR778" s="552">
        <v>0</v>
      </c>
      <c r="FS778" s="553" t="s">
        <v>137</v>
      </c>
      <c r="FT778" s="172">
        <v>3</v>
      </c>
      <c r="FU778" s="172">
        <v>3</v>
      </c>
      <c r="FV778" s="332">
        <v>1</v>
      </c>
      <c r="FW778" s="553" t="s">
        <v>137</v>
      </c>
      <c r="FX778" s="552">
        <v>0</v>
      </c>
      <c r="FY778" s="553" t="s">
        <v>137</v>
      </c>
      <c r="FZ778" s="172">
        <v>4</v>
      </c>
      <c r="GA778" s="172">
        <v>3</v>
      </c>
      <c r="GB778" s="332">
        <v>0.75</v>
      </c>
      <c r="GC778" s="553" t="s">
        <v>16335</v>
      </c>
      <c r="GD778" s="552">
        <v>1</v>
      </c>
      <c r="GE778" s="553" t="s">
        <v>4998</v>
      </c>
      <c r="GF778" s="172">
        <v>7</v>
      </c>
      <c r="GG778" s="172">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1"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2">
        <v>1</v>
      </c>
      <c r="BQ779" s="172">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2">
        <v>0</v>
      </c>
      <c r="DG779" s="172">
        <v>0</v>
      </c>
      <c r="DH779" s="332" t="s">
        <v>148</v>
      </c>
      <c r="DI779" s="553" t="s">
        <v>137</v>
      </c>
      <c r="DJ779" s="552">
        <v>0</v>
      </c>
      <c r="DK779" s="553" t="s">
        <v>137</v>
      </c>
      <c r="DL779" s="172">
        <v>0</v>
      </c>
      <c r="DM779" s="172">
        <v>0</v>
      </c>
      <c r="DN779" s="332" t="s">
        <v>148</v>
      </c>
      <c r="DO779" s="553" t="s">
        <v>137</v>
      </c>
      <c r="DP779" s="551">
        <v>0</v>
      </c>
      <c r="DQ779" s="553" t="s">
        <v>137</v>
      </c>
      <c r="DR779" s="172">
        <v>4</v>
      </c>
      <c r="DS779" s="172">
        <v>0</v>
      </c>
      <c r="DT779" s="332">
        <v>0</v>
      </c>
      <c r="DU779" s="553" t="s">
        <v>173</v>
      </c>
      <c r="DV779" s="552">
        <v>0</v>
      </c>
      <c r="DW779" s="553" t="s">
        <v>137</v>
      </c>
      <c r="DX779" s="172">
        <v>0</v>
      </c>
      <c r="DY779" s="172">
        <v>0</v>
      </c>
      <c r="DZ779" s="332" t="s">
        <v>148</v>
      </c>
      <c r="EA779" s="553" t="s">
        <v>137</v>
      </c>
      <c r="EB779" s="552">
        <v>0</v>
      </c>
      <c r="EC779" s="553" t="s">
        <v>137</v>
      </c>
      <c r="ED779" s="172">
        <v>0</v>
      </c>
      <c r="EE779" s="172">
        <v>0</v>
      </c>
      <c r="EF779" s="576" t="s">
        <v>148</v>
      </c>
      <c r="EG779" s="553" t="s">
        <v>137</v>
      </c>
      <c r="EH779" s="552">
        <v>0</v>
      </c>
      <c r="EI779" s="553" t="s">
        <v>137</v>
      </c>
      <c r="EJ779" s="172">
        <v>1</v>
      </c>
      <c r="EK779" s="172">
        <v>0</v>
      </c>
      <c r="EL779" s="576">
        <v>0</v>
      </c>
      <c r="EM779" s="553" t="s">
        <v>5002</v>
      </c>
      <c r="EN779" s="552">
        <v>1</v>
      </c>
      <c r="EO779" s="553" t="s">
        <v>5003</v>
      </c>
      <c r="EP779" s="172">
        <v>0</v>
      </c>
      <c r="EQ779" s="172">
        <v>0</v>
      </c>
      <c r="ER779" s="332" t="s">
        <v>148</v>
      </c>
      <c r="ES779" s="553" t="s">
        <v>137</v>
      </c>
      <c r="ET779" s="552">
        <v>0</v>
      </c>
      <c r="EU779" s="553" t="s">
        <v>137</v>
      </c>
      <c r="EV779" s="172">
        <v>1</v>
      </c>
      <c r="EW779" s="172">
        <v>0</v>
      </c>
      <c r="EX779" s="332">
        <v>0</v>
      </c>
      <c r="EY779" s="553" t="s">
        <v>13179</v>
      </c>
      <c r="EZ779" s="552">
        <v>0</v>
      </c>
      <c r="FA779" s="553" t="s">
        <v>137</v>
      </c>
      <c r="FB779" s="172">
        <v>0</v>
      </c>
      <c r="FC779" s="172">
        <v>0</v>
      </c>
      <c r="FD779" s="332" t="s">
        <v>148</v>
      </c>
      <c r="FE779" s="553" t="s">
        <v>137</v>
      </c>
      <c r="FF779" s="552">
        <v>0</v>
      </c>
      <c r="FG779" s="553" t="s">
        <v>137</v>
      </c>
      <c r="FH779" s="172">
        <v>0</v>
      </c>
      <c r="FI779" s="172">
        <v>0</v>
      </c>
      <c r="FJ779" s="332" t="s">
        <v>148</v>
      </c>
      <c r="FK779" s="553" t="s">
        <v>137</v>
      </c>
      <c r="FL779" s="552">
        <v>0</v>
      </c>
      <c r="FM779" s="553" t="s">
        <v>137</v>
      </c>
      <c r="FN779" s="172">
        <v>0</v>
      </c>
      <c r="FO779" s="172">
        <v>0</v>
      </c>
      <c r="FP779" s="332" t="s">
        <v>148</v>
      </c>
      <c r="FQ779" s="553" t="s">
        <v>137</v>
      </c>
      <c r="FR779" s="552">
        <v>0</v>
      </c>
      <c r="FS779" s="553" t="s">
        <v>137</v>
      </c>
      <c r="FT779" s="172">
        <v>0</v>
      </c>
      <c r="FU779" s="172">
        <v>0</v>
      </c>
      <c r="FV779" s="332" t="s">
        <v>148</v>
      </c>
      <c r="FW779" s="553" t="s">
        <v>137</v>
      </c>
      <c r="FX779" s="552">
        <v>0</v>
      </c>
      <c r="FY779" s="553" t="s">
        <v>137</v>
      </c>
      <c r="FZ779" s="172">
        <v>1</v>
      </c>
      <c r="GA779" s="172">
        <v>0</v>
      </c>
      <c r="GB779" s="332">
        <v>0</v>
      </c>
      <c r="GC779" s="553" t="s">
        <v>5004</v>
      </c>
      <c r="GD779" s="552">
        <v>1</v>
      </c>
      <c r="GE779" s="553" t="s">
        <v>5005</v>
      </c>
      <c r="GF779" s="172">
        <v>3</v>
      </c>
      <c r="GG779" s="172">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1"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2">
        <v>0</v>
      </c>
      <c r="BQ780" s="172">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2">
        <v>0</v>
      </c>
      <c r="DG780" s="172">
        <v>0</v>
      </c>
      <c r="DH780" s="332" t="s">
        <v>148</v>
      </c>
      <c r="DI780" s="553" t="s">
        <v>137</v>
      </c>
      <c r="DJ780" s="552">
        <v>0</v>
      </c>
      <c r="DK780" s="553" t="s">
        <v>137</v>
      </c>
      <c r="DL780" s="172">
        <v>0</v>
      </c>
      <c r="DM780" s="172">
        <v>0</v>
      </c>
      <c r="DN780" s="332" t="s">
        <v>148</v>
      </c>
      <c r="DO780" s="553" t="s">
        <v>137</v>
      </c>
      <c r="DP780" s="551">
        <v>0</v>
      </c>
      <c r="DQ780" s="553" t="s">
        <v>137</v>
      </c>
      <c r="DR780" s="172">
        <v>1</v>
      </c>
      <c r="DS780" s="172">
        <v>0</v>
      </c>
      <c r="DT780" s="332">
        <v>0</v>
      </c>
      <c r="DU780" s="553" t="s">
        <v>5010</v>
      </c>
      <c r="DV780" s="552">
        <v>0</v>
      </c>
      <c r="DW780" s="553" t="s">
        <v>137</v>
      </c>
      <c r="DX780" s="172">
        <v>4</v>
      </c>
      <c r="DY780" s="172">
        <v>0</v>
      </c>
      <c r="DZ780" s="332">
        <v>0</v>
      </c>
      <c r="EA780" s="553" t="s">
        <v>5011</v>
      </c>
      <c r="EB780" s="552">
        <v>0</v>
      </c>
      <c r="EC780" s="553" t="s">
        <v>137</v>
      </c>
      <c r="ED780" s="172">
        <v>2</v>
      </c>
      <c r="EE780" s="172">
        <v>0</v>
      </c>
      <c r="EF780" s="576">
        <v>0</v>
      </c>
      <c r="EG780" s="553" t="s">
        <v>5012</v>
      </c>
      <c r="EH780" s="552">
        <v>0</v>
      </c>
      <c r="EI780" s="553" t="s">
        <v>137</v>
      </c>
      <c r="EJ780" s="172">
        <v>1</v>
      </c>
      <c r="EK780" s="172">
        <v>0</v>
      </c>
      <c r="EL780" s="576">
        <v>0</v>
      </c>
      <c r="EM780" s="553" t="s">
        <v>5013</v>
      </c>
      <c r="EN780" s="552">
        <v>1</v>
      </c>
      <c r="EO780" s="553" t="s">
        <v>5014</v>
      </c>
      <c r="EP780" s="172">
        <v>2</v>
      </c>
      <c r="EQ780" s="172">
        <v>0</v>
      </c>
      <c r="ER780" s="332">
        <v>0</v>
      </c>
      <c r="ES780" s="553" t="s">
        <v>5012</v>
      </c>
      <c r="ET780" s="552">
        <v>2</v>
      </c>
      <c r="EU780" s="553" t="s">
        <v>5015</v>
      </c>
      <c r="EV780" s="172">
        <v>11</v>
      </c>
      <c r="EW780" s="172">
        <v>0</v>
      </c>
      <c r="EX780" s="332">
        <v>0</v>
      </c>
      <c r="EY780" s="553" t="s">
        <v>13180</v>
      </c>
      <c r="EZ780" s="552">
        <v>10</v>
      </c>
      <c r="FA780" s="553" t="s">
        <v>13181</v>
      </c>
      <c r="FB780" s="172">
        <v>1</v>
      </c>
      <c r="FC780" s="172">
        <v>0</v>
      </c>
      <c r="FD780" s="332">
        <v>0</v>
      </c>
      <c r="FE780" s="553" t="s">
        <v>5016</v>
      </c>
      <c r="FF780" s="552">
        <v>1</v>
      </c>
      <c r="FG780" s="553" t="s">
        <v>5017</v>
      </c>
      <c r="FH780" s="172">
        <v>0</v>
      </c>
      <c r="FI780" s="172">
        <v>0</v>
      </c>
      <c r="FJ780" s="332" t="s">
        <v>148</v>
      </c>
      <c r="FK780" s="553" t="s">
        <v>137</v>
      </c>
      <c r="FL780" s="552">
        <v>0</v>
      </c>
      <c r="FM780" s="553" t="s">
        <v>137</v>
      </c>
      <c r="FN780" s="172">
        <v>0</v>
      </c>
      <c r="FO780" s="172">
        <v>0</v>
      </c>
      <c r="FP780" s="332" t="s">
        <v>148</v>
      </c>
      <c r="FQ780" s="553" t="s">
        <v>137</v>
      </c>
      <c r="FR780" s="552">
        <v>0</v>
      </c>
      <c r="FS780" s="553" t="s">
        <v>137</v>
      </c>
      <c r="FT780" s="172">
        <v>0</v>
      </c>
      <c r="FU780" s="172">
        <v>0</v>
      </c>
      <c r="FV780" s="332" t="s">
        <v>148</v>
      </c>
      <c r="FW780" s="553" t="s">
        <v>137</v>
      </c>
      <c r="FX780" s="552">
        <v>0</v>
      </c>
      <c r="FY780" s="553" t="s">
        <v>137</v>
      </c>
      <c r="FZ780" s="172">
        <v>2</v>
      </c>
      <c r="GA780" s="172">
        <v>1</v>
      </c>
      <c r="GB780" s="332">
        <v>0.5</v>
      </c>
      <c r="GC780" s="553" t="s">
        <v>5018</v>
      </c>
      <c r="GD780" s="552">
        <v>0</v>
      </c>
      <c r="GE780" s="553" t="s">
        <v>137</v>
      </c>
      <c r="GF780" s="172">
        <v>16</v>
      </c>
      <c r="GG780" s="172">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1"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2">
        <v>1</v>
      </c>
      <c r="BQ781" s="172">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2">
        <v>0</v>
      </c>
      <c r="DG781" s="172">
        <v>0</v>
      </c>
      <c r="DH781" s="332" t="s">
        <v>148</v>
      </c>
      <c r="DI781" s="553" t="s">
        <v>137</v>
      </c>
      <c r="DJ781" s="552">
        <v>0</v>
      </c>
      <c r="DK781" s="553" t="s">
        <v>137</v>
      </c>
      <c r="DL781" s="172">
        <v>1</v>
      </c>
      <c r="DM781" s="172">
        <v>0</v>
      </c>
      <c r="DN781" s="332">
        <v>0</v>
      </c>
      <c r="DO781" s="553" t="s">
        <v>5022</v>
      </c>
      <c r="DP781" s="551">
        <v>0</v>
      </c>
      <c r="DQ781" s="553" t="s">
        <v>137</v>
      </c>
      <c r="DR781" s="172">
        <v>2</v>
      </c>
      <c r="DS781" s="172">
        <v>0</v>
      </c>
      <c r="DT781" s="332">
        <v>0</v>
      </c>
      <c r="DU781" s="553" t="s">
        <v>5023</v>
      </c>
      <c r="DV781" s="552">
        <v>0</v>
      </c>
      <c r="DW781" s="553" t="s">
        <v>137</v>
      </c>
      <c r="DX781" s="172">
        <v>0</v>
      </c>
      <c r="DY781" s="172">
        <v>0</v>
      </c>
      <c r="DZ781" s="332" t="s">
        <v>148</v>
      </c>
      <c r="EA781" s="553" t="s">
        <v>137</v>
      </c>
      <c r="EB781" s="552">
        <v>0</v>
      </c>
      <c r="EC781" s="553" t="s">
        <v>137</v>
      </c>
      <c r="ED781" s="172">
        <v>1</v>
      </c>
      <c r="EE781" s="172">
        <v>0</v>
      </c>
      <c r="EF781" s="576">
        <v>0</v>
      </c>
      <c r="EG781" s="553" t="s">
        <v>5024</v>
      </c>
      <c r="EH781" s="552">
        <v>0</v>
      </c>
      <c r="EI781" s="553" t="s">
        <v>137</v>
      </c>
      <c r="EJ781" s="172">
        <v>1</v>
      </c>
      <c r="EK781" s="172">
        <v>0</v>
      </c>
      <c r="EL781" s="576">
        <v>0</v>
      </c>
      <c r="EM781" s="553" t="s">
        <v>5025</v>
      </c>
      <c r="EN781" s="552">
        <v>1</v>
      </c>
      <c r="EO781" s="553" t="s">
        <v>5021</v>
      </c>
      <c r="EP781" s="172">
        <v>1</v>
      </c>
      <c r="EQ781" s="172">
        <v>0</v>
      </c>
      <c r="ER781" s="332">
        <v>0</v>
      </c>
      <c r="ES781" s="553" t="s">
        <v>5026</v>
      </c>
      <c r="ET781" s="552">
        <v>1</v>
      </c>
      <c r="EU781" s="553" t="s">
        <v>5027</v>
      </c>
      <c r="EV781" s="172">
        <v>18</v>
      </c>
      <c r="EW781" s="172">
        <v>0</v>
      </c>
      <c r="EX781" s="332">
        <v>0</v>
      </c>
      <c r="EY781" s="553" t="s">
        <v>13182</v>
      </c>
      <c r="EZ781" s="552">
        <v>18</v>
      </c>
      <c r="FA781" s="553" t="s">
        <v>13183</v>
      </c>
      <c r="FB781" s="172">
        <v>0</v>
      </c>
      <c r="FC781" s="172">
        <v>0</v>
      </c>
      <c r="FD781" s="332" t="s">
        <v>148</v>
      </c>
      <c r="FE781" s="553" t="s">
        <v>137</v>
      </c>
      <c r="FF781" s="552">
        <v>0</v>
      </c>
      <c r="FG781" s="553" t="s">
        <v>137</v>
      </c>
      <c r="FH781" s="172">
        <v>1</v>
      </c>
      <c r="FI781" s="172">
        <v>0</v>
      </c>
      <c r="FJ781" s="332">
        <v>0</v>
      </c>
      <c r="FK781" s="553" t="s">
        <v>5028</v>
      </c>
      <c r="FL781" s="552">
        <v>0</v>
      </c>
      <c r="FM781" s="553" t="s">
        <v>137</v>
      </c>
      <c r="FN781" s="172">
        <v>0</v>
      </c>
      <c r="FO781" s="172">
        <v>0</v>
      </c>
      <c r="FP781" s="332" t="s">
        <v>148</v>
      </c>
      <c r="FQ781" s="553" t="s">
        <v>137</v>
      </c>
      <c r="FR781" s="552">
        <v>0</v>
      </c>
      <c r="FS781" s="553" t="s">
        <v>137</v>
      </c>
      <c r="FT781" s="172">
        <v>0</v>
      </c>
      <c r="FU781" s="172">
        <v>0</v>
      </c>
      <c r="FV781" s="332" t="s">
        <v>148</v>
      </c>
      <c r="FW781" s="553" t="s">
        <v>137</v>
      </c>
      <c r="FX781" s="552">
        <v>0</v>
      </c>
      <c r="FY781" s="553" t="s">
        <v>137</v>
      </c>
      <c r="FZ781" s="172">
        <v>0</v>
      </c>
      <c r="GA781" s="172">
        <v>0</v>
      </c>
      <c r="GB781" s="332" t="s">
        <v>148</v>
      </c>
      <c r="GC781" s="553" t="s">
        <v>137</v>
      </c>
      <c r="GD781" s="552">
        <v>0</v>
      </c>
      <c r="GE781" s="553" t="s">
        <v>137</v>
      </c>
      <c r="GF781" s="172">
        <v>6</v>
      </c>
      <c r="GG781" s="172">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1"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2">
        <v>1</v>
      </c>
      <c r="BQ782" s="172">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2">
        <v>0</v>
      </c>
      <c r="DG782" s="172">
        <v>0</v>
      </c>
      <c r="DH782" s="332" t="s">
        <v>148</v>
      </c>
      <c r="DI782" s="553" t="s">
        <v>137</v>
      </c>
      <c r="DJ782" s="552">
        <v>0</v>
      </c>
      <c r="DK782" s="553" t="s">
        <v>137</v>
      </c>
      <c r="DL782" s="172">
        <v>1</v>
      </c>
      <c r="DM782" s="172">
        <v>0</v>
      </c>
      <c r="DN782" s="332">
        <v>0</v>
      </c>
      <c r="DO782" s="553" t="s">
        <v>5034</v>
      </c>
      <c r="DP782" s="551">
        <v>0</v>
      </c>
      <c r="DQ782" s="553" t="s">
        <v>137</v>
      </c>
      <c r="DR782" s="172">
        <v>14</v>
      </c>
      <c r="DS782" s="172">
        <v>0</v>
      </c>
      <c r="DT782" s="332">
        <v>0</v>
      </c>
      <c r="DU782" s="553" t="s">
        <v>5034</v>
      </c>
      <c r="DV782" s="552">
        <v>0</v>
      </c>
      <c r="DW782" s="553" t="s">
        <v>137</v>
      </c>
      <c r="DX782" s="172">
        <v>0</v>
      </c>
      <c r="DY782" s="172">
        <v>0</v>
      </c>
      <c r="DZ782" s="332" t="s">
        <v>148</v>
      </c>
      <c r="EA782" s="553" t="s">
        <v>137</v>
      </c>
      <c r="EB782" s="552">
        <v>0</v>
      </c>
      <c r="EC782" s="553" t="s">
        <v>137</v>
      </c>
      <c r="ED782" s="172">
        <v>0</v>
      </c>
      <c r="EE782" s="172">
        <v>0</v>
      </c>
      <c r="EF782" s="576" t="s">
        <v>148</v>
      </c>
      <c r="EG782" s="553" t="s">
        <v>137</v>
      </c>
      <c r="EH782" s="552">
        <v>0</v>
      </c>
      <c r="EI782" s="553" t="s">
        <v>137</v>
      </c>
      <c r="EJ782" s="172">
        <v>2</v>
      </c>
      <c r="EK782" s="172">
        <v>0</v>
      </c>
      <c r="EL782" s="576">
        <v>0</v>
      </c>
      <c r="EM782" s="553" t="s">
        <v>5034</v>
      </c>
      <c r="EN782" s="552">
        <v>2</v>
      </c>
      <c r="EO782" s="553" t="s">
        <v>5035</v>
      </c>
      <c r="EP782" s="172">
        <v>1</v>
      </c>
      <c r="EQ782" s="172">
        <v>1</v>
      </c>
      <c r="ER782" s="332">
        <v>1</v>
      </c>
      <c r="ES782" s="553" t="s">
        <v>137</v>
      </c>
      <c r="ET782" s="552">
        <v>0</v>
      </c>
      <c r="EU782" s="553" t="s">
        <v>137</v>
      </c>
      <c r="EV782" s="172">
        <v>19</v>
      </c>
      <c r="EW782" s="172">
        <v>6</v>
      </c>
      <c r="EX782" s="332">
        <v>0.31578947368421051</v>
      </c>
      <c r="EY782" s="553" t="s">
        <v>13184</v>
      </c>
      <c r="EZ782" s="552">
        <v>0</v>
      </c>
      <c r="FA782" s="553" t="s">
        <v>137</v>
      </c>
      <c r="FB782" s="172">
        <v>2</v>
      </c>
      <c r="FC782" s="172">
        <v>0</v>
      </c>
      <c r="FD782" s="332">
        <v>0</v>
      </c>
      <c r="FE782" s="553" t="s">
        <v>5034</v>
      </c>
      <c r="FF782" s="552">
        <v>0</v>
      </c>
      <c r="FG782" s="553" t="s">
        <v>137</v>
      </c>
      <c r="FH782" s="172">
        <v>0</v>
      </c>
      <c r="FI782" s="172">
        <v>0</v>
      </c>
      <c r="FJ782" s="332" t="s">
        <v>148</v>
      </c>
      <c r="FK782" s="553" t="s">
        <v>137</v>
      </c>
      <c r="FL782" s="552">
        <v>0</v>
      </c>
      <c r="FM782" s="553" t="s">
        <v>137</v>
      </c>
      <c r="FN782" s="172">
        <v>0</v>
      </c>
      <c r="FO782" s="172">
        <v>0</v>
      </c>
      <c r="FP782" s="332" t="s">
        <v>148</v>
      </c>
      <c r="FQ782" s="553" t="s">
        <v>137</v>
      </c>
      <c r="FR782" s="552">
        <v>0</v>
      </c>
      <c r="FS782" s="553" t="s">
        <v>137</v>
      </c>
      <c r="FT782" s="172">
        <v>2</v>
      </c>
      <c r="FU782" s="172">
        <v>2</v>
      </c>
      <c r="FV782" s="332">
        <v>1</v>
      </c>
      <c r="FW782" s="553" t="s">
        <v>137</v>
      </c>
      <c r="FX782" s="552">
        <v>0</v>
      </c>
      <c r="FY782" s="553" t="s">
        <v>137</v>
      </c>
      <c r="FZ782" s="172">
        <v>0</v>
      </c>
      <c r="GA782" s="172">
        <v>0</v>
      </c>
      <c r="GB782" s="332" t="s">
        <v>148</v>
      </c>
      <c r="GC782" s="553" t="s">
        <v>137</v>
      </c>
      <c r="GD782" s="552">
        <v>0</v>
      </c>
      <c r="GE782" s="553" t="s">
        <v>137</v>
      </c>
      <c r="GF782" s="172">
        <v>3</v>
      </c>
      <c r="GG782" s="172">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1"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2">
        <v>0</v>
      </c>
      <c r="BQ783" s="172">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2">
        <v>0</v>
      </c>
      <c r="DG783" s="172">
        <v>0</v>
      </c>
      <c r="DH783" s="332" t="s">
        <v>148</v>
      </c>
      <c r="DI783" s="553" t="s">
        <v>137</v>
      </c>
      <c r="DJ783" s="552">
        <v>0</v>
      </c>
      <c r="DK783" s="553" t="s">
        <v>137</v>
      </c>
      <c r="DL783" s="172">
        <v>0</v>
      </c>
      <c r="DM783" s="172">
        <v>0</v>
      </c>
      <c r="DN783" s="332" t="s">
        <v>148</v>
      </c>
      <c r="DO783" s="553" t="s">
        <v>137</v>
      </c>
      <c r="DP783" s="551">
        <v>0</v>
      </c>
      <c r="DQ783" s="553" t="s">
        <v>137</v>
      </c>
      <c r="DR783" s="172">
        <v>8</v>
      </c>
      <c r="DS783" s="172">
        <v>0</v>
      </c>
      <c r="DT783" s="332">
        <v>0</v>
      </c>
      <c r="DU783" s="553" t="s">
        <v>5039</v>
      </c>
      <c r="DV783" s="552">
        <v>0</v>
      </c>
      <c r="DW783" s="553" t="s">
        <v>137</v>
      </c>
      <c r="DX783" s="172">
        <v>4</v>
      </c>
      <c r="DY783" s="172">
        <v>0</v>
      </c>
      <c r="DZ783" s="332">
        <v>0</v>
      </c>
      <c r="EA783" s="553" t="s">
        <v>16340</v>
      </c>
      <c r="EB783" s="552">
        <v>0</v>
      </c>
      <c r="EC783" s="553" t="s">
        <v>137</v>
      </c>
      <c r="ED783" s="172">
        <v>0</v>
      </c>
      <c r="EE783" s="172">
        <v>0</v>
      </c>
      <c r="EF783" s="576" t="s">
        <v>148</v>
      </c>
      <c r="EG783" s="553" t="s">
        <v>137</v>
      </c>
      <c r="EH783" s="552">
        <v>0</v>
      </c>
      <c r="EI783" s="553" t="s">
        <v>137</v>
      </c>
      <c r="EJ783" s="172">
        <v>1</v>
      </c>
      <c r="EK783" s="172">
        <v>0</v>
      </c>
      <c r="EL783" s="576">
        <v>0</v>
      </c>
      <c r="EM783" s="553" t="s">
        <v>5040</v>
      </c>
      <c r="EN783" s="552">
        <v>1</v>
      </c>
      <c r="EO783" s="553" t="s">
        <v>5041</v>
      </c>
      <c r="EP783" s="172">
        <v>0</v>
      </c>
      <c r="EQ783" s="172">
        <v>0</v>
      </c>
      <c r="ER783" s="332" t="s">
        <v>148</v>
      </c>
      <c r="ES783" s="553" t="s">
        <v>137</v>
      </c>
      <c r="ET783" s="552">
        <v>0</v>
      </c>
      <c r="EU783" s="553" t="s">
        <v>137</v>
      </c>
      <c r="EV783" s="172">
        <v>1</v>
      </c>
      <c r="EW783" s="172">
        <v>0</v>
      </c>
      <c r="EX783" s="332">
        <v>0</v>
      </c>
      <c r="EY783" s="553" t="s">
        <v>13185</v>
      </c>
      <c r="EZ783" s="552">
        <v>1</v>
      </c>
      <c r="FA783" s="553" t="s">
        <v>13185</v>
      </c>
      <c r="FB783" s="172">
        <v>0</v>
      </c>
      <c r="FC783" s="172">
        <v>0</v>
      </c>
      <c r="FD783" s="332" t="s">
        <v>148</v>
      </c>
      <c r="FE783" s="553" t="s">
        <v>137</v>
      </c>
      <c r="FF783" s="552">
        <v>0</v>
      </c>
      <c r="FG783" s="553" t="s">
        <v>137</v>
      </c>
      <c r="FH783" s="172">
        <v>1</v>
      </c>
      <c r="FI783" s="172">
        <v>1</v>
      </c>
      <c r="FJ783" s="332">
        <v>1</v>
      </c>
      <c r="FK783" s="553" t="s">
        <v>137</v>
      </c>
      <c r="FL783" s="552">
        <v>0</v>
      </c>
      <c r="FM783" s="553" t="s">
        <v>137</v>
      </c>
      <c r="FN783" s="172">
        <v>0</v>
      </c>
      <c r="FO783" s="172">
        <v>0</v>
      </c>
      <c r="FP783" s="332" t="s">
        <v>148</v>
      </c>
      <c r="FQ783" s="553" t="s">
        <v>137</v>
      </c>
      <c r="FR783" s="552">
        <v>0</v>
      </c>
      <c r="FS783" s="553" t="s">
        <v>137</v>
      </c>
      <c r="FT783" s="172">
        <v>0</v>
      </c>
      <c r="FU783" s="172">
        <v>0</v>
      </c>
      <c r="FV783" s="332" t="s">
        <v>148</v>
      </c>
      <c r="FW783" s="553" t="s">
        <v>137</v>
      </c>
      <c r="FX783" s="552">
        <v>0</v>
      </c>
      <c r="FY783" s="553" t="s">
        <v>137</v>
      </c>
      <c r="FZ783" s="172">
        <v>1</v>
      </c>
      <c r="GA783" s="172">
        <v>1</v>
      </c>
      <c r="GB783" s="332">
        <v>1</v>
      </c>
      <c r="GC783" s="553" t="s">
        <v>137</v>
      </c>
      <c r="GD783" s="552">
        <v>0</v>
      </c>
      <c r="GE783" s="553" t="s">
        <v>137</v>
      </c>
      <c r="GF783" s="172">
        <v>3</v>
      </c>
      <c r="GG783" s="172">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1"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2">
        <v>1</v>
      </c>
      <c r="BQ784" s="172">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2">
        <v>0</v>
      </c>
      <c r="DG784" s="172">
        <v>0</v>
      </c>
      <c r="DH784" s="332" t="s">
        <v>148</v>
      </c>
      <c r="DI784" s="553" t="s">
        <v>137</v>
      </c>
      <c r="DJ784" s="552">
        <v>0</v>
      </c>
      <c r="DK784" s="553" t="s">
        <v>137</v>
      </c>
      <c r="DL784" s="172">
        <v>0</v>
      </c>
      <c r="DM784" s="172">
        <v>0</v>
      </c>
      <c r="DN784" s="332" t="s">
        <v>148</v>
      </c>
      <c r="DO784" s="553" t="s">
        <v>137</v>
      </c>
      <c r="DP784" s="551">
        <v>0</v>
      </c>
      <c r="DQ784" s="553" t="s">
        <v>137</v>
      </c>
      <c r="DR784" s="172">
        <v>8</v>
      </c>
      <c r="DS784" s="172">
        <v>0</v>
      </c>
      <c r="DT784" s="332">
        <v>0</v>
      </c>
      <c r="DU784" s="553" t="s">
        <v>5044</v>
      </c>
      <c r="DV784" s="552">
        <v>0</v>
      </c>
      <c r="DW784" s="553" t="s">
        <v>137</v>
      </c>
      <c r="DX784" s="172">
        <v>1</v>
      </c>
      <c r="DY784" s="172">
        <v>0</v>
      </c>
      <c r="DZ784" s="332">
        <v>0</v>
      </c>
      <c r="EA784" s="553" t="s">
        <v>16341</v>
      </c>
      <c r="EB784" s="552">
        <v>0</v>
      </c>
      <c r="EC784" s="553" t="s">
        <v>137</v>
      </c>
      <c r="ED784" s="172">
        <v>0</v>
      </c>
      <c r="EE784" s="172">
        <v>0</v>
      </c>
      <c r="EF784" s="576" t="s">
        <v>148</v>
      </c>
      <c r="EG784" s="553" t="s">
        <v>137</v>
      </c>
      <c r="EH784" s="552">
        <v>0</v>
      </c>
      <c r="EI784" s="553" t="s">
        <v>137</v>
      </c>
      <c r="EJ784" s="172">
        <v>3</v>
      </c>
      <c r="EK784" s="172">
        <v>0</v>
      </c>
      <c r="EL784" s="576">
        <v>0</v>
      </c>
      <c r="EM784" s="553" t="s">
        <v>11400</v>
      </c>
      <c r="EN784" s="552">
        <v>0</v>
      </c>
      <c r="EO784" s="553"/>
      <c r="EP784" s="172">
        <v>2</v>
      </c>
      <c r="EQ784" s="172">
        <v>0</v>
      </c>
      <c r="ER784" s="332">
        <v>0</v>
      </c>
      <c r="ES784" s="553" t="s">
        <v>989</v>
      </c>
      <c r="ET784" s="552">
        <v>2</v>
      </c>
      <c r="EU784" s="553" t="s">
        <v>5045</v>
      </c>
      <c r="EV784" s="172">
        <v>3</v>
      </c>
      <c r="EW784" s="172">
        <v>0</v>
      </c>
      <c r="EX784" s="332">
        <v>0</v>
      </c>
      <c r="EY784" s="553" t="s">
        <v>989</v>
      </c>
      <c r="EZ784" s="552">
        <v>3</v>
      </c>
      <c r="FA784" s="553" t="s">
        <v>13186</v>
      </c>
      <c r="FB784" s="172">
        <v>2</v>
      </c>
      <c r="FC784" s="172">
        <v>0</v>
      </c>
      <c r="FD784" s="332">
        <v>0</v>
      </c>
      <c r="FE784" s="553" t="s">
        <v>989</v>
      </c>
      <c r="FF784" s="552">
        <v>2</v>
      </c>
      <c r="FG784" s="553" t="s">
        <v>5045</v>
      </c>
      <c r="FH784" s="172">
        <v>0</v>
      </c>
      <c r="FI784" s="172">
        <v>0</v>
      </c>
      <c r="FJ784" s="332" t="s">
        <v>148</v>
      </c>
      <c r="FK784" s="553" t="s">
        <v>137</v>
      </c>
      <c r="FL784" s="552">
        <v>0</v>
      </c>
      <c r="FM784" s="553" t="s">
        <v>137</v>
      </c>
      <c r="FN784" s="172">
        <v>0</v>
      </c>
      <c r="FO784" s="172">
        <v>0</v>
      </c>
      <c r="FP784" s="332" t="s">
        <v>148</v>
      </c>
      <c r="FQ784" s="553" t="s">
        <v>137</v>
      </c>
      <c r="FR784" s="552">
        <v>0</v>
      </c>
      <c r="FS784" s="553" t="s">
        <v>137</v>
      </c>
      <c r="FT784" s="172">
        <v>0</v>
      </c>
      <c r="FU784" s="172">
        <v>0</v>
      </c>
      <c r="FV784" s="332" t="s">
        <v>148</v>
      </c>
      <c r="FW784" s="553" t="s">
        <v>137</v>
      </c>
      <c r="FX784" s="552">
        <v>0</v>
      </c>
      <c r="FY784" s="553" t="s">
        <v>137</v>
      </c>
      <c r="FZ784" s="172">
        <v>1</v>
      </c>
      <c r="GA784" s="172">
        <v>1</v>
      </c>
      <c r="GB784" s="332">
        <v>1</v>
      </c>
      <c r="GC784" s="553" t="s">
        <v>137</v>
      </c>
      <c r="GD784" s="552">
        <v>0</v>
      </c>
      <c r="GE784" s="553" t="s">
        <v>137</v>
      </c>
      <c r="GF784" s="172">
        <v>3</v>
      </c>
      <c r="GG784" s="172">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1"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2">
        <v>3</v>
      </c>
      <c r="BQ785" s="172">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2">
        <v>0</v>
      </c>
      <c r="DG785" s="172">
        <v>0</v>
      </c>
      <c r="DH785" s="332" t="s">
        <v>148</v>
      </c>
      <c r="DI785" s="553" t="s">
        <v>137</v>
      </c>
      <c r="DJ785" s="552">
        <v>0</v>
      </c>
      <c r="DK785" s="553" t="s">
        <v>137</v>
      </c>
      <c r="DL785" s="172">
        <v>1</v>
      </c>
      <c r="DM785" s="172">
        <v>1</v>
      </c>
      <c r="DN785" s="332">
        <v>1</v>
      </c>
      <c r="DO785" s="553" t="s">
        <v>137</v>
      </c>
      <c r="DP785" s="551">
        <v>0</v>
      </c>
      <c r="DQ785" s="553" t="s">
        <v>137</v>
      </c>
      <c r="DR785" s="172">
        <v>9</v>
      </c>
      <c r="DS785" s="172">
        <v>0</v>
      </c>
      <c r="DT785" s="332">
        <v>0</v>
      </c>
      <c r="DU785" s="553" t="s">
        <v>5050</v>
      </c>
      <c r="DV785" s="552">
        <v>0</v>
      </c>
      <c r="DW785" s="553" t="s">
        <v>137</v>
      </c>
      <c r="DX785" s="172">
        <v>0</v>
      </c>
      <c r="DY785" s="172">
        <v>0</v>
      </c>
      <c r="DZ785" s="332" t="s">
        <v>148</v>
      </c>
      <c r="EA785" s="553" t="s">
        <v>137</v>
      </c>
      <c r="EB785" s="552">
        <v>0</v>
      </c>
      <c r="EC785" s="553" t="s">
        <v>137</v>
      </c>
      <c r="ED785" s="172">
        <v>0</v>
      </c>
      <c r="EE785" s="172">
        <v>0</v>
      </c>
      <c r="EF785" s="576" t="s">
        <v>148</v>
      </c>
      <c r="EG785" s="553" t="s">
        <v>137</v>
      </c>
      <c r="EH785" s="552">
        <v>0</v>
      </c>
      <c r="EI785" s="553" t="s">
        <v>137</v>
      </c>
      <c r="EJ785" s="172">
        <v>1</v>
      </c>
      <c r="EK785" s="172">
        <v>0</v>
      </c>
      <c r="EL785" s="576">
        <v>0</v>
      </c>
      <c r="EM785" s="553" t="s">
        <v>5051</v>
      </c>
      <c r="EN785" s="552">
        <v>1</v>
      </c>
      <c r="EO785" s="553" t="s">
        <v>5052</v>
      </c>
      <c r="EP785" s="172">
        <v>2</v>
      </c>
      <c r="EQ785" s="172">
        <v>1</v>
      </c>
      <c r="ER785" s="332">
        <v>0.5</v>
      </c>
      <c r="ES785" s="553" t="s">
        <v>5053</v>
      </c>
      <c r="ET785" s="552">
        <v>1</v>
      </c>
      <c r="EU785" s="553" t="s">
        <v>5054</v>
      </c>
      <c r="EV785" s="172">
        <v>4</v>
      </c>
      <c r="EW785" s="172">
        <v>0</v>
      </c>
      <c r="EX785" s="332">
        <v>0</v>
      </c>
      <c r="EY785" s="553" t="s">
        <v>13187</v>
      </c>
      <c r="EZ785" s="552">
        <v>4</v>
      </c>
      <c r="FA785" s="553" t="s">
        <v>13188</v>
      </c>
      <c r="FB785" s="172">
        <v>1</v>
      </c>
      <c r="FC785" s="172">
        <v>1</v>
      </c>
      <c r="FD785" s="332">
        <v>1</v>
      </c>
      <c r="FE785" s="553" t="s">
        <v>137</v>
      </c>
      <c r="FF785" s="552">
        <v>0</v>
      </c>
      <c r="FG785" s="553" t="s">
        <v>137</v>
      </c>
      <c r="FH785" s="172">
        <v>0</v>
      </c>
      <c r="FI785" s="172">
        <v>0</v>
      </c>
      <c r="FJ785" s="332" t="s">
        <v>148</v>
      </c>
      <c r="FK785" s="553" t="s">
        <v>137</v>
      </c>
      <c r="FL785" s="552">
        <v>0</v>
      </c>
      <c r="FM785" s="553" t="s">
        <v>137</v>
      </c>
      <c r="FN785" s="172">
        <v>0</v>
      </c>
      <c r="FO785" s="172">
        <v>0</v>
      </c>
      <c r="FP785" s="332" t="s">
        <v>148</v>
      </c>
      <c r="FQ785" s="553" t="s">
        <v>137</v>
      </c>
      <c r="FR785" s="552">
        <v>0</v>
      </c>
      <c r="FS785" s="553" t="s">
        <v>137</v>
      </c>
      <c r="FT785" s="172">
        <v>0</v>
      </c>
      <c r="FU785" s="172">
        <v>0</v>
      </c>
      <c r="FV785" s="332" t="s">
        <v>148</v>
      </c>
      <c r="FW785" s="553" t="s">
        <v>137</v>
      </c>
      <c r="FX785" s="552">
        <v>0</v>
      </c>
      <c r="FY785" s="553" t="s">
        <v>137</v>
      </c>
      <c r="FZ785" s="172">
        <v>1</v>
      </c>
      <c r="GA785" s="172">
        <v>0</v>
      </c>
      <c r="GB785" s="332">
        <v>0</v>
      </c>
      <c r="GC785" s="553" t="s">
        <v>5055</v>
      </c>
      <c r="GD785" s="552">
        <v>1</v>
      </c>
      <c r="GE785" s="553" t="s">
        <v>5056</v>
      </c>
      <c r="GF785" s="172">
        <v>1</v>
      </c>
      <c r="GG785" s="172">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1"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2">
        <v>0</v>
      </c>
      <c r="BQ786" s="172"/>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2">
        <v>0</v>
      </c>
      <c r="DG786" s="172">
        <v>0</v>
      </c>
      <c r="DH786" s="332" t="s">
        <v>148</v>
      </c>
      <c r="DI786" s="553" t="s">
        <v>137</v>
      </c>
      <c r="DJ786" s="552">
        <v>0</v>
      </c>
      <c r="DK786" s="553" t="s">
        <v>137</v>
      </c>
      <c r="DL786" s="172">
        <v>3</v>
      </c>
      <c r="DM786" s="172">
        <v>3</v>
      </c>
      <c r="DN786" s="332">
        <v>1</v>
      </c>
      <c r="DO786" s="553" t="s">
        <v>137</v>
      </c>
      <c r="DP786" s="551">
        <v>0</v>
      </c>
      <c r="DQ786" s="553" t="s">
        <v>137</v>
      </c>
      <c r="DR786" s="172">
        <v>21</v>
      </c>
      <c r="DS786" s="172">
        <v>0</v>
      </c>
      <c r="DT786" s="332">
        <v>0</v>
      </c>
      <c r="DU786" s="553" t="s">
        <v>14671</v>
      </c>
      <c r="DV786" s="552">
        <v>0</v>
      </c>
      <c r="DW786" s="553" t="s">
        <v>137</v>
      </c>
      <c r="DX786" s="172">
        <v>0</v>
      </c>
      <c r="DY786" s="172">
        <v>0</v>
      </c>
      <c r="DZ786" s="332" t="s">
        <v>148</v>
      </c>
      <c r="EA786" s="553" t="s">
        <v>137</v>
      </c>
      <c r="EB786" s="552">
        <v>0</v>
      </c>
      <c r="EC786" s="553" t="s">
        <v>137</v>
      </c>
      <c r="ED786" s="172">
        <v>2</v>
      </c>
      <c r="EE786" s="172">
        <v>0</v>
      </c>
      <c r="EF786" s="576">
        <v>0</v>
      </c>
      <c r="EG786" s="553" t="s">
        <v>14672</v>
      </c>
      <c r="EH786" s="552">
        <v>2</v>
      </c>
      <c r="EI786" s="553" t="s">
        <v>14673</v>
      </c>
      <c r="EJ786" s="172">
        <v>3</v>
      </c>
      <c r="EK786" s="172">
        <v>0</v>
      </c>
      <c r="EL786" s="576">
        <v>0</v>
      </c>
      <c r="EM786" s="553" t="s">
        <v>14674</v>
      </c>
      <c r="EN786" s="552">
        <v>3</v>
      </c>
      <c r="EO786" s="553" t="s">
        <v>14675</v>
      </c>
      <c r="EP786" s="172">
        <v>7</v>
      </c>
      <c r="EQ786" s="172">
        <v>5</v>
      </c>
      <c r="ER786" s="332">
        <v>0.7142857142857143</v>
      </c>
      <c r="ES786" s="553" t="s">
        <v>14676</v>
      </c>
      <c r="ET786" s="552">
        <v>2</v>
      </c>
      <c r="EU786" s="553" t="s">
        <v>14675</v>
      </c>
      <c r="EV786" s="172">
        <v>18</v>
      </c>
      <c r="EW786" s="172">
        <v>0</v>
      </c>
      <c r="EX786" s="332">
        <v>0</v>
      </c>
      <c r="EY786" s="553" t="s">
        <v>14677</v>
      </c>
      <c r="EZ786" s="552">
        <v>15</v>
      </c>
      <c r="FA786" s="553" t="s">
        <v>14678</v>
      </c>
      <c r="FB786" s="172">
        <v>0</v>
      </c>
      <c r="FC786" s="172">
        <v>0</v>
      </c>
      <c r="FD786" s="332" t="s">
        <v>148</v>
      </c>
      <c r="FE786" s="553" t="s">
        <v>137</v>
      </c>
      <c r="FF786" s="552">
        <v>0</v>
      </c>
      <c r="FG786" s="553" t="s">
        <v>137</v>
      </c>
      <c r="FH786" s="172">
        <v>2</v>
      </c>
      <c r="FI786" s="172">
        <v>2</v>
      </c>
      <c r="FJ786" s="332">
        <v>1</v>
      </c>
      <c r="FK786" s="553" t="s">
        <v>137</v>
      </c>
      <c r="FL786" s="552">
        <v>0</v>
      </c>
      <c r="FM786" s="553" t="s">
        <v>137</v>
      </c>
      <c r="FN786" s="172">
        <v>0</v>
      </c>
      <c r="FO786" s="172">
        <v>0</v>
      </c>
      <c r="FP786" s="332" t="s">
        <v>148</v>
      </c>
      <c r="FQ786" s="553" t="s">
        <v>137</v>
      </c>
      <c r="FR786" s="552">
        <v>0</v>
      </c>
      <c r="FS786" s="553" t="s">
        <v>137</v>
      </c>
      <c r="FT786" s="172">
        <v>0</v>
      </c>
      <c r="FU786" s="172">
        <v>0</v>
      </c>
      <c r="FV786" s="332" t="s">
        <v>148</v>
      </c>
      <c r="FW786" s="553" t="s">
        <v>137</v>
      </c>
      <c r="FX786" s="552">
        <v>0</v>
      </c>
      <c r="FY786" s="553" t="s">
        <v>137</v>
      </c>
      <c r="FZ786" s="172">
        <v>6</v>
      </c>
      <c r="GA786" s="172">
        <v>6</v>
      </c>
      <c r="GB786" s="332">
        <v>1</v>
      </c>
      <c r="GC786" s="553" t="s">
        <v>137</v>
      </c>
      <c r="GD786" s="552">
        <v>0</v>
      </c>
      <c r="GE786" s="553" t="s">
        <v>137</v>
      </c>
      <c r="GF786" s="172">
        <v>4</v>
      </c>
      <c r="GG786" s="172">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0"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0"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1"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0"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0"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0"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0"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0"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0"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0"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2">
        <v>7</v>
      </c>
      <c r="BQ796" s="172">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2">
        <v>0</v>
      </c>
      <c r="DG796" s="172">
        <v>0</v>
      </c>
      <c r="DH796" s="429" t="s">
        <v>148</v>
      </c>
      <c r="DI796" s="553" t="s">
        <v>137</v>
      </c>
      <c r="DJ796" s="552">
        <v>0</v>
      </c>
      <c r="DK796" s="553" t="s">
        <v>137</v>
      </c>
      <c r="DL796" s="172">
        <v>4</v>
      </c>
      <c r="DM796" s="172">
        <v>3</v>
      </c>
      <c r="DN796" s="429">
        <v>0.75</v>
      </c>
      <c r="DO796" s="553" t="s">
        <v>5129</v>
      </c>
      <c r="DP796" s="551">
        <v>0</v>
      </c>
      <c r="DQ796" s="553" t="s">
        <v>137</v>
      </c>
      <c r="DR796" s="172">
        <v>4</v>
      </c>
      <c r="DS796" s="172">
        <v>0</v>
      </c>
      <c r="DT796" s="429">
        <v>0</v>
      </c>
      <c r="DU796" s="553" t="s">
        <v>5130</v>
      </c>
      <c r="DV796" s="552">
        <v>0</v>
      </c>
      <c r="DW796" s="553" t="s">
        <v>137</v>
      </c>
      <c r="DX796" s="172">
        <v>3</v>
      </c>
      <c r="DY796" s="172">
        <v>0</v>
      </c>
      <c r="DZ796" s="429">
        <v>0</v>
      </c>
      <c r="EA796" s="553" t="s">
        <v>5131</v>
      </c>
      <c r="EB796" s="552">
        <v>0</v>
      </c>
      <c r="EC796" s="553" t="s">
        <v>137</v>
      </c>
      <c r="ED796" s="172">
        <v>0</v>
      </c>
      <c r="EE796" s="172">
        <v>0</v>
      </c>
      <c r="EF796" s="581" t="s">
        <v>148</v>
      </c>
      <c r="EG796" s="553" t="s">
        <v>137</v>
      </c>
      <c r="EH796" s="552">
        <v>0</v>
      </c>
      <c r="EI796" s="553" t="s">
        <v>137</v>
      </c>
      <c r="EJ796" s="172">
        <v>3</v>
      </c>
      <c r="EK796" s="172">
        <v>0</v>
      </c>
      <c r="EL796" s="581">
        <v>0</v>
      </c>
      <c r="EM796" s="553" t="s">
        <v>5132</v>
      </c>
      <c r="EN796" s="552">
        <v>3</v>
      </c>
      <c r="EO796" s="553" t="s">
        <v>5133</v>
      </c>
      <c r="EP796" s="172">
        <v>0</v>
      </c>
      <c r="EQ796" s="172">
        <v>0</v>
      </c>
      <c r="ER796" s="429" t="s">
        <v>148</v>
      </c>
      <c r="ES796" s="553" t="s">
        <v>137</v>
      </c>
      <c r="ET796" s="552">
        <v>0</v>
      </c>
      <c r="EU796" s="553" t="s">
        <v>137</v>
      </c>
      <c r="EV796" s="172">
        <v>7</v>
      </c>
      <c r="EW796" s="172">
        <v>0</v>
      </c>
      <c r="EX796" s="429">
        <v>0</v>
      </c>
      <c r="EY796" s="553" t="s">
        <v>16104</v>
      </c>
      <c r="EZ796" s="552">
        <v>4</v>
      </c>
      <c r="FA796" s="553" t="s">
        <v>16105</v>
      </c>
      <c r="FB796" s="172">
        <v>1</v>
      </c>
      <c r="FC796" s="172">
        <v>0</v>
      </c>
      <c r="FD796" s="429">
        <v>0</v>
      </c>
      <c r="FE796" s="553" t="s">
        <v>14689</v>
      </c>
      <c r="FF796" s="552">
        <v>0</v>
      </c>
      <c r="FG796" s="553" t="s">
        <v>137</v>
      </c>
      <c r="FH796" s="172">
        <v>0</v>
      </c>
      <c r="FI796" s="172">
        <v>0</v>
      </c>
      <c r="FJ796" s="429" t="s">
        <v>148</v>
      </c>
      <c r="FK796" s="553" t="s">
        <v>137</v>
      </c>
      <c r="FL796" s="552">
        <v>0</v>
      </c>
      <c r="FM796" s="553" t="s">
        <v>137</v>
      </c>
      <c r="FN796" s="172">
        <v>0</v>
      </c>
      <c r="FO796" s="172">
        <v>0</v>
      </c>
      <c r="FP796" s="429" t="s">
        <v>148</v>
      </c>
      <c r="FQ796" s="553" t="s">
        <v>137</v>
      </c>
      <c r="FR796" s="552">
        <v>0</v>
      </c>
      <c r="FS796" s="553" t="s">
        <v>137</v>
      </c>
      <c r="FT796" s="172">
        <v>0</v>
      </c>
      <c r="FU796" s="172">
        <v>0</v>
      </c>
      <c r="FV796" s="429" t="s">
        <v>148</v>
      </c>
      <c r="FW796" s="553" t="s">
        <v>137</v>
      </c>
      <c r="FX796" s="552">
        <v>0</v>
      </c>
      <c r="FY796" s="553" t="s">
        <v>137</v>
      </c>
      <c r="FZ796" s="172">
        <v>5</v>
      </c>
      <c r="GA796" s="172">
        <v>4</v>
      </c>
      <c r="GB796" s="429">
        <v>0.8</v>
      </c>
      <c r="GC796" s="553" t="s">
        <v>5134</v>
      </c>
      <c r="GD796" s="552">
        <v>1</v>
      </c>
      <c r="GE796" s="553" t="s">
        <v>5135</v>
      </c>
      <c r="GF796" s="172">
        <v>11</v>
      </c>
      <c r="GG796" s="172">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0"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2">
        <v>1</v>
      </c>
      <c r="BQ797" s="172">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2">
        <v>0</v>
      </c>
      <c r="DG797" s="172">
        <v>0</v>
      </c>
      <c r="DH797" s="332" t="s">
        <v>148</v>
      </c>
      <c r="DI797" s="553"/>
      <c r="DJ797" s="552">
        <v>0</v>
      </c>
      <c r="DK797" s="553"/>
      <c r="DL797" s="172">
        <v>0</v>
      </c>
      <c r="DM797" s="172">
        <v>0</v>
      </c>
      <c r="DN797" s="332" t="s">
        <v>148</v>
      </c>
      <c r="DO797" s="553"/>
      <c r="DP797" s="551">
        <v>0</v>
      </c>
      <c r="DQ797" s="553"/>
      <c r="DR797" s="172">
        <v>17</v>
      </c>
      <c r="DS797" s="172">
        <v>17</v>
      </c>
      <c r="DT797" s="429">
        <v>1</v>
      </c>
      <c r="DU797" s="553"/>
      <c r="DV797" s="552">
        <v>0</v>
      </c>
      <c r="DW797" s="553"/>
      <c r="DX797" s="172">
        <v>0</v>
      </c>
      <c r="DY797" s="172">
        <v>0</v>
      </c>
      <c r="DZ797" s="332" t="s">
        <v>148</v>
      </c>
      <c r="EA797" s="553"/>
      <c r="EB797" s="552">
        <v>0</v>
      </c>
      <c r="EC797" s="553"/>
      <c r="ED797" s="172">
        <v>1</v>
      </c>
      <c r="EE797" s="172">
        <v>0</v>
      </c>
      <c r="EF797" s="576">
        <v>0</v>
      </c>
      <c r="EG797" s="553" t="s">
        <v>5139</v>
      </c>
      <c r="EH797" s="552">
        <v>0</v>
      </c>
      <c r="EI797" s="553"/>
      <c r="EJ797" s="172">
        <v>1</v>
      </c>
      <c r="EK797" s="172">
        <v>0</v>
      </c>
      <c r="EL797" s="576">
        <v>0</v>
      </c>
      <c r="EM797" s="553" t="s">
        <v>5140</v>
      </c>
      <c r="EN797" s="552">
        <v>0</v>
      </c>
      <c r="EO797" s="553"/>
      <c r="EP797" s="172">
        <v>1</v>
      </c>
      <c r="EQ797" s="172">
        <v>0</v>
      </c>
      <c r="ER797" s="332">
        <v>0</v>
      </c>
      <c r="ES797" s="553" t="s">
        <v>5079</v>
      </c>
      <c r="ET797" s="552">
        <v>0</v>
      </c>
      <c r="EU797" s="553"/>
      <c r="EV797" s="172">
        <v>1</v>
      </c>
      <c r="EW797" s="172">
        <v>0</v>
      </c>
      <c r="EX797" s="332">
        <v>0</v>
      </c>
      <c r="EY797" s="553" t="s">
        <v>13195</v>
      </c>
      <c r="EZ797" s="552">
        <v>0</v>
      </c>
      <c r="FA797" s="553"/>
      <c r="FB797" s="172">
        <v>1</v>
      </c>
      <c r="FC797" s="172">
        <v>0</v>
      </c>
      <c r="FD797" s="332">
        <v>0</v>
      </c>
      <c r="FE797" s="553" t="s">
        <v>5141</v>
      </c>
      <c r="FF797" s="552">
        <v>1</v>
      </c>
      <c r="FG797" s="553" t="s">
        <v>5142</v>
      </c>
      <c r="FH797" s="172">
        <v>1</v>
      </c>
      <c r="FI797" s="172">
        <v>0</v>
      </c>
      <c r="FJ797" s="332">
        <v>0</v>
      </c>
      <c r="FK797" s="553" t="s">
        <v>16106</v>
      </c>
      <c r="FL797" s="552">
        <v>0</v>
      </c>
      <c r="FM797" s="553"/>
      <c r="FN797" s="172">
        <v>1</v>
      </c>
      <c r="FO797" s="172">
        <v>1</v>
      </c>
      <c r="FP797" s="332">
        <v>1</v>
      </c>
      <c r="FQ797" s="553"/>
      <c r="FR797" s="552">
        <v>0</v>
      </c>
      <c r="FS797" s="553"/>
      <c r="FT797" s="172">
        <v>1</v>
      </c>
      <c r="FU797" s="172">
        <v>1</v>
      </c>
      <c r="FV797" s="332">
        <v>1</v>
      </c>
      <c r="FW797" s="553"/>
      <c r="FX797" s="552">
        <v>0</v>
      </c>
      <c r="FY797" s="553"/>
      <c r="FZ797" s="172">
        <v>1</v>
      </c>
      <c r="GA797" s="172">
        <v>0</v>
      </c>
      <c r="GB797" s="332">
        <v>0</v>
      </c>
      <c r="GC797" s="553" t="s">
        <v>5143</v>
      </c>
      <c r="GD797" s="552">
        <v>1</v>
      </c>
      <c r="GE797" s="553" t="s">
        <v>5144</v>
      </c>
      <c r="GF797" s="172">
        <v>1</v>
      </c>
      <c r="GG797" s="172">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0"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2">
        <v>1</v>
      </c>
      <c r="BQ798" s="172">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2">
        <v>0</v>
      </c>
      <c r="DG798" s="172">
        <v>0</v>
      </c>
      <c r="DH798" s="429" t="s">
        <v>148</v>
      </c>
      <c r="DI798" s="553" t="s">
        <v>137</v>
      </c>
      <c r="DJ798" s="552">
        <v>0</v>
      </c>
      <c r="DK798" s="553" t="s">
        <v>137</v>
      </c>
      <c r="DL798" s="172">
        <v>6</v>
      </c>
      <c r="DM798" s="172">
        <v>6</v>
      </c>
      <c r="DN798" s="429">
        <v>1</v>
      </c>
      <c r="DO798" s="553" t="s">
        <v>137</v>
      </c>
      <c r="DP798" s="551">
        <v>0</v>
      </c>
      <c r="DQ798" s="553" t="s">
        <v>137</v>
      </c>
      <c r="DR798" s="172">
        <v>16</v>
      </c>
      <c r="DS798" s="172">
        <v>0</v>
      </c>
      <c r="DT798" s="429">
        <v>0</v>
      </c>
      <c r="DU798" s="553" t="s">
        <v>5147</v>
      </c>
      <c r="DV798" s="552">
        <v>0</v>
      </c>
      <c r="DW798" s="553" t="s">
        <v>137</v>
      </c>
      <c r="DX798" s="172">
        <v>11</v>
      </c>
      <c r="DY798" s="172">
        <v>6</v>
      </c>
      <c r="DZ798" s="429">
        <v>0.54545454545454541</v>
      </c>
      <c r="EA798" s="553" t="s">
        <v>5148</v>
      </c>
      <c r="EB798" s="552">
        <v>0</v>
      </c>
      <c r="EC798" s="553" t="s">
        <v>137</v>
      </c>
      <c r="ED798" s="172">
        <v>2</v>
      </c>
      <c r="EE798" s="172">
        <v>0</v>
      </c>
      <c r="EF798" s="581">
        <v>0</v>
      </c>
      <c r="EG798" s="553" t="s">
        <v>550</v>
      </c>
      <c r="EH798" s="552">
        <v>0</v>
      </c>
      <c r="EI798" s="553" t="s">
        <v>137</v>
      </c>
      <c r="EJ798" s="172">
        <v>3</v>
      </c>
      <c r="EK798" s="172">
        <v>0</v>
      </c>
      <c r="EL798" s="581">
        <v>0</v>
      </c>
      <c r="EM798" s="553" t="s">
        <v>1347</v>
      </c>
      <c r="EN798" s="552">
        <v>0</v>
      </c>
      <c r="EO798" s="553"/>
      <c r="EP798" s="172">
        <v>4</v>
      </c>
      <c r="EQ798" s="172">
        <v>1</v>
      </c>
      <c r="ER798" s="429">
        <v>0.25</v>
      </c>
      <c r="ES798" s="553" t="s">
        <v>1347</v>
      </c>
      <c r="ET798" s="552">
        <v>1</v>
      </c>
      <c r="EU798" s="553" t="s">
        <v>5149</v>
      </c>
      <c r="EV798" s="172">
        <v>10</v>
      </c>
      <c r="EW798" s="172">
        <v>0</v>
      </c>
      <c r="EX798" s="429">
        <v>0</v>
      </c>
      <c r="EY798" s="553" t="s">
        <v>1347</v>
      </c>
      <c r="EZ798" s="552">
        <v>0</v>
      </c>
      <c r="FA798" s="553" t="s">
        <v>137</v>
      </c>
      <c r="FB798" s="172">
        <v>1</v>
      </c>
      <c r="FC798" s="172">
        <v>0</v>
      </c>
      <c r="FD798" s="429">
        <v>0</v>
      </c>
      <c r="FE798" s="553" t="s">
        <v>5066</v>
      </c>
      <c r="FF798" s="552">
        <v>1</v>
      </c>
      <c r="FG798" s="553" t="s">
        <v>5150</v>
      </c>
      <c r="FH798" s="172">
        <v>0</v>
      </c>
      <c r="FI798" s="172">
        <v>0</v>
      </c>
      <c r="FJ798" s="429" t="s">
        <v>148</v>
      </c>
      <c r="FK798" s="553"/>
      <c r="FL798" s="552">
        <v>0</v>
      </c>
      <c r="FM798" s="553" t="s">
        <v>137</v>
      </c>
      <c r="FN798" s="172">
        <v>1</v>
      </c>
      <c r="FO798" s="172">
        <v>1</v>
      </c>
      <c r="FP798" s="429">
        <v>1</v>
      </c>
      <c r="FQ798" s="553" t="s">
        <v>137</v>
      </c>
      <c r="FR798" s="552">
        <v>0</v>
      </c>
      <c r="FS798" s="553" t="s">
        <v>137</v>
      </c>
      <c r="FT798" s="172">
        <v>0</v>
      </c>
      <c r="FU798" s="172">
        <v>0</v>
      </c>
      <c r="FV798" s="429" t="s">
        <v>148</v>
      </c>
      <c r="FW798" s="553" t="s">
        <v>137</v>
      </c>
      <c r="FX798" s="552">
        <v>0</v>
      </c>
      <c r="FY798" s="553" t="s">
        <v>137</v>
      </c>
      <c r="FZ798" s="172">
        <v>3</v>
      </c>
      <c r="GA798" s="172">
        <v>0</v>
      </c>
      <c r="GB798" s="429">
        <v>0</v>
      </c>
      <c r="GC798" s="553" t="s">
        <v>1274</v>
      </c>
      <c r="GD798" s="552">
        <v>0</v>
      </c>
      <c r="GE798" s="553" t="s">
        <v>137</v>
      </c>
      <c r="GF798" s="172">
        <v>4</v>
      </c>
      <c r="GG798" s="172">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0"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2">
        <v>2</v>
      </c>
      <c r="BQ799" s="172">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2">
        <v>0</v>
      </c>
      <c r="DG799" s="172">
        <v>0</v>
      </c>
      <c r="DH799" s="429" t="s">
        <v>148</v>
      </c>
      <c r="DI799" s="553" t="s">
        <v>137</v>
      </c>
      <c r="DJ799" s="552">
        <v>0</v>
      </c>
      <c r="DK799" s="553" t="s">
        <v>137</v>
      </c>
      <c r="DL799" s="172">
        <v>0</v>
      </c>
      <c r="DM799" s="172">
        <v>0</v>
      </c>
      <c r="DN799" s="429" t="s">
        <v>148</v>
      </c>
      <c r="DO799" s="553" t="s">
        <v>137</v>
      </c>
      <c r="DP799" s="551">
        <v>0</v>
      </c>
      <c r="DQ799" s="553" t="s">
        <v>137</v>
      </c>
      <c r="DR799" s="172">
        <v>14</v>
      </c>
      <c r="DS799" s="172">
        <v>0</v>
      </c>
      <c r="DT799" s="429">
        <v>0</v>
      </c>
      <c r="DU799" s="553" t="s">
        <v>5157</v>
      </c>
      <c r="DV799" s="552">
        <v>0</v>
      </c>
      <c r="DW799" s="553" t="s">
        <v>137</v>
      </c>
      <c r="DX799" s="172">
        <v>0</v>
      </c>
      <c r="DY799" s="172">
        <v>0</v>
      </c>
      <c r="DZ799" s="429" t="s">
        <v>148</v>
      </c>
      <c r="EA799" s="553" t="s">
        <v>137</v>
      </c>
      <c r="EB799" s="552">
        <v>0</v>
      </c>
      <c r="EC799" s="553" t="s">
        <v>137</v>
      </c>
      <c r="ED799" s="172">
        <v>0</v>
      </c>
      <c r="EE799" s="172">
        <v>0</v>
      </c>
      <c r="EF799" s="581" t="s">
        <v>148</v>
      </c>
      <c r="EG799" s="553" t="s">
        <v>137</v>
      </c>
      <c r="EH799" s="552">
        <v>0</v>
      </c>
      <c r="EI799" s="553" t="s">
        <v>137</v>
      </c>
      <c r="EJ799" s="172">
        <v>1</v>
      </c>
      <c r="EK799" s="172">
        <v>0</v>
      </c>
      <c r="EL799" s="581">
        <v>0</v>
      </c>
      <c r="EM799" s="553" t="s">
        <v>5063</v>
      </c>
      <c r="EN799" s="552">
        <v>1</v>
      </c>
      <c r="EO799" s="553" t="s">
        <v>5156</v>
      </c>
      <c r="EP799" s="172">
        <v>2</v>
      </c>
      <c r="EQ799" s="172">
        <v>0</v>
      </c>
      <c r="ER799" s="429">
        <v>0</v>
      </c>
      <c r="ES799" s="553" t="s">
        <v>5063</v>
      </c>
      <c r="ET799" s="552">
        <v>1</v>
      </c>
      <c r="EU799" s="553" t="s">
        <v>5158</v>
      </c>
      <c r="EV799" s="172">
        <v>18</v>
      </c>
      <c r="EW799" s="172">
        <v>0</v>
      </c>
      <c r="EX799" s="429">
        <v>0</v>
      </c>
      <c r="EY799" s="553" t="s">
        <v>13196</v>
      </c>
      <c r="EZ799" s="552">
        <v>0</v>
      </c>
      <c r="FA799" s="553" t="s">
        <v>137</v>
      </c>
      <c r="FB799" s="172">
        <v>1</v>
      </c>
      <c r="FC799" s="172">
        <v>1</v>
      </c>
      <c r="FD799" s="429">
        <v>1</v>
      </c>
      <c r="FE799" s="553" t="s">
        <v>137</v>
      </c>
      <c r="FF799" s="552">
        <v>0</v>
      </c>
      <c r="FG799" s="553"/>
      <c r="FH799" s="172">
        <v>1</v>
      </c>
      <c r="FI799" s="172">
        <v>0</v>
      </c>
      <c r="FJ799" s="429">
        <v>0</v>
      </c>
      <c r="FK799" s="553"/>
      <c r="FL799" s="552">
        <v>1</v>
      </c>
      <c r="FM799" s="553" t="s">
        <v>5159</v>
      </c>
      <c r="FN799" s="172">
        <v>0</v>
      </c>
      <c r="FO799" s="172">
        <v>0</v>
      </c>
      <c r="FP799" s="429" t="s">
        <v>148</v>
      </c>
      <c r="FQ799" s="553" t="s">
        <v>137</v>
      </c>
      <c r="FR799" s="552">
        <v>0</v>
      </c>
      <c r="FS799" s="553" t="s">
        <v>137</v>
      </c>
      <c r="FT799" s="172">
        <v>0</v>
      </c>
      <c r="FU799" s="172">
        <v>0</v>
      </c>
      <c r="FV799" s="429" t="s">
        <v>148</v>
      </c>
      <c r="FW799" s="553" t="s">
        <v>137</v>
      </c>
      <c r="FX799" s="552">
        <v>0</v>
      </c>
      <c r="FY799" s="553" t="s">
        <v>137</v>
      </c>
      <c r="FZ799" s="172">
        <v>5</v>
      </c>
      <c r="GA799" s="172">
        <v>5</v>
      </c>
      <c r="GB799" s="429">
        <v>1</v>
      </c>
      <c r="GC799" s="553" t="s">
        <v>137</v>
      </c>
      <c r="GD799" s="552">
        <v>0</v>
      </c>
      <c r="GE799" s="553" t="s">
        <v>137</v>
      </c>
      <c r="GF799" s="172">
        <v>5</v>
      </c>
      <c r="GG799" s="172">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0"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0"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0"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0"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2" customFormat="1" ht="115" customHeight="1">
      <c r="A831" s="335" t="s">
        <v>18632</v>
      </c>
      <c r="B831" s="555" t="s">
        <v>5346</v>
      </c>
      <c r="C831" s="555" t="s">
        <v>5347</v>
      </c>
      <c r="D831" s="555" t="s">
        <v>95</v>
      </c>
      <c r="E831" s="169" t="s">
        <v>132</v>
      </c>
      <c r="F831" s="169"/>
      <c r="G831" s="238" t="s">
        <v>137</v>
      </c>
      <c r="H831" s="169" t="s">
        <v>132</v>
      </c>
      <c r="I831" s="169"/>
      <c r="J831" s="238"/>
      <c r="K831" s="340" t="s">
        <v>138</v>
      </c>
      <c r="L831" s="169"/>
      <c r="M831" s="341"/>
      <c r="N831" s="169" t="s">
        <v>138</v>
      </c>
      <c r="O831" s="169"/>
      <c r="P831" s="238"/>
      <c r="Q831" s="169" t="s">
        <v>132</v>
      </c>
      <c r="R831" s="169" t="s">
        <v>137</v>
      </c>
      <c r="S831" s="238" t="s">
        <v>137</v>
      </c>
      <c r="T831" s="169" t="s">
        <v>132</v>
      </c>
      <c r="U831" s="169" t="s">
        <v>137</v>
      </c>
      <c r="V831" s="238" t="s">
        <v>137</v>
      </c>
      <c r="W831" s="169" t="s">
        <v>132</v>
      </c>
      <c r="X831" s="169" t="s">
        <v>137</v>
      </c>
      <c r="Y831" s="238" t="s">
        <v>137</v>
      </c>
      <c r="Z831" s="169" t="s">
        <v>132</v>
      </c>
      <c r="AA831" s="169" t="s">
        <v>137</v>
      </c>
      <c r="AB831" s="238" t="s">
        <v>137</v>
      </c>
      <c r="AC831" s="244" t="s">
        <v>132</v>
      </c>
      <c r="AD831" s="244" t="s">
        <v>137</v>
      </c>
      <c r="AE831" s="238" t="s">
        <v>137</v>
      </c>
      <c r="AF831" s="562" t="s">
        <v>148</v>
      </c>
      <c r="AG831" s="555" t="s">
        <v>132</v>
      </c>
      <c r="AH831" s="554" t="s">
        <v>14726</v>
      </c>
      <c r="AI831" s="169" t="s">
        <v>132</v>
      </c>
      <c r="AJ831" s="169" t="s">
        <v>137</v>
      </c>
      <c r="AK831" s="238" t="s">
        <v>137</v>
      </c>
      <c r="AL831" s="169" t="s">
        <v>132</v>
      </c>
      <c r="AM831" s="169" t="s">
        <v>137</v>
      </c>
      <c r="AN831" s="238" t="s">
        <v>137</v>
      </c>
      <c r="AO831" s="169" t="s">
        <v>138</v>
      </c>
      <c r="AP831" s="169" t="s">
        <v>137</v>
      </c>
      <c r="AQ831" s="238" t="s">
        <v>137</v>
      </c>
      <c r="AR831" s="169" t="s">
        <v>132</v>
      </c>
      <c r="AS831" s="169" t="s">
        <v>137</v>
      </c>
      <c r="AT831" s="238" t="s">
        <v>137</v>
      </c>
      <c r="AU831" s="169" t="s">
        <v>132</v>
      </c>
      <c r="AV831" s="169" t="s">
        <v>137</v>
      </c>
      <c r="AW831" s="238" t="s">
        <v>137</v>
      </c>
      <c r="AX831" s="169" t="s">
        <v>132</v>
      </c>
      <c r="AY831" s="169" t="s">
        <v>137</v>
      </c>
      <c r="AZ831" s="238" t="s">
        <v>137</v>
      </c>
      <c r="BA831" s="169" t="s">
        <v>132</v>
      </c>
      <c r="BB831" s="169"/>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9"/>
      <c r="GP831" s="169"/>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2"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2">
        <v>6</v>
      </c>
      <c r="BQ832" s="172">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2">
        <v>0</v>
      </c>
      <c r="DG832" s="172">
        <v>0</v>
      </c>
      <c r="DH832" s="332" t="s">
        <v>148</v>
      </c>
      <c r="DI832" s="553" t="s">
        <v>137</v>
      </c>
      <c r="DJ832" s="552">
        <v>0</v>
      </c>
      <c r="DK832" s="553" t="s">
        <v>137</v>
      </c>
      <c r="DL832" s="172">
        <v>9</v>
      </c>
      <c r="DM832" s="172">
        <v>1</v>
      </c>
      <c r="DN832" s="332">
        <v>0.1111111111111111</v>
      </c>
      <c r="DO832" s="553" t="s">
        <v>12216</v>
      </c>
      <c r="DP832" s="551">
        <v>0</v>
      </c>
      <c r="DQ832" s="553" t="s">
        <v>137</v>
      </c>
      <c r="DR832" s="172">
        <v>60</v>
      </c>
      <c r="DS832" s="172">
        <v>23</v>
      </c>
      <c r="DT832" s="332">
        <v>0.38333333333333336</v>
      </c>
      <c r="DU832" s="553" t="s">
        <v>15766</v>
      </c>
      <c r="DV832" s="552">
        <v>0</v>
      </c>
      <c r="DW832" s="553" t="s">
        <v>137</v>
      </c>
      <c r="DX832" s="172">
        <v>10</v>
      </c>
      <c r="DY832" s="172">
        <v>9</v>
      </c>
      <c r="DZ832" s="332">
        <v>0.9</v>
      </c>
      <c r="EA832" s="553" t="s">
        <v>11421</v>
      </c>
      <c r="EB832" s="552">
        <v>0</v>
      </c>
      <c r="EC832" s="553" t="s">
        <v>137</v>
      </c>
      <c r="ED832" s="172">
        <v>11</v>
      </c>
      <c r="EE832" s="172">
        <v>4</v>
      </c>
      <c r="EF832" s="576">
        <v>0.36363636363636365</v>
      </c>
      <c r="EG832" s="553" t="s">
        <v>11422</v>
      </c>
      <c r="EH832" s="552">
        <v>0</v>
      </c>
      <c r="EI832" s="553" t="s">
        <v>137</v>
      </c>
      <c r="EJ832" s="172">
        <v>11</v>
      </c>
      <c r="EK832" s="172">
        <v>0</v>
      </c>
      <c r="EL832" s="576">
        <v>0</v>
      </c>
      <c r="EM832" s="553" t="s">
        <v>12606</v>
      </c>
      <c r="EN832" s="552">
        <v>11</v>
      </c>
      <c r="EO832" s="553" t="s">
        <v>12607</v>
      </c>
      <c r="EP832" s="172">
        <v>18</v>
      </c>
      <c r="EQ832" s="172">
        <v>3</v>
      </c>
      <c r="ER832" s="332">
        <v>0.16666666666666666</v>
      </c>
      <c r="ES832" s="553" t="s">
        <v>14729</v>
      </c>
      <c r="ET832" s="552">
        <v>14</v>
      </c>
      <c r="EU832" s="553" t="s">
        <v>11423</v>
      </c>
      <c r="EV832" s="172">
        <v>36</v>
      </c>
      <c r="EW832" s="172">
        <v>0</v>
      </c>
      <c r="EX832" s="332">
        <v>0</v>
      </c>
      <c r="EY832" s="553" t="s">
        <v>13228</v>
      </c>
      <c r="EZ832" s="552">
        <v>36</v>
      </c>
      <c r="FA832" s="553" t="s">
        <v>13229</v>
      </c>
      <c r="FB832" s="172">
        <v>6</v>
      </c>
      <c r="FC832" s="172">
        <v>2</v>
      </c>
      <c r="FD832" s="332">
        <v>0.33333333333333331</v>
      </c>
      <c r="FE832" s="553" t="s">
        <v>11424</v>
      </c>
      <c r="FF832" s="552">
        <v>3</v>
      </c>
      <c r="FG832" s="553" t="s">
        <v>11424</v>
      </c>
      <c r="FH832" s="172">
        <v>2</v>
      </c>
      <c r="FI832" s="172">
        <v>1</v>
      </c>
      <c r="FJ832" s="332">
        <v>0.5</v>
      </c>
      <c r="FK832" s="553" t="s">
        <v>11425</v>
      </c>
      <c r="FL832" s="552">
        <v>1</v>
      </c>
      <c r="FM832" s="553" t="s">
        <v>11426</v>
      </c>
      <c r="FN832" s="172">
        <v>0</v>
      </c>
      <c r="FO832" s="172">
        <v>0</v>
      </c>
      <c r="FP832" s="332" t="s">
        <v>148</v>
      </c>
      <c r="FQ832" s="553" t="s">
        <v>137</v>
      </c>
      <c r="FR832" s="552">
        <v>0</v>
      </c>
      <c r="FS832" s="553" t="s">
        <v>137</v>
      </c>
      <c r="FT832" s="172">
        <v>0</v>
      </c>
      <c r="FU832" s="172">
        <v>0</v>
      </c>
      <c r="FV832" s="332" t="s">
        <v>148</v>
      </c>
      <c r="FW832" s="553" t="s">
        <v>137</v>
      </c>
      <c r="FX832" s="552">
        <v>0</v>
      </c>
      <c r="FY832" s="553" t="s">
        <v>137</v>
      </c>
      <c r="FZ832" s="172">
        <v>8</v>
      </c>
      <c r="GA832" s="172">
        <v>8</v>
      </c>
      <c r="GB832" s="332">
        <v>1</v>
      </c>
      <c r="GC832" s="553" t="s">
        <v>137</v>
      </c>
      <c r="GD832" s="552">
        <v>0</v>
      </c>
      <c r="GE832" s="553" t="s">
        <v>137</v>
      </c>
      <c r="GF832" s="172">
        <v>27</v>
      </c>
      <c r="GG832" s="172">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2"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2"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2"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2">
        <v>3</v>
      </c>
      <c r="BQ835" s="172">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2">
        <v>1</v>
      </c>
      <c r="DG835" s="172">
        <v>0</v>
      </c>
      <c r="DH835" s="332">
        <v>0</v>
      </c>
      <c r="DI835" s="553" t="s">
        <v>5384</v>
      </c>
      <c r="DJ835" s="552">
        <v>0</v>
      </c>
      <c r="DK835" s="553"/>
      <c r="DL835" s="172">
        <v>2</v>
      </c>
      <c r="DM835" s="172">
        <v>2</v>
      </c>
      <c r="DN835" s="332">
        <v>1</v>
      </c>
      <c r="DO835" s="553" t="s">
        <v>137</v>
      </c>
      <c r="DP835" s="551">
        <v>0</v>
      </c>
      <c r="DQ835" s="553" t="s">
        <v>137</v>
      </c>
      <c r="DR835" s="172">
        <v>19</v>
      </c>
      <c r="DS835" s="172">
        <v>0</v>
      </c>
      <c r="DT835" s="332">
        <v>0</v>
      </c>
      <c r="DU835" s="553" t="s">
        <v>15774</v>
      </c>
      <c r="DV835" s="552">
        <v>0</v>
      </c>
      <c r="DW835" s="553" t="s">
        <v>137</v>
      </c>
      <c r="DX835" s="172">
        <v>5</v>
      </c>
      <c r="DY835" s="172">
        <v>0</v>
      </c>
      <c r="DZ835" s="332">
        <v>0</v>
      </c>
      <c r="EA835" s="553" t="s">
        <v>14732</v>
      </c>
      <c r="EB835" s="552">
        <v>0</v>
      </c>
      <c r="EC835" s="553" t="s">
        <v>137</v>
      </c>
      <c r="ED835" s="172">
        <v>5</v>
      </c>
      <c r="EE835" s="172">
        <v>0</v>
      </c>
      <c r="EF835" s="576">
        <v>0</v>
      </c>
      <c r="EG835" s="553" t="s">
        <v>15775</v>
      </c>
      <c r="EH835" s="552">
        <v>0</v>
      </c>
      <c r="EI835" s="553" t="s">
        <v>137</v>
      </c>
      <c r="EJ835" s="172">
        <v>3</v>
      </c>
      <c r="EK835" s="172">
        <v>0</v>
      </c>
      <c r="EL835" s="576">
        <v>0</v>
      </c>
      <c r="EM835" s="553" t="s">
        <v>15776</v>
      </c>
      <c r="EN835" s="552">
        <v>3</v>
      </c>
      <c r="EO835" s="553" t="s">
        <v>15777</v>
      </c>
      <c r="EP835" s="172">
        <v>7</v>
      </c>
      <c r="EQ835" s="172">
        <v>3</v>
      </c>
      <c r="ER835" s="332">
        <v>0.42857142857142855</v>
      </c>
      <c r="ES835" s="553" t="s">
        <v>14733</v>
      </c>
      <c r="ET835" s="552">
        <v>4</v>
      </c>
      <c r="EU835" s="553" t="s">
        <v>14734</v>
      </c>
      <c r="EV835" s="172">
        <v>21</v>
      </c>
      <c r="EW835" s="172">
        <v>0</v>
      </c>
      <c r="EX835" s="332">
        <v>0</v>
      </c>
      <c r="EY835" s="553" t="s">
        <v>14735</v>
      </c>
      <c r="EZ835" s="552">
        <v>21</v>
      </c>
      <c r="FA835" s="553" t="s">
        <v>14736</v>
      </c>
      <c r="FB835" s="172">
        <v>2</v>
      </c>
      <c r="FC835" s="172">
        <v>0</v>
      </c>
      <c r="FD835" s="332">
        <v>0</v>
      </c>
      <c r="FE835" s="553" t="s">
        <v>14737</v>
      </c>
      <c r="FF835" s="552">
        <v>1</v>
      </c>
      <c r="FG835" s="553" t="s">
        <v>14738</v>
      </c>
      <c r="FH835" s="172">
        <v>1</v>
      </c>
      <c r="FI835" s="172">
        <v>0</v>
      </c>
      <c r="FJ835" s="332">
        <v>0</v>
      </c>
      <c r="FK835" s="553" t="s">
        <v>15778</v>
      </c>
      <c r="FL835" s="552">
        <v>1</v>
      </c>
      <c r="FM835" s="553" t="s">
        <v>15769</v>
      </c>
      <c r="FN835" s="172">
        <v>3</v>
      </c>
      <c r="FO835" s="172">
        <v>3</v>
      </c>
      <c r="FP835" s="332">
        <v>1</v>
      </c>
      <c r="FQ835" s="553" t="s">
        <v>137</v>
      </c>
      <c r="FR835" s="552">
        <v>0</v>
      </c>
      <c r="FS835" s="553" t="s">
        <v>137</v>
      </c>
      <c r="FT835" s="172">
        <v>1</v>
      </c>
      <c r="FU835" s="172">
        <v>1</v>
      </c>
      <c r="FV835" s="332">
        <v>1</v>
      </c>
      <c r="FW835" s="553" t="s">
        <v>137</v>
      </c>
      <c r="FX835" s="552">
        <v>0</v>
      </c>
      <c r="FY835" s="553" t="s">
        <v>137</v>
      </c>
      <c r="FZ835" s="172">
        <v>4</v>
      </c>
      <c r="GA835" s="172">
        <v>3</v>
      </c>
      <c r="GB835" s="332">
        <v>0.75</v>
      </c>
      <c r="GC835" s="553" t="s">
        <v>14739</v>
      </c>
      <c r="GD835" s="552">
        <v>0</v>
      </c>
      <c r="GE835" s="553" t="s">
        <v>137</v>
      </c>
      <c r="GF835" s="172">
        <v>7</v>
      </c>
      <c r="GG835" s="172">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2"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2">
        <v>1</v>
      </c>
      <c r="BQ836" s="172">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2">
        <v>0</v>
      </c>
      <c r="DG836" s="172">
        <v>0</v>
      </c>
      <c r="DH836" s="332" t="s">
        <v>148</v>
      </c>
      <c r="DI836" s="553" t="s">
        <v>137</v>
      </c>
      <c r="DJ836" s="552">
        <v>0</v>
      </c>
      <c r="DK836" s="553" t="s">
        <v>137</v>
      </c>
      <c r="DL836" s="172">
        <v>29</v>
      </c>
      <c r="DM836" s="172">
        <v>0</v>
      </c>
      <c r="DN836" s="332">
        <v>0</v>
      </c>
      <c r="DO836" s="553" t="s">
        <v>5390</v>
      </c>
      <c r="DP836" s="551">
        <v>1</v>
      </c>
      <c r="DQ836" s="553" t="s">
        <v>5391</v>
      </c>
      <c r="DR836" s="172">
        <v>9</v>
      </c>
      <c r="DS836" s="172">
        <v>0</v>
      </c>
      <c r="DT836" s="332">
        <v>0</v>
      </c>
      <c r="DU836" s="553" t="s">
        <v>5388</v>
      </c>
      <c r="DV836" s="552">
        <v>0</v>
      </c>
      <c r="DW836" s="553" t="s">
        <v>137</v>
      </c>
      <c r="DX836" s="172">
        <v>1</v>
      </c>
      <c r="DY836" s="172">
        <v>0</v>
      </c>
      <c r="DZ836" s="332">
        <v>0</v>
      </c>
      <c r="EA836" s="553" t="s">
        <v>5392</v>
      </c>
      <c r="EB836" s="552">
        <v>0</v>
      </c>
      <c r="EC836" s="553" t="s">
        <v>137</v>
      </c>
      <c r="ED836" s="172">
        <v>3</v>
      </c>
      <c r="EE836" s="172">
        <v>0</v>
      </c>
      <c r="EF836" s="576">
        <v>0</v>
      </c>
      <c r="EG836" s="553" t="s">
        <v>5392</v>
      </c>
      <c r="EH836" s="552">
        <v>0</v>
      </c>
      <c r="EI836" s="553" t="s">
        <v>137</v>
      </c>
      <c r="EJ836" s="172">
        <v>2</v>
      </c>
      <c r="EK836" s="172">
        <v>0</v>
      </c>
      <c r="EL836" s="576">
        <v>0</v>
      </c>
      <c r="EM836" s="553" t="s">
        <v>5393</v>
      </c>
      <c r="EN836" s="552">
        <v>2</v>
      </c>
      <c r="EO836" s="553" t="s">
        <v>5394</v>
      </c>
      <c r="EP836" s="172">
        <v>3</v>
      </c>
      <c r="EQ836" s="172">
        <v>1</v>
      </c>
      <c r="ER836" s="332">
        <v>0.33333333333333331</v>
      </c>
      <c r="ES836" s="553" t="s">
        <v>5395</v>
      </c>
      <c r="ET836" s="552">
        <v>2</v>
      </c>
      <c r="EU836" s="553" t="s">
        <v>5396</v>
      </c>
      <c r="EV836" s="172">
        <v>5</v>
      </c>
      <c r="EW836" s="172">
        <v>0</v>
      </c>
      <c r="EX836" s="332">
        <v>0</v>
      </c>
      <c r="EY836" s="553" t="s">
        <v>13233</v>
      </c>
      <c r="EZ836" s="552">
        <v>5</v>
      </c>
      <c r="FA836" s="553" t="s">
        <v>13234</v>
      </c>
      <c r="FB836" s="172">
        <v>1</v>
      </c>
      <c r="FC836" s="172">
        <v>0</v>
      </c>
      <c r="FD836" s="332">
        <v>0</v>
      </c>
      <c r="FE836" s="553" t="s">
        <v>5397</v>
      </c>
      <c r="FF836" s="552">
        <v>1</v>
      </c>
      <c r="FG836" s="553" t="s">
        <v>5398</v>
      </c>
      <c r="FH836" s="172">
        <v>1</v>
      </c>
      <c r="FI836" s="172">
        <v>0</v>
      </c>
      <c r="FJ836" s="332">
        <v>0</v>
      </c>
      <c r="FK836" s="553" t="s">
        <v>5399</v>
      </c>
      <c r="FL836" s="552">
        <v>1</v>
      </c>
      <c r="FM836" s="553" t="s">
        <v>13860</v>
      </c>
      <c r="FN836" s="172">
        <v>0</v>
      </c>
      <c r="FO836" s="172">
        <v>0</v>
      </c>
      <c r="FP836" s="332" t="s">
        <v>148</v>
      </c>
      <c r="FQ836" s="553" t="s">
        <v>137</v>
      </c>
      <c r="FR836" s="552">
        <v>0</v>
      </c>
      <c r="FS836" s="553" t="s">
        <v>137</v>
      </c>
      <c r="FT836" s="172">
        <v>1</v>
      </c>
      <c r="FU836" s="172">
        <v>1</v>
      </c>
      <c r="FV836" s="332">
        <v>1</v>
      </c>
      <c r="FW836" s="553" t="s">
        <v>137</v>
      </c>
      <c r="FX836" s="552">
        <v>0</v>
      </c>
      <c r="FY836" s="553" t="s">
        <v>137</v>
      </c>
      <c r="FZ836" s="172">
        <v>6</v>
      </c>
      <c r="GA836" s="172">
        <v>5</v>
      </c>
      <c r="GB836" s="332">
        <v>0.83333333333333337</v>
      </c>
      <c r="GC836" s="553" t="s">
        <v>5392</v>
      </c>
      <c r="GD836" s="552">
        <v>0</v>
      </c>
      <c r="GE836" s="553" t="s">
        <v>137</v>
      </c>
      <c r="GF836" s="172">
        <v>3</v>
      </c>
      <c r="GG836" s="172">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2"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2">
        <v>0</v>
      </c>
      <c r="BQ837" s="172">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2">
        <v>0</v>
      </c>
      <c r="DG837" s="172">
        <v>0</v>
      </c>
      <c r="DH837" s="332" t="s">
        <v>148</v>
      </c>
      <c r="DI837" s="553" t="s">
        <v>137</v>
      </c>
      <c r="DJ837" s="552">
        <v>0</v>
      </c>
      <c r="DK837" s="553" t="s">
        <v>137</v>
      </c>
      <c r="DL837" s="172">
        <v>1</v>
      </c>
      <c r="DM837" s="172">
        <v>0</v>
      </c>
      <c r="DN837" s="332">
        <v>0</v>
      </c>
      <c r="DO837" s="553" t="s">
        <v>15779</v>
      </c>
      <c r="DP837" s="551">
        <v>1</v>
      </c>
      <c r="DQ837" s="553" t="s">
        <v>15780</v>
      </c>
      <c r="DR837" s="172">
        <v>16</v>
      </c>
      <c r="DS837" s="172">
        <v>7</v>
      </c>
      <c r="DT837" s="332">
        <v>0.4375</v>
      </c>
      <c r="DU837" s="553" t="s">
        <v>11428</v>
      </c>
      <c r="DV837" s="552">
        <v>0</v>
      </c>
      <c r="DW837" s="553" t="s">
        <v>137</v>
      </c>
      <c r="DX837" s="172">
        <v>1</v>
      </c>
      <c r="DY837" s="172">
        <v>1</v>
      </c>
      <c r="DZ837" s="332">
        <v>1</v>
      </c>
      <c r="EA837" s="553" t="s">
        <v>137</v>
      </c>
      <c r="EB837" s="552">
        <v>0</v>
      </c>
      <c r="EC837" s="553" t="s">
        <v>137</v>
      </c>
      <c r="ED837" s="172">
        <v>3</v>
      </c>
      <c r="EE837" s="172">
        <v>0</v>
      </c>
      <c r="EF837" s="576">
        <v>0</v>
      </c>
      <c r="EG837" s="553" t="s">
        <v>5403</v>
      </c>
      <c r="EH837" s="552">
        <v>0</v>
      </c>
      <c r="EI837" s="553" t="s">
        <v>137</v>
      </c>
      <c r="EJ837" s="172">
        <v>1</v>
      </c>
      <c r="EK837" s="172">
        <v>0</v>
      </c>
      <c r="EL837" s="576">
        <v>0</v>
      </c>
      <c r="EM837" s="553" t="s">
        <v>5404</v>
      </c>
      <c r="EN837" s="552">
        <v>1</v>
      </c>
      <c r="EO837" s="553" t="s">
        <v>5404</v>
      </c>
      <c r="EP837" s="172">
        <v>10</v>
      </c>
      <c r="EQ837" s="172">
        <v>5</v>
      </c>
      <c r="ER837" s="332">
        <v>0.5</v>
      </c>
      <c r="ES837" s="553" t="s">
        <v>15781</v>
      </c>
      <c r="ET837" s="552">
        <v>2</v>
      </c>
      <c r="EU837" s="553" t="s">
        <v>14743</v>
      </c>
      <c r="EV837" s="172">
        <v>12</v>
      </c>
      <c r="EW837" s="172">
        <v>0</v>
      </c>
      <c r="EX837" s="332">
        <v>0</v>
      </c>
      <c r="EY837" s="553" t="s">
        <v>13235</v>
      </c>
      <c r="EZ837" s="552">
        <v>12</v>
      </c>
      <c r="FA837" s="553" t="s">
        <v>13235</v>
      </c>
      <c r="FB837" s="172">
        <v>1</v>
      </c>
      <c r="FC837" s="172">
        <v>1</v>
      </c>
      <c r="FD837" s="332">
        <v>1</v>
      </c>
      <c r="FE837" s="553" t="s">
        <v>137</v>
      </c>
      <c r="FF837" s="552">
        <v>0</v>
      </c>
      <c r="FG837" s="553" t="s">
        <v>137</v>
      </c>
      <c r="FH837" s="172">
        <v>0</v>
      </c>
      <c r="FI837" s="172">
        <v>0</v>
      </c>
      <c r="FJ837" s="332" t="s">
        <v>148</v>
      </c>
      <c r="FK837" s="553" t="s">
        <v>137</v>
      </c>
      <c r="FL837" s="552">
        <v>0</v>
      </c>
      <c r="FM837" s="553" t="s">
        <v>137</v>
      </c>
      <c r="FN837" s="172">
        <v>0</v>
      </c>
      <c r="FO837" s="172">
        <v>0</v>
      </c>
      <c r="FP837" s="332" t="s">
        <v>148</v>
      </c>
      <c r="FQ837" s="553" t="s">
        <v>137</v>
      </c>
      <c r="FR837" s="552">
        <v>0</v>
      </c>
      <c r="FS837" s="553" t="s">
        <v>137</v>
      </c>
      <c r="FT837" s="172">
        <v>0</v>
      </c>
      <c r="FU837" s="172">
        <v>0</v>
      </c>
      <c r="FV837" s="332" t="s">
        <v>148</v>
      </c>
      <c r="FW837" s="553" t="s">
        <v>137</v>
      </c>
      <c r="FX837" s="552">
        <v>0</v>
      </c>
      <c r="FY837" s="553" t="s">
        <v>137</v>
      </c>
      <c r="FZ837" s="172">
        <v>2</v>
      </c>
      <c r="GA837" s="172">
        <v>1</v>
      </c>
      <c r="GB837" s="332">
        <v>0.5</v>
      </c>
      <c r="GC837" s="553" t="s">
        <v>5405</v>
      </c>
      <c r="GD837" s="552">
        <v>1</v>
      </c>
      <c r="GE837" s="553" t="s">
        <v>5405</v>
      </c>
      <c r="GF837" s="172">
        <v>12</v>
      </c>
      <c r="GG837" s="172">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2"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2">
        <v>1</v>
      </c>
      <c r="BQ838" s="172">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2">
        <v>0</v>
      </c>
      <c r="DG838" s="172">
        <v>0</v>
      </c>
      <c r="DH838" s="332" t="s">
        <v>148</v>
      </c>
      <c r="DI838" s="553" t="s">
        <v>137</v>
      </c>
      <c r="DJ838" s="552">
        <v>0</v>
      </c>
      <c r="DK838" s="553" t="s">
        <v>137</v>
      </c>
      <c r="DL838" s="172">
        <v>0</v>
      </c>
      <c r="DM838" s="172">
        <v>0</v>
      </c>
      <c r="DN838" s="332" t="s">
        <v>148</v>
      </c>
      <c r="DO838" s="553" t="s">
        <v>137</v>
      </c>
      <c r="DP838" s="551">
        <v>0</v>
      </c>
      <c r="DQ838" s="553" t="s">
        <v>137</v>
      </c>
      <c r="DR838" s="172">
        <v>8</v>
      </c>
      <c r="DS838" s="172">
        <v>0</v>
      </c>
      <c r="DT838" s="332">
        <v>0</v>
      </c>
      <c r="DU838" s="553" t="s">
        <v>5409</v>
      </c>
      <c r="DV838" s="552">
        <v>0</v>
      </c>
      <c r="DW838" s="553" t="s">
        <v>137</v>
      </c>
      <c r="DX838" s="172">
        <v>3</v>
      </c>
      <c r="DY838" s="172">
        <v>0</v>
      </c>
      <c r="DZ838" s="332">
        <v>0</v>
      </c>
      <c r="EA838" s="553" t="s">
        <v>5408</v>
      </c>
      <c r="EB838" s="552">
        <v>0</v>
      </c>
      <c r="EC838" s="553" t="s">
        <v>137</v>
      </c>
      <c r="ED838" s="172">
        <v>1</v>
      </c>
      <c r="EE838" s="172">
        <v>0</v>
      </c>
      <c r="EF838" s="576">
        <v>0</v>
      </c>
      <c r="EG838" s="553" t="s">
        <v>5410</v>
      </c>
      <c r="EH838" s="552">
        <v>0</v>
      </c>
      <c r="EI838" s="553" t="s">
        <v>137</v>
      </c>
      <c r="EJ838" s="172">
        <v>1</v>
      </c>
      <c r="EK838" s="172">
        <v>0</v>
      </c>
      <c r="EL838" s="576">
        <v>0</v>
      </c>
      <c r="EM838" s="553" t="s">
        <v>14747</v>
      </c>
      <c r="EN838" s="552">
        <v>1</v>
      </c>
      <c r="EO838" s="553" t="s">
        <v>12608</v>
      </c>
      <c r="EP838" s="172">
        <v>7</v>
      </c>
      <c r="EQ838" s="172">
        <v>0</v>
      </c>
      <c r="ER838" s="332">
        <v>0</v>
      </c>
      <c r="ES838" s="553" t="s">
        <v>5411</v>
      </c>
      <c r="ET838" s="552">
        <v>6</v>
      </c>
      <c r="EU838" s="553" t="s">
        <v>5412</v>
      </c>
      <c r="EV838" s="172">
        <v>2</v>
      </c>
      <c r="EW838" s="172">
        <v>0</v>
      </c>
      <c r="EX838" s="332">
        <v>0</v>
      </c>
      <c r="EY838" s="553" t="s">
        <v>13236</v>
      </c>
      <c r="EZ838" s="552">
        <v>2</v>
      </c>
      <c r="FA838" s="553" t="s">
        <v>13237</v>
      </c>
      <c r="FB838" s="172">
        <v>1</v>
      </c>
      <c r="FC838" s="172">
        <v>0</v>
      </c>
      <c r="FD838" s="332">
        <v>0</v>
      </c>
      <c r="FE838" s="553" t="s">
        <v>5413</v>
      </c>
      <c r="FF838" s="552">
        <v>1</v>
      </c>
      <c r="FG838" s="553" t="s">
        <v>5414</v>
      </c>
      <c r="FH838" s="172">
        <v>0</v>
      </c>
      <c r="FI838" s="172">
        <v>0</v>
      </c>
      <c r="FJ838" s="332" t="s">
        <v>148</v>
      </c>
      <c r="FK838" s="553" t="s">
        <v>137</v>
      </c>
      <c r="FL838" s="552">
        <v>0</v>
      </c>
      <c r="FM838" s="553" t="s">
        <v>137</v>
      </c>
      <c r="FN838" s="172">
        <v>0</v>
      </c>
      <c r="FO838" s="172">
        <v>0</v>
      </c>
      <c r="FP838" s="332" t="s">
        <v>148</v>
      </c>
      <c r="FQ838" s="553" t="s">
        <v>137</v>
      </c>
      <c r="FR838" s="552">
        <v>0</v>
      </c>
      <c r="FS838" s="553" t="s">
        <v>137</v>
      </c>
      <c r="FT838" s="172">
        <v>0</v>
      </c>
      <c r="FU838" s="172">
        <v>0</v>
      </c>
      <c r="FV838" s="332" t="s">
        <v>148</v>
      </c>
      <c r="FW838" s="553" t="s">
        <v>137</v>
      </c>
      <c r="FX838" s="552">
        <v>0</v>
      </c>
      <c r="FY838" s="553" t="s">
        <v>137</v>
      </c>
      <c r="FZ838" s="172">
        <v>1</v>
      </c>
      <c r="GA838" s="172">
        <v>1</v>
      </c>
      <c r="GB838" s="332">
        <v>1</v>
      </c>
      <c r="GC838" s="553" t="s">
        <v>137</v>
      </c>
      <c r="GD838" s="552">
        <v>0</v>
      </c>
      <c r="GE838" s="553" t="s">
        <v>137</v>
      </c>
      <c r="GF838" s="172">
        <v>7</v>
      </c>
      <c r="GG838" s="172">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2"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2">
        <v>2</v>
      </c>
      <c r="BQ839" s="172">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2">
        <v>0</v>
      </c>
      <c r="DG839" s="172">
        <v>0</v>
      </c>
      <c r="DH839" s="332" t="s">
        <v>148</v>
      </c>
      <c r="DI839" s="553" t="s">
        <v>137</v>
      </c>
      <c r="DJ839" s="552">
        <v>0</v>
      </c>
      <c r="DK839" s="553" t="s">
        <v>137</v>
      </c>
      <c r="DL839" s="172">
        <v>13</v>
      </c>
      <c r="DM839" s="172">
        <v>0</v>
      </c>
      <c r="DN839" s="332">
        <v>0</v>
      </c>
      <c r="DO839" s="553" t="s">
        <v>5418</v>
      </c>
      <c r="DP839" s="551">
        <v>0</v>
      </c>
      <c r="DQ839" s="553" t="s">
        <v>137</v>
      </c>
      <c r="DR839" s="172">
        <v>10</v>
      </c>
      <c r="DS839" s="172">
        <v>0</v>
      </c>
      <c r="DT839" s="332">
        <v>0</v>
      </c>
      <c r="DU839" s="553" t="s">
        <v>15786</v>
      </c>
      <c r="DV839" s="552">
        <v>0</v>
      </c>
      <c r="DW839" s="553" t="s">
        <v>137</v>
      </c>
      <c r="DX839" s="172">
        <v>7</v>
      </c>
      <c r="DY839" s="172">
        <v>7</v>
      </c>
      <c r="DZ839" s="332">
        <v>1</v>
      </c>
      <c r="EA839" s="553" t="s">
        <v>137</v>
      </c>
      <c r="EB839" s="552">
        <v>0</v>
      </c>
      <c r="EC839" s="553" t="s">
        <v>137</v>
      </c>
      <c r="ED839" s="172">
        <v>5</v>
      </c>
      <c r="EE839" s="172">
        <v>0</v>
      </c>
      <c r="EF839" s="576">
        <v>0</v>
      </c>
      <c r="EG839" s="553" t="s">
        <v>5419</v>
      </c>
      <c r="EH839" s="552">
        <v>0</v>
      </c>
      <c r="EI839" s="553" t="s">
        <v>137</v>
      </c>
      <c r="EJ839" s="172">
        <v>2</v>
      </c>
      <c r="EK839" s="172">
        <v>0</v>
      </c>
      <c r="EL839" s="576">
        <v>0</v>
      </c>
      <c r="EM839" s="553" t="s">
        <v>5419</v>
      </c>
      <c r="EN839" s="552">
        <v>2</v>
      </c>
      <c r="EO839" s="553" t="s">
        <v>15787</v>
      </c>
      <c r="EP839" s="172">
        <v>8</v>
      </c>
      <c r="EQ839" s="172">
        <v>2</v>
      </c>
      <c r="ER839" s="332">
        <v>0.25</v>
      </c>
      <c r="ES839" s="553" t="s">
        <v>5419</v>
      </c>
      <c r="ET839" s="552">
        <v>4</v>
      </c>
      <c r="EU839" s="553" t="s">
        <v>15787</v>
      </c>
      <c r="EV839" s="172">
        <v>9</v>
      </c>
      <c r="EW839" s="172">
        <v>0</v>
      </c>
      <c r="EX839" s="332">
        <v>0</v>
      </c>
      <c r="EY839" s="553" t="s">
        <v>13238</v>
      </c>
      <c r="EZ839" s="552">
        <v>9</v>
      </c>
      <c r="FA839" s="553" t="s">
        <v>15788</v>
      </c>
      <c r="FB839" s="172">
        <v>0</v>
      </c>
      <c r="FC839" s="172">
        <v>0</v>
      </c>
      <c r="FD839" s="332" t="s">
        <v>148</v>
      </c>
      <c r="FE839" s="553" t="s">
        <v>137</v>
      </c>
      <c r="FF839" s="552">
        <v>0</v>
      </c>
      <c r="FG839" s="553" t="s">
        <v>137</v>
      </c>
      <c r="FH839" s="172">
        <v>0</v>
      </c>
      <c r="FI839" s="172">
        <v>0</v>
      </c>
      <c r="FJ839" s="332" t="s">
        <v>148</v>
      </c>
      <c r="FK839" s="553" t="s">
        <v>137</v>
      </c>
      <c r="FL839" s="552">
        <v>0</v>
      </c>
      <c r="FM839" s="553" t="s">
        <v>137</v>
      </c>
      <c r="FN839" s="172">
        <v>0</v>
      </c>
      <c r="FO839" s="172">
        <v>0</v>
      </c>
      <c r="FP839" s="332" t="s">
        <v>148</v>
      </c>
      <c r="FQ839" s="553" t="s">
        <v>137</v>
      </c>
      <c r="FR839" s="552">
        <v>0</v>
      </c>
      <c r="FS839" s="553" t="s">
        <v>137</v>
      </c>
      <c r="FT839" s="172">
        <v>0</v>
      </c>
      <c r="FU839" s="172">
        <v>0</v>
      </c>
      <c r="FV839" s="332" t="s">
        <v>148</v>
      </c>
      <c r="FW839" s="553" t="s">
        <v>137</v>
      </c>
      <c r="FX839" s="552">
        <v>0</v>
      </c>
      <c r="FY839" s="553" t="s">
        <v>137</v>
      </c>
      <c r="FZ839" s="172">
        <v>2</v>
      </c>
      <c r="GA839" s="172">
        <v>2</v>
      </c>
      <c r="GB839" s="332">
        <v>1</v>
      </c>
      <c r="GC839" s="553" t="s">
        <v>137</v>
      </c>
      <c r="GD839" s="552">
        <v>1</v>
      </c>
      <c r="GE839" s="553" t="s">
        <v>19085</v>
      </c>
      <c r="GF839" s="172">
        <v>15</v>
      </c>
      <c r="GG839" s="172">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2"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2">
        <v>0</v>
      </c>
      <c r="BQ840" s="172">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2">
        <v>0</v>
      </c>
      <c r="DG840" s="172">
        <v>0</v>
      </c>
      <c r="DH840" s="332" t="s">
        <v>148</v>
      </c>
      <c r="DI840" s="553" t="s">
        <v>137</v>
      </c>
      <c r="DJ840" s="552">
        <v>0</v>
      </c>
      <c r="DK840" s="553" t="s">
        <v>137</v>
      </c>
      <c r="DL840" s="172">
        <v>0</v>
      </c>
      <c r="DM840" s="172">
        <v>0</v>
      </c>
      <c r="DN840" s="332" t="s">
        <v>148</v>
      </c>
      <c r="DO840" s="553" t="s">
        <v>137</v>
      </c>
      <c r="DP840" s="551">
        <v>0</v>
      </c>
      <c r="DQ840" s="553" t="s">
        <v>137</v>
      </c>
      <c r="DR840" s="172">
        <v>9</v>
      </c>
      <c r="DS840" s="172">
        <v>0</v>
      </c>
      <c r="DT840" s="332">
        <v>0</v>
      </c>
      <c r="DU840" s="553" t="s">
        <v>5421</v>
      </c>
      <c r="DV840" s="552">
        <v>0</v>
      </c>
      <c r="DW840" s="553" t="s">
        <v>137</v>
      </c>
      <c r="DX840" s="172">
        <v>1</v>
      </c>
      <c r="DY840" s="172">
        <v>1</v>
      </c>
      <c r="DZ840" s="332">
        <v>1</v>
      </c>
      <c r="EA840" s="553" t="s">
        <v>137</v>
      </c>
      <c r="EB840" s="552">
        <v>0</v>
      </c>
      <c r="EC840" s="553" t="s">
        <v>137</v>
      </c>
      <c r="ED840" s="172">
        <v>0</v>
      </c>
      <c r="EE840" s="172">
        <v>0</v>
      </c>
      <c r="EF840" s="576" t="s">
        <v>148</v>
      </c>
      <c r="EG840" s="553" t="s">
        <v>137</v>
      </c>
      <c r="EH840" s="552">
        <v>0</v>
      </c>
      <c r="EI840" s="553" t="s">
        <v>137</v>
      </c>
      <c r="EJ840" s="172">
        <v>1</v>
      </c>
      <c r="EK840" s="172">
        <v>1</v>
      </c>
      <c r="EL840" s="576">
        <v>1</v>
      </c>
      <c r="EM840" s="553" t="s">
        <v>137</v>
      </c>
      <c r="EN840" s="552">
        <v>0</v>
      </c>
      <c r="EO840" s="553"/>
      <c r="EP840" s="172">
        <v>3</v>
      </c>
      <c r="EQ840" s="172">
        <v>2</v>
      </c>
      <c r="ER840" s="332">
        <v>0.66666666666666663</v>
      </c>
      <c r="ES840" s="553" t="s">
        <v>5422</v>
      </c>
      <c r="ET840" s="552">
        <v>1</v>
      </c>
      <c r="EU840" s="553" t="s">
        <v>5422</v>
      </c>
      <c r="EV840" s="172">
        <v>3</v>
      </c>
      <c r="EW840" s="172">
        <v>0</v>
      </c>
      <c r="EX840" s="332">
        <v>0</v>
      </c>
      <c r="EY840" s="553" t="s">
        <v>5422</v>
      </c>
      <c r="EZ840" s="552">
        <v>3</v>
      </c>
      <c r="FA840" s="553" t="s">
        <v>5422</v>
      </c>
      <c r="FB840" s="172">
        <v>2</v>
      </c>
      <c r="FC840" s="172">
        <v>2</v>
      </c>
      <c r="FD840" s="332">
        <v>1</v>
      </c>
      <c r="FE840" s="553" t="s">
        <v>137</v>
      </c>
      <c r="FF840" s="552">
        <v>0</v>
      </c>
      <c r="FG840" s="553" t="s">
        <v>137</v>
      </c>
      <c r="FH840" s="172">
        <v>0</v>
      </c>
      <c r="FI840" s="172">
        <v>0</v>
      </c>
      <c r="FJ840" s="332" t="s">
        <v>148</v>
      </c>
      <c r="FK840" s="553" t="s">
        <v>137</v>
      </c>
      <c r="FL840" s="552">
        <v>0</v>
      </c>
      <c r="FM840" s="553" t="s">
        <v>137</v>
      </c>
      <c r="FN840" s="172">
        <v>0</v>
      </c>
      <c r="FO840" s="172">
        <v>0</v>
      </c>
      <c r="FP840" s="332" t="s">
        <v>148</v>
      </c>
      <c r="FQ840" s="553" t="s">
        <v>137</v>
      </c>
      <c r="FR840" s="552">
        <v>0</v>
      </c>
      <c r="FS840" s="553" t="s">
        <v>137</v>
      </c>
      <c r="FT840" s="172">
        <v>0</v>
      </c>
      <c r="FU840" s="172">
        <v>0</v>
      </c>
      <c r="FV840" s="332" t="s">
        <v>148</v>
      </c>
      <c r="FW840" s="553" t="s">
        <v>137</v>
      </c>
      <c r="FX840" s="552">
        <v>0</v>
      </c>
      <c r="FY840" s="553" t="s">
        <v>137</v>
      </c>
      <c r="FZ840" s="172">
        <v>10</v>
      </c>
      <c r="GA840" s="172">
        <v>8</v>
      </c>
      <c r="GB840" s="332">
        <v>0.8</v>
      </c>
      <c r="GC840" s="553" t="s">
        <v>5422</v>
      </c>
      <c r="GD840" s="552">
        <v>2</v>
      </c>
      <c r="GE840" s="553" t="s">
        <v>5422</v>
      </c>
      <c r="GF840" s="172">
        <v>4</v>
      </c>
      <c r="GG840" s="172">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2"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2">
        <v>2</v>
      </c>
      <c r="BQ841" s="172">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2">
        <v>0</v>
      </c>
      <c r="DG841" s="172">
        <v>0</v>
      </c>
      <c r="DH841" s="332" t="s">
        <v>148</v>
      </c>
      <c r="DI841" s="553" t="s">
        <v>137</v>
      </c>
      <c r="DJ841" s="552">
        <v>0</v>
      </c>
      <c r="DK841" s="553" t="s">
        <v>137</v>
      </c>
      <c r="DL841" s="172">
        <v>0</v>
      </c>
      <c r="DM841" s="172">
        <v>0</v>
      </c>
      <c r="DN841" s="332" t="s">
        <v>148</v>
      </c>
      <c r="DO841" s="553" t="s">
        <v>137</v>
      </c>
      <c r="DP841" s="551">
        <v>0</v>
      </c>
      <c r="DQ841" s="553" t="s">
        <v>137</v>
      </c>
      <c r="DR841" s="172">
        <v>7</v>
      </c>
      <c r="DS841" s="172">
        <v>0</v>
      </c>
      <c r="DT841" s="332">
        <v>0</v>
      </c>
      <c r="DU841" s="553" t="s">
        <v>15789</v>
      </c>
      <c r="DV841" s="552">
        <v>0</v>
      </c>
      <c r="DW841" s="553" t="s">
        <v>137</v>
      </c>
      <c r="DX841" s="172">
        <v>3</v>
      </c>
      <c r="DY841" s="172">
        <v>0</v>
      </c>
      <c r="DZ841" s="332">
        <v>0</v>
      </c>
      <c r="EA841" s="553" t="s">
        <v>5423</v>
      </c>
      <c r="EB841" s="552">
        <v>0</v>
      </c>
      <c r="EC841" s="553" t="s">
        <v>137</v>
      </c>
      <c r="ED841" s="172">
        <v>1</v>
      </c>
      <c r="EE841" s="172">
        <v>0</v>
      </c>
      <c r="EF841" s="576">
        <v>0</v>
      </c>
      <c r="EG841" s="553" t="s">
        <v>5423</v>
      </c>
      <c r="EH841" s="552">
        <v>0</v>
      </c>
      <c r="EI841" s="553" t="s">
        <v>137</v>
      </c>
      <c r="EJ841" s="172">
        <v>4</v>
      </c>
      <c r="EK841" s="172">
        <v>0</v>
      </c>
      <c r="EL841" s="576">
        <v>0</v>
      </c>
      <c r="EM841" s="553" t="s">
        <v>11430</v>
      </c>
      <c r="EN841" s="552">
        <v>1</v>
      </c>
      <c r="EO841" s="553" t="s">
        <v>1482</v>
      </c>
      <c r="EP841" s="172">
        <v>1</v>
      </c>
      <c r="EQ841" s="172">
        <v>0</v>
      </c>
      <c r="ER841" s="332">
        <v>0</v>
      </c>
      <c r="ES841" s="553" t="s">
        <v>15790</v>
      </c>
      <c r="ET841" s="552">
        <v>1</v>
      </c>
      <c r="EU841" s="553" t="s">
        <v>5424</v>
      </c>
      <c r="EV841" s="172">
        <v>5</v>
      </c>
      <c r="EW841" s="172">
        <v>0</v>
      </c>
      <c r="EX841" s="332">
        <v>0</v>
      </c>
      <c r="EY841" s="553" t="s">
        <v>13239</v>
      </c>
      <c r="EZ841" s="552">
        <v>4</v>
      </c>
      <c r="FA841" s="553" t="s">
        <v>13240</v>
      </c>
      <c r="FB841" s="172">
        <v>0</v>
      </c>
      <c r="FC841" s="172">
        <v>0</v>
      </c>
      <c r="FD841" s="332" t="s">
        <v>148</v>
      </c>
      <c r="FE841" s="553" t="s">
        <v>137</v>
      </c>
      <c r="FF841" s="552">
        <v>0</v>
      </c>
      <c r="FG841" s="553" t="s">
        <v>137</v>
      </c>
      <c r="FH841" s="172">
        <v>0</v>
      </c>
      <c r="FI841" s="172">
        <v>0</v>
      </c>
      <c r="FJ841" s="332" t="s">
        <v>148</v>
      </c>
      <c r="FK841" s="553" t="s">
        <v>137</v>
      </c>
      <c r="FL841" s="552">
        <v>0</v>
      </c>
      <c r="FM841" s="553" t="s">
        <v>137</v>
      </c>
      <c r="FN841" s="172">
        <v>0</v>
      </c>
      <c r="FO841" s="172">
        <v>0</v>
      </c>
      <c r="FP841" s="332" t="s">
        <v>148</v>
      </c>
      <c r="FQ841" s="553" t="s">
        <v>137</v>
      </c>
      <c r="FR841" s="552">
        <v>0</v>
      </c>
      <c r="FS841" s="553" t="s">
        <v>137</v>
      </c>
      <c r="FT841" s="172">
        <v>0</v>
      </c>
      <c r="FU841" s="172">
        <v>0</v>
      </c>
      <c r="FV841" s="332" t="s">
        <v>148</v>
      </c>
      <c r="FW841" s="553" t="s">
        <v>137</v>
      </c>
      <c r="FX841" s="552">
        <v>0</v>
      </c>
      <c r="FY841" s="553" t="s">
        <v>137</v>
      </c>
      <c r="FZ841" s="172">
        <v>6</v>
      </c>
      <c r="GA841" s="172">
        <v>4</v>
      </c>
      <c r="GB841" s="332">
        <v>0.66666666666666663</v>
      </c>
      <c r="GC841" s="553" t="s">
        <v>5425</v>
      </c>
      <c r="GD841" s="552">
        <v>0</v>
      </c>
      <c r="GE841" s="553" t="s">
        <v>137</v>
      </c>
      <c r="GF841" s="172">
        <v>15</v>
      </c>
      <c r="GG841" s="172">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2"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2">
        <v>1</v>
      </c>
      <c r="BQ842" s="172">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2">
        <v>0</v>
      </c>
      <c r="DG842" s="172">
        <v>0</v>
      </c>
      <c r="DH842" s="332" t="s">
        <v>148</v>
      </c>
      <c r="DI842" s="553" t="s">
        <v>137</v>
      </c>
      <c r="DJ842" s="552">
        <v>0</v>
      </c>
      <c r="DK842" s="553" t="s">
        <v>137</v>
      </c>
      <c r="DL842" s="172">
        <v>0</v>
      </c>
      <c r="DM842" s="172">
        <v>0</v>
      </c>
      <c r="DN842" s="332" t="s">
        <v>148</v>
      </c>
      <c r="DO842" s="553" t="s">
        <v>137</v>
      </c>
      <c r="DP842" s="551">
        <v>0</v>
      </c>
      <c r="DQ842" s="553" t="s">
        <v>137</v>
      </c>
      <c r="DR842" s="172">
        <v>26</v>
      </c>
      <c r="DS842" s="172">
        <v>0</v>
      </c>
      <c r="DT842" s="332">
        <v>0</v>
      </c>
      <c r="DU842" s="553" t="s">
        <v>5429</v>
      </c>
      <c r="DV842" s="552">
        <v>0</v>
      </c>
      <c r="DW842" s="553" t="s">
        <v>137</v>
      </c>
      <c r="DX842" s="172">
        <v>7</v>
      </c>
      <c r="DY842" s="172">
        <v>0</v>
      </c>
      <c r="DZ842" s="332">
        <v>0</v>
      </c>
      <c r="EA842" s="553" t="s">
        <v>550</v>
      </c>
      <c r="EB842" s="552">
        <v>0</v>
      </c>
      <c r="EC842" s="553" t="s">
        <v>5430</v>
      </c>
      <c r="ED842" s="172">
        <v>1</v>
      </c>
      <c r="EE842" s="172">
        <v>0</v>
      </c>
      <c r="EF842" s="576">
        <v>0</v>
      </c>
      <c r="EG842" s="553" t="s">
        <v>745</v>
      </c>
      <c r="EH842" s="552">
        <v>0</v>
      </c>
      <c r="EI842" s="553" t="s">
        <v>137</v>
      </c>
      <c r="EJ842" s="172">
        <v>1</v>
      </c>
      <c r="EK842" s="172">
        <v>0</v>
      </c>
      <c r="EL842" s="576">
        <v>0</v>
      </c>
      <c r="EM842" s="553" t="s">
        <v>5431</v>
      </c>
      <c r="EN842" s="552">
        <v>1</v>
      </c>
      <c r="EO842" s="553" t="s">
        <v>5431</v>
      </c>
      <c r="EP842" s="172">
        <v>1</v>
      </c>
      <c r="EQ842" s="172">
        <v>0</v>
      </c>
      <c r="ER842" s="332">
        <v>0</v>
      </c>
      <c r="ES842" s="553" t="s">
        <v>5431</v>
      </c>
      <c r="ET842" s="552">
        <v>1</v>
      </c>
      <c r="EU842" s="553" t="s">
        <v>5431</v>
      </c>
      <c r="EV842" s="172">
        <v>6</v>
      </c>
      <c r="EW842" s="172">
        <v>0</v>
      </c>
      <c r="EX842" s="332">
        <v>0</v>
      </c>
      <c r="EY842" s="553" t="s">
        <v>745</v>
      </c>
      <c r="EZ842" s="552">
        <v>6</v>
      </c>
      <c r="FA842" s="553" t="s">
        <v>5432</v>
      </c>
      <c r="FB842" s="172">
        <v>1</v>
      </c>
      <c r="FC842" s="172">
        <v>0</v>
      </c>
      <c r="FD842" s="332">
        <v>0</v>
      </c>
      <c r="FE842" s="553" t="s">
        <v>5433</v>
      </c>
      <c r="FF842" s="552">
        <v>1</v>
      </c>
      <c r="FG842" s="553" t="s">
        <v>5433</v>
      </c>
      <c r="FH842" s="172">
        <v>0</v>
      </c>
      <c r="FI842" s="172">
        <v>0</v>
      </c>
      <c r="FJ842" s="332" t="s">
        <v>148</v>
      </c>
      <c r="FK842" s="553" t="s">
        <v>137</v>
      </c>
      <c r="FL842" s="552">
        <v>0</v>
      </c>
      <c r="FM842" s="553" t="s">
        <v>137</v>
      </c>
      <c r="FN842" s="172">
        <v>0</v>
      </c>
      <c r="FO842" s="172">
        <v>0</v>
      </c>
      <c r="FP842" s="332" t="s">
        <v>148</v>
      </c>
      <c r="FQ842" s="553" t="s">
        <v>137</v>
      </c>
      <c r="FR842" s="552">
        <v>0</v>
      </c>
      <c r="FS842" s="553" t="s">
        <v>137</v>
      </c>
      <c r="FT842" s="172">
        <v>0</v>
      </c>
      <c r="FU842" s="172">
        <v>0</v>
      </c>
      <c r="FV842" s="332" t="s">
        <v>148</v>
      </c>
      <c r="FW842" s="553" t="s">
        <v>137</v>
      </c>
      <c r="FX842" s="552">
        <v>0</v>
      </c>
      <c r="FY842" s="553" t="s">
        <v>137</v>
      </c>
      <c r="FZ842" s="172">
        <v>4</v>
      </c>
      <c r="GA842" s="172">
        <v>3</v>
      </c>
      <c r="GB842" s="332">
        <v>0.75</v>
      </c>
      <c r="GC842" s="553" t="s">
        <v>5434</v>
      </c>
      <c r="GD842" s="552">
        <v>1</v>
      </c>
      <c r="GE842" s="553" t="s">
        <v>5432</v>
      </c>
      <c r="GF842" s="172">
        <v>1</v>
      </c>
      <c r="GG842" s="172">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2"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2">
        <v>1</v>
      </c>
      <c r="BQ843" s="172">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2">
        <v>0</v>
      </c>
      <c r="DG843" s="172">
        <v>0</v>
      </c>
      <c r="DH843" s="332" t="s">
        <v>148</v>
      </c>
      <c r="DI843" s="553" t="s">
        <v>137</v>
      </c>
      <c r="DJ843" s="552">
        <v>0</v>
      </c>
      <c r="DK843" s="553" t="s">
        <v>137</v>
      </c>
      <c r="DL843" s="172">
        <v>0</v>
      </c>
      <c r="DM843" s="172">
        <v>0</v>
      </c>
      <c r="DN843" s="332" t="s">
        <v>148</v>
      </c>
      <c r="DO843" s="553" t="s">
        <v>137</v>
      </c>
      <c r="DP843" s="551">
        <v>0</v>
      </c>
      <c r="DQ843" s="553" t="s">
        <v>137</v>
      </c>
      <c r="DR843" s="172">
        <v>8</v>
      </c>
      <c r="DS843" s="172">
        <v>0</v>
      </c>
      <c r="DT843" s="332">
        <v>0</v>
      </c>
      <c r="DU843" s="553" t="s">
        <v>5441</v>
      </c>
      <c r="DV843" s="552">
        <v>0</v>
      </c>
      <c r="DW843" s="553" t="s">
        <v>137</v>
      </c>
      <c r="DX843" s="172">
        <v>1</v>
      </c>
      <c r="DY843" s="172">
        <v>1</v>
      </c>
      <c r="DZ843" s="332">
        <v>1</v>
      </c>
      <c r="EA843" s="553" t="s">
        <v>137</v>
      </c>
      <c r="EB843" s="552">
        <v>0</v>
      </c>
      <c r="EC843" s="553" t="s">
        <v>137</v>
      </c>
      <c r="ED843" s="172">
        <v>0</v>
      </c>
      <c r="EE843" s="172">
        <v>0</v>
      </c>
      <c r="EF843" s="576" t="s">
        <v>148</v>
      </c>
      <c r="EG843" s="553" t="s">
        <v>137</v>
      </c>
      <c r="EH843" s="552">
        <v>0</v>
      </c>
      <c r="EI843" s="553" t="s">
        <v>137</v>
      </c>
      <c r="EJ843" s="172">
        <v>1</v>
      </c>
      <c r="EK843" s="172">
        <v>0</v>
      </c>
      <c r="EL843" s="576">
        <v>0</v>
      </c>
      <c r="EM843" s="553" t="s">
        <v>14753</v>
      </c>
      <c r="EN843" s="552">
        <v>1</v>
      </c>
      <c r="EO843" s="553" t="s">
        <v>5442</v>
      </c>
      <c r="EP843" s="172">
        <v>2</v>
      </c>
      <c r="EQ843" s="172">
        <v>0</v>
      </c>
      <c r="ER843" s="332">
        <v>0</v>
      </c>
      <c r="ES843" s="553" t="s">
        <v>5442</v>
      </c>
      <c r="ET843" s="552">
        <v>2</v>
      </c>
      <c r="EU843" s="553" t="s">
        <v>14754</v>
      </c>
      <c r="EV843" s="172">
        <v>10</v>
      </c>
      <c r="EW843" s="172">
        <v>0</v>
      </c>
      <c r="EX843" s="332">
        <v>0</v>
      </c>
      <c r="EY843" s="553" t="s">
        <v>14755</v>
      </c>
      <c r="EZ843" s="552">
        <v>10</v>
      </c>
      <c r="FA843" s="553" t="s">
        <v>13241</v>
      </c>
      <c r="FB843" s="172">
        <v>1</v>
      </c>
      <c r="FC843" s="172">
        <v>0</v>
      </c>
      <c r="FD843" s="332">
        <v>0</v>
      </c>
      <c r="FE843" s="553" t="s">
        <v>11445</v>
      </c>
      <c r="FF843" s="552">
        <v>1</v>
      </c>
      <c r="FG843" s="553" t="s">
        <v>5443</v>
      </c>
      <c r="FH843" s="172">
        <v>0</v>
      </c>
      <c r="FI843" s="172">
        <v>0</v>
      </c>
      <c r="FJ843" s="332" t="s">
        <v>148</v>
      </c>
      <c r="FK843" s="553" t="s">
        <v>137</v>
      </c>
      <c r="FL843" s="552">
        <v>0</v>
      </c>
      <c r="FM843" s="553" t="s">
        <v>137</v>
      </c>
      <c r="FN843" s="172">
        <v>0</v>
      </c>
      <c r="FO843" s="172">
        <v>0</v>
      </c>
      <c r="FP843" s="332" t="s">
        <v>148</v>
      </c>
      <c r="FQ843" s="553" t="s">
        <v>137</v>
      </c>
      <c r="FR843" s="552">
        <v>0</v>
      </c>
      <c r="FS843" s="553" t="s">
        <v>137</v>
      </c>
      <c r="FT843" s="172">
        <v>0</v>
      </c>
      <c r="FU843" s="172">
        <v>0</v>
      </c>
      <c r="FV843" s="332" t="s">
        <v>148</v>
      </c>
      <c r="FW843" s="553" t="s">
        <v>137</v>
      </c>
      <c r="FX843" s="552">
        <v>0</v>
      </c>
      <c r="FY843" s="553" t="s">
        <v>137</v>
      </c>
      <c r="FZ843" s="172">
        <v>2</v>
      </c>
      <c r="GA843" s="172">
        <v>1</v>
      </c>
      <c r="GB843" s="332">
        <v>0.5</v>
      </c>
      <c r="GC843" s="553" t="s">
        <v>5444</v>
      </c>
      <c r="GD843" s="552">
        <v>1</v>
      </c>
      <c r="GE843" s="553" t="s">
        <v>5445</v>
      </c>
      <c r="GF843" s="172">
        <v>7</v>
      </c>
      <c r="GG843" s="172">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2"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2">
        <v>1</v>
      </c>
      <c r="BQ844" s="172">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2">
        <v>0</v>
      </c>
      <c r="DG844" s="172">
        <v>0</v>
      </c>
      <c r="DH844" s="332" t="s">
        <v>148</v>
      </c>
      <c r="DI844" s="553" t="s">
        <v>137</v>
      </c>
      <c r="DJ844" s="552">
        <v>0</v>
      </c>
      <c r="DK844" s="553" t="s">
        <v>137</v>
      </c>
      <c r="DL844" s="172">
        <v>0</v>
      </c>
      <c r="DM844" s="172">
        <v>0</v>
      </c>
      <c r="DN844" s="332" t="s">
        <v>148</v>
      </c>
      <c r="DO844" s="553" t="s">
        <v>137</v>
      </c>
      <c r="DP844" s="551">
        <v>0</v>
      </c>
      <c r="DQ844" s="553" t="s">
        <v>137</v>
      </c>
      <c r="DR844" s="172">
        <v>4</v>
      </c>
      <c r="DS844" s="172">
        <v>0</v>
      </c>
      <c r="DT844" s="332">
        <v>0</v>
      </c>
      <c r="DU844" s="553" t="s">
        <v>5448</v>
      </c>
      <c r="DV844" s="552">
        <v>0</v>
      </c>
      <c r="DW844" s="553" t="s">
        <v>137</v>
      </c>
      <c r="DX844" s="172">
        <v>5</v>
      </c>
      <c r="DY844" s="172">
        <v>0</v>
      </c>
      <c r="DZ844" s="332">
        <v>0</v>
      </c>
      <c r="EA844" s="553" t="s">
        <v>19247</v>
      </c>
      <c r="EB844" s="552">
        <v>0</v>
      </c>
      <c r="EC844" s="553" t="s">
        <v>137</v>
      </c>
      <c r="ED844" s="172">
        <v>1</v>
      </c>
      <c r="EE844" s="172">
        <v>0</v>
      </c>
      <c r="EF844" s="576">
        <v>0</v>
      </c>
      <c r="EG844" s="553" t="s">
        <v>5448</v>
      </c>
      <c r="EH844" s="552">
        <v>0</v>
      </c>
      <c r="EI844" s="553" t="s">
        <v>137</v>
      </c>
      <c r="EJ844" s="172">
        <v>1</v>
      </c>
      <c r="EK844" s="172">
        <v>0</v>
      </c>
      <c r="EL844" s="576">
        <v>0</v>
      </c>
      <c r="EM844" s="553" t="s">
        <v>5448</v>
      </c>
      <c r="EN844" s="552">
        <v>1</v>
      </c>
      <c r="EO844" s="553" t="s">
        <v>5450</v>
      </c>
      <c r="EP844" s="172">
        <v>4</v>
      </c>
      <c r="EQ844" s="172">
        <v>1</v>
      </c>
      <c r="ER844" s="332">
        <v>0.25</v>
      </c>
      <c r="ES844" s="553" t="s">
        <v>5448</v>
      </c>
      <c r="ET844" s="552">
        <v>3</v>
      </c>
      <c r="EU844" s="553" t="s">
        <v>5450</v>
      </c>
      <c r="EV844" s="172">
        <v>2</v>
      </c>
      <c r="EW844" s="172">
        <v>1</v>
      </c>
      <c r="EX844" s="332">
        <v>0.5</v>
      </c>
      <c r="EY844" s="553" t="s">
        <v>5448</v>
      </c>
      <c r="EZ844" s="552">
        <v>1</v>
      </c>
      <c r="FA844" s="553" t="s">
        <v>5451</v>
      </c>
      <c r="FB844" s="172">
        <v>0</v>
      </c>
      <c r="FC844" s="172">
        <v>0</v>
      </c>
      <c r="FD844" s="332" t="s">
        <v>148</v>
      </c>
      <c r="FE844" s="553" t="s">
        <v>137</v>
      </c>
      <c r="FF844" s="552">
        <v>0</v>
      </c>
      <c r="FG844" s="553" t="s">
        <v>137</v>
      </c>
      <c r="FH844" s="172">
        <v>1</v>
      </c>
      <c r="FI844" s="172">
        <v>0</v>
      </c>
      <c r="FJ844" s="332">
        <v>0</v>
      </c>
      <c r="FK844" s="553" t="s">
        <v>5448</v>
      </c>
      <c r="FL844" s="552">
        <v>1</v>
      </c>
      <c r="FM844" s="553" t="s">
        <v>5452</v>
      </c>
      <c r="FN844" s="172">
        <v>0</v>
      </c>
      <c r="FO844" s="172">
        <v>0</v>
      </c>
      <c r="FP844" s="332" t="s">
        <v>148</v>
      </c>
      <c r="FQ844" s="553" t="s">
        <v>137</v>
      </c>
      <c r="FR844" s="552">
        <v>0</v>
      </c>
      <c r="FS844" s="553" t="s">
        <v>137</v>
      </c>
      <c r="FT844" s="172">
        <v>4</v>
      </c>
      <c r="FU844" s="172">
        <v>0</v>
      </c>
      <c r="FV844" s="332">
        <v>0</v>
      </c>
      <c r="FW844" s="553" t="s">
        <v>5448</v>
      </c>
      <c r="FX844" s="552">
        <v>4</v>
      </c>
      <c r="FY844" s="553" t="s">
        <v>5453</v>
      </c>
      <c r="FZ844" s="172">
        <v>1</v>
      </c>
      <c r="GA844" s="172">
        <v>1</v>
      </c>
      <c r="GB844" s="332">
        <v>1</v>
      </c>
      <c r="GC844" s="553" t="s">
        <v>137</v>
      </c>
      <c r="GD844" s="552">
        <v>0</v>
      </c>
      <c r="GE844" s="553" t="s">
        <v>137</v>
      </c>
      <c r="GF844" s="172">
        <v>18</v>
      </c>
      <c r="GG844" s="172">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2"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2">
        <v>0</v>
      </c>
      <c r="BQ845" s="172">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2">
        <v>0</v>
      </c>
      <c r="DG845" s="172">
        <v>0</v>
      </c>
      <c r="DH845" s="332" t="s">
        <v>148</v>
      </c>
      <c r="DI845" s="553" t="s">
        <v>137</v>
      </c>
      <c r="DJ845" s="552">
        <v>0</v>
      </c>
      <c r="DK845" s="553" t="s">
        <v>137</v>
      </c>
      <c r="DL845" s="172">
        <v>1</v>
      </c>
      <c r="DM845" s="172">
        <v>0</v>
      </c>
      <c r="DN845" s="332">
        <v>0</v>
      </c>
      <c r="DO845" s="553" t="s">
        <v>14759</v>
      </c>
      <c r="DP845" s="551">
        <v>0</v>
      </c>
      <c r="DQ845" s="553" t="s">
        <v>137</v>
      </c>
      <c r="DR845" s="172">
        <v>18</v>
      </c>
      <c r="DS845" s="172">
        <v>8</v>
      </c>
      <c r="DT845" s="332">
        <v>0.44444444444444442</v>
      </c>
      <c r="DU845" s="553" t="s">
        <v>5457</v>
      </c>
      <c r="DV845" s="552">
        <v>0</v>
      </c>
      <c r="DW845" s="553" t="s">
        <v>137</v>
      </c>
      <c r="DX845" s="172">
        <v>6</v>
      </c>
      <c r="DY845" s="172">
        <v>4</v>
      </c>
      <c r="DZ845" s="332">
        <v>0.75</v>
      </c>
      <c r="EA845" s="553" t="s">
        <v>5458</v>
      </c>
      <c r="EB845" s="552">
        <v>0</v>
      </c>
      <c r="EC845" s="553" t="s">
        <v>137</v>
      </c>
      <c r="ED845" s="172">
        <v>2</v>
      </c>
      <c r="EE845" s="172">
        <v>0</v>
      </c>
      <c r="EF845" s="576">
        <v>0</v>
      </c>
      <c r="EG845" s="553" t="s">
        <v>234</v>
      </c>
      <c r="EH845" s="552">
        <v>0</v>
      </c>
      <c r="EI845" s="553" t="s">
        <v>137</v>
      </c>
      <c r="EJ845" s="172">
        <v>9</v>
      </c>
      <c r="EK845" s="172">
        <v>0</v>
      </c>
      <c r="EL845" s="576">
        <v>0</v>
      </c>
      <c r="EM845" s="553" t="s">
        <v>418</v>
      </c>
      <c r="EN845" s="552">
        <v>9</v>
      </c>
      <c r="EO845" s="553" t="s">
        <v>5459</v>
      </c>
      <c r="EP845" s="172">
        <v>8</v>
      </c>
      <c r="EQ845" s="172">
        <v>0</v>
      </c>
      <c r="ER845" s="332">
        <v>0</v>
      </c>
      <c r="ES845" s="553" t="s">
        <v>418</v>
      </c>
      <c r="ET845" s="552">
        <v>8</v>
      </c>
      <c r="EU845" s="553" t="s">
        <v>5460</v>
      </c>
      <c r="EV845" s="172">
        <v>76</v>
      </c>
      <c r="EW845" s="172">
        <v>0</v>
      </c>
      <c r="EX845" s="332">
        <v>0</v>
      </c>
      <c r="EY845" s="553" t="s">
        <v>418</v>
      </c>
      <c r="EZ845" s="552">
        <v>11</v>
      </c>
      <c r="FA845" s="553" t="s">
        <v>13242</v>
      </c>
      <c r="FB845" s="172">
        <v>1</v>
      </c>
      <c r="FC845" s="172">
        <v>1</v>
      </c>
      <c r="FD845" s="332">
        <v>1</v>
      </c>
      <c r="FE845" s="553" t="s">
        <v>137</v>
      </c>
      <c r="FF845" s="552">
        <v>0</v>
      </c>
      <c r="FG845" s="553" t="s">
        <v>137</v>
      </c>
      <c r="FH845" s="172">
        <v>1</v>
      </c>
      <c r="FI845" s="172">
        <v>0</v>
      </c>
      <c r="FJ845" s="332">
        <v>0</v>
      </c>
      <c r="FK845" s="553" t="s">
        <v>234</v>
      </c>
      <c r="FL845" s="552">
        <v>1</v>
      </c>
      <c r="FM845" s="553" t="s">
        <v>5461</v>
      </c>
      <c r="FN845" s="172">
        <v>0</v>
      </c>
      <c r="FO845" s="172">
        <v>0</v>
      </c>
      <c r="FP845" s="332" t="s">
        <v>148</v>
      </c>
      <c r="FQ845" s="553" t="s">
        <v>137</v>
      </c>
      <c r="FR845" s="552">
        <v>0</v>
      </c>
      <c r="FS845" s="553" t="s">
        <v>137</v>
      </c>
      <c r="FT845" s="172">
        <v>0</v>
      </c>
      <c r="FU845" s="172">
        <v>0</v>
      </c>
      <c r="FV845" s="332" t="s">
        <v>148</v>
      </c>
      <c r="FW845" s="553" t="s">
        <v>137</v>
      </c>
      <c r="FX845" s="552">
        <v>0</v>
      </c>
      <c r="FY845" s="553" t="s">
        <v>137</v>
      </c>
      <c r="FZ845" s="172">
        <v>7</v>
      </c>
      <c r="GA845" s="172">
        <v>6</v>
      </c>
      <c r="GB845" s="332">
        <v>0.8571428571428571</v>
      </c>
      <c r="GC845" s="553" t="s">
        <v>137</v>
      </c>
      <c r="GD845" s="552">
        <v>0</v>
      </c>
      <c r="GE845" s="553" t="s">
        <v>137</v>
      </c>
      <c r="GF845" s="172">
        <v>9</v>
      </c>
      <c r="GG845" s="172">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2"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2">
        <v>1</v>
      </c>
      <c r="BQ846" s="172">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2">
        <v>0</v>
      </c>
      <c r="DG846" s="172">
        <v>0</v>
      </c>
      <c r="DH846" s="332" t="s">
        <v>148</v>
      </c>
      <c r="DI846" s="553" t="s">
        <v>137</v>
      </c>
      <c r="DJ846" s="552">
        <v>0</v>
      </c>
      <c r="DK846" s="553" t="s">
        <v>137</v>
      </c>
      <c r="DL846" s="172">
        <v>4</v>
      </c>
      <c r="DM846" s="172">
        <v>4</v>
      </c>
      <c r="DN846" s="332">
        <v>1</v>
      </c>
      <c r="DO846" s="553" t="s">
        <v>137</v>
      </c>
      <c r="DP846" s="551">
        <v>0</v>
      </c>
      <c r="DQ846" s="553" t="s">
        <v>137</v>
      </c>
      <c r="DR846" s="172">
        <v>334</v>
      </c>
      <c r="DS846" s="172">
        <v>179</v>
      </c>
      <c r="DT846" s="332">
        <v>0.83333333333333337</v>
      </c>
      <c r="DU846" s="553" t="s">
        <v>5464</v>
      </c>
      <c r="DV846" s="552">
        <v>0</v>
      </c>
      <c r="DW846" s="553" t="s">
        <v>137</v>
      </c>
      <c r="DX846" s="172">
        <v>4</v>
      </c>
      <c r="DY846" s="172">
        <v>0</v>
      </c>
      <c r="DZ846" s="332">
        <v>0</v>
      </c>
      <c r="EA846" s="553" t="s">
        <v>15795</v>
      </c>
      <c r="EB846" s="552">
        <v>0</v>
      </c>
      <c r="EC846" s="553" t="s">
        <v>137</v>
      </c>
      <c r="ED846" s="172">
        <v>1</v>
      </c>
      <c r="EE846" s="172">
        <v>0</v>
      </c>
      <c r="EF846" s="576">
        <v>0</v>
      </c>
      <c r="EG846" s="553" t="s">
        <v>15796</v>
      </c>
      <c r="EH846" s="552">
        <v>0</v>
      </c>
      <c r="EI846" s="553" t="s">
        <v>137</v>
      </c>
      <c r="EJ846" s="172">
        <v>5</v>
      </c>
      <c r="EK846" s="172">
        <v>0</v>
      </c>
      <c r="EL846" s="576">
        <v>0</v>
      </c>
      <c r="EM846" s="553" t="s">
        <v>5465</v>
      </c>
      <c r="EN846" s="552">
        <v>5</v>
      </c>
      <c r="EO846" s="553" t="s">
        <v>5466</v>
      </c>
      <c r="EP846" s="172">
        <v>12</v>
      </c>
      <c r="EQ846" s="172">
        <v>2</v>
      </c>
      <c r="ER846" s="332">
        <v>0.16666666666666666</v>
      </c>
      <c r="ES846" s="553" t="s">
        <v>5467</v>
      </c>
      <c r="ET846" s="552">
        <v>7</v>
      </c>
      <c r="EU846" s="553" t="s">
        <v>5468</v>
      </c>
      <c r="EV846" s="172">
        <v>10</v>
      </c>
      <c r="EW846" s="172">
        <v>2</v>
      </c>
      <c r="EX846" s="332">
        <v>0.2</v>
      </c>
      <c r="EY846" s="553" t="s">
        <v>15797</v>
      </c>
      <c r="EZ846" s="552">
        <v>6</v>
      </c>
      <c r="FA846" s="553" t="s">
        <v>13243</v>
      </c>
      <c r="FB846" s="172">
        <v>3</v>
      </c>
      <c r="FC846" s="172">
        <v>3</v>
      </c>
      <c r="FD846" s="332">
        <v>1</v>
      </c>
      <c r="FE846" s="553" t="s">
        <v>137</v>
      </c>
      <c r="FF846" s="552">
        <v>0</v>
      </c>
      <c r="FG846" s="553" t="s">
        <v>137</v>
      </c>
      <c r="FH846" s="172">
        <v>0</v>
      </c>
      <c r="FI846" s="172">
        <v>0</v>
      </c>
      <c r="FJ846" s="332" t="s">
        <v>148</v>
      </c>
      <c r="FK846" s="553" t="s">
        <v>137</v>
      </c>
      <c r="FL846" s="552">
        <v>0</v>
      </c>
      <c r="FM846" s="553" t="s">
        <v>137</v>
      </c>
      <c r="FN846" s="172">
        <v>3</v>
      </c>
      <c r="FO846" s="172">
        <v>3</v>
      </c>
      <c r="FP846" s="332">
        <v>1</v>
      </c>
      <c r="FQ846" s="553" t="s">
        <v>137</v>
      </c>
      <c r="FR846" s="552">
        <v>0</v>
      </c>
      <c r="FS846" s="553" t="s">
        <v>137</v>
      </c>
      <c r="FT846" s="172">
        <v>3</v>
      </c>
      <c r="FU846" s="172">
        <v>3</v>
      </c>
      <c r="FV846" s="332">
        <v>1</v>
      </c>
      <c r="FW846" s="553" t="s">
        <v>137</v>
      </c>
      <c r="FX846" s="552">
        <v>0</v>
      </c>
      <c r="FY846" s="553" t="s">
        <v>137</v>
      </c>
      <c r="FZ846" s="172">
        <v>18</v>
      </c>
      <c r="GA846" s="172">
        <v>15</v>
      </c>
      <c r="GB846" s="332">
        <v>0.84210526315789469</v>
      </c>
      <c r="GC846" s="553" t="s">
        <v>5469</v>
      </c>
      <c r="GD846" s="552">
        <v>3</v>
      </c>
      <c r="GE846" s="553" t="s">
        <v>5470</v>
      </c>
      <c r="GF846" s="172">
        <v>19</v>
      </c>
      <c r="GG846" s="172">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2"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2">
        <v>1</v>
      </c>
      <c r="BQ847" s="172">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2">
        <v>0</v>
      </c>
      <c r="DG847" s="172">
        <v>0</v>
      </c>
      <c r="DH847" s="332" t="s">
        <v>148</v>
      </c>
      <c r="DI847" s="553" t="s">
        <v>137</v>
      </c>
      <c r="DJ847" s="552">
        <v>0</v>
      </c>
      <c r="DK847" s="553" t="s">
        <v>137</v>
      </c>
      <c r="DL847" s="172">
        <v>0</v>
      </c>
      <c r="DM847" s="172">
        <v>0</v>
      </c>
      <c r="DN847" s="332" t="s">
        <v>148</v>
      </c>
      <c r="DO847" s="553" t="s">
        <v>137</v>
      </c>
      <c r="DP847" s="551">
        <v>0</v>
      </c>
      <c r="DQ847" s="553" t="s">
        <v>137</v>
      </c>
      <c r="DR847" s="172">
        <v>7</v>
      </c>
      <c r="DS847" s="172">
        <v>0</v>
      </c>
      <c r="DT847" s="332">
        <v>0</v>
      </c>
      <c r="DU847" s="553" t="s">
        <v>5474</v>
      </c>
      <c r="DV847" s="552">
        <v>0</v>
      </c>
      <c r="DW847" s="553" t="s">
        <v>137</v>
      </c>
      <c r="DX847" s="172">
        <v>5</v>
      </c>
      <c r="DY847" s="172">
        <v>0</v>
      </c>
      <c r="DZ847" s="332">
        <v>0</v>
      </c>
      <c r="EA847" s="553" t="s">
        <v>5474</v>
      </c>
      <c r="EB847" s="552">
        <v>0</v>
      </c>
      <c r="EC847" s="553" t="s">
        <v>137</v>
      </c>
      <c r="ED847" s="172">
        <v>0</v>
      </c>
      <c r="EE847" s="172">
        <v>0</v>
      </c>
      <c r="EF847" s="576" t="s">
        <v>148</v>
      </c>
      <c r="EG847" s="553" t="s">
        <v>137</v>
      </c>
      <c r="EH847" s="552">
        <v>0</v>
      </c>
      <c r="EI847" s="553" t="s">
        <v>137</v>
      </c>
      <c r="EJ847" s="172">
        <v>3</v>
      </c>
      <c r="EK847" s="172">
        <v>0</v>
      </c>
      <c r="EL847" s="576">
        <v>0</v>
      </c>
      <c r="EM847" s="553" t="s">
        <v>5475</v>
      </c>
      <c r="EN847" s="552">
        <v>3</v>
      </c>
      <c r="EO847" s="553" t="s">
        <v>5476</v>
      </c>
      <c r="EP847" s="172">
        <v>5</v>
      </c>
      <c r="EQ847" s="172">
        <v>0</v>
      </c>
      <c r="ER847" s="332">
        <v>0</v>
      </c>
      <c r="ES847" s="553" t="s">
        <v>5477</v>
      </c>
      <c r="ET847" s="552">
        <v>5</v>
      </c>
      <c r="EU847" s="553" t="s">
        <v>11432</v>
      </c>
      <c r="EV847" s="172">
        <v>6</v>
      </c>
      <c r="EW847" s="172">
        <v>0</v>
      </c>
      <c r="EX847" s="332">
        <v>0</v>
      </c>
      <c r="EY847" s="553" t="s">
        <v>5475</v>
      </c>
      <c r="EZ847" s="552">
        <v>6</v>
      </c>
      <c r="FA847" s="553" t="s">
        <v>13244</v>
      </c>
      <c r="FB847" s="172">
        <v>3</v>
      </c>
      <c r="FC847" s="172">
        <v>0</v>
      </c>
      <c r="FD847" s="332">
        <v>0</v>
      </c>
      <c r="FE847" s="553" t="s">
        <v>5477</v>
      </c>
      <c r="FF847" s="552">
        <v>3</v>
      </c>
      <c r="FG847" s="553" t="s">
        <v>5478</v>
      </c>
      <c r="FH847" s="172">
        <v>1</v>
      </c>
      <c r="FI847" s="172">
        <v>0</v>
      </c>
      <c r="FJ847" s="332">
        <v>0</v>
      </c>
      <c r="FK847" s="553" t="s">
        <v>5474</v>
      </c>
      <c r="FL847" s="552">
        <v>1</v>
      </c>
      <c r="FM847" s="553" t="s">
        <v>5479</v>
      </c>
      <c r="FN847" s="172">
        <v>0</v>
      </c>
      <c r="FO847" s="172">
        <v>0</v>
      </c>
      <c r="FP847" s="332" t="s">
        <v>148</v>
      </c>
      <c r="FQ847" s="553" t="s">
        <v>137</v>
      </c>
      <c r="FR847" s="552">
        <v>0</v>
      </c>
      <c r="FS847" s="553" t="s">
        <v>137</v>
      </c>
      <c r="FT847" s="172">
        <v>0</v>
      </c>
      <c r="FU847" s="172">
        <v>0</v>
      </c>
      <c r="FV847" s="332" t="s">
        <v>148</v>
      </c>
      <c r="FW847" s="553" t="s">
        <v>137</v>
      </c>
      <c r="FX847" s="552">
        <v>0</v>
      </c>
      <c r="FY847" s="553" t="s">
        <v>137</v>
      </c>
      <c r="FZ847" s="172">
        <v>1</v>
      </c>
      <c r="GA847" s="172">
        <v>0</v>
      </c>
      <c r="GB847" s="332">
        <v>0</v>
      </c>
      <c r="GC847" s="553" t="s">
        <v>15799</v>
      </c>
      <c r="GD847" s="552">
        <v>0</v>
      </c>
      <c r="GE847" s="553" t="s">
        <v>137</v>
      </c>
      <c r="GF847" s="172">
        <v>9</v>
      </c>
      <c r="GG847" s="172">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2"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2">
        <v>2</v>
      </c>
      <c r="BQ848" s="172">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2">
        <v>0</v>
      </c>
      <c r="DG848" s="172">
        <v>0</v>
      </c>
      <c r="DH848" s="332" t="s">
        <v>148</v>
      </c>
      <c r="DI848" s="553" t="s">
        <v>137</v>
      </c>
      <c r="DJ848" s="552">
        <v>0</v>
      </c>
      <c r="DK848" s="553" t="s">
        <v>137</v>
      </c>
      <c r="DL848" s="172">
        <v>2</v>
      </c>
      <c r="DM848" s="172">
        <v>2</v>
      </c>
      <c r="DN848" s="332">
        <v>1</v>
      </c>
      <c r="DO848" s="553" t="s">
        <v>137</v>
      </c>
      <c r="DP848" s="551">
        <v>0</v>
      </c>
      <c r="DQ848" s="553" t="s">
        <v>137</v>
      </c>
      <c r="DR848" s="172">
        <v>17</v>
      </c>
      <c r="DS848" s="172">
        <v>0</v>
      </c>
      <c r="DT848" s="332">
        <v>0</v>
      </c>
      <c r="DU848" s="553" t="s">
        <v>5482</v>
      </c>
      <c r="DV848" s="552">
        <v>0</v>
      </c>
      <c r="DW848" s="553" t="s">
        <v>137</v>
      </c>
      <c r="DX848" s="172">
        <v>3</v>
      </c>
      <c r="DY848" s="172">
        <v>3</v>
      </c>
      <c r="DZ848" s="332">
        <v>1</v>
      </c>
      <c r="EA848" s="553" t="s">
        <v>137</v>
      </c>
      <c r="EB848" s="552">
        <v>0</v>
      </c>
      <c r="EC848" s="553" t="s">
        <v>137</v>
      </c>
      <c r="ED848" s="172">
        <v>0</v>
      </c>
      <c r="EE848" s="172">
        <v>0</v>
      </c>
      <c r="EF848" s="576" t="s">
        <v>148</v>
      </c>
      <c r="EG848" s="553" t="s">
        <v>137</v>
      </c>
      <c r="EH848" s="552">
        <v>0</v>
      </c>
      <c r="EI848" s="553" t="s">
        <v>137</v>
      </c>
      <c r="EJ848" s="172">
        <v>1</v>
      </c>
      <c r="EK848" s="172">
        <v>0</v>
      </c>
      <c r="EL848" s="576">
        <v>0</v>
      </c>
      <c r="EM848" s="553" t="s">
        <v>19092</v>
      </c>
      <c r="EN848" s="552">
        <v>1</v>
      </c>
      <c r="EO848" s="553" t="s">
        <v>5483</v>
      </c>
      <c r="EP848" s="172">
        <v>8</v>
      </c>
      <c r="EQ848" s="172">
        <v>3</v>
      </c>
      <c r="ER848" s="332">
        <v>0.375</v>
      </c>
      <c r="ES848" s="553" t="s">
        <v>5484</v>
      </c>
      <c r="ET848" s="552">
        <v>2</v>
      </c>
      <c r="EU848" s="553" t="s">
        <v>5484</v>
      </c>
      <c r="EV848" s="172">
        <v>5</v>
      </c>
      <c r="EW848" s="172">
        <v>0</v>
      </c>
      <c r="EX848" s="332">
        <v>0</v>
      </c>
      <c r="EY848" s="553" t="s">
        <v>13245</v>
      </c>
      <c r="EZ848" s="552">
        <v>5</v>
      </c>
      <c r="FA848" s="553" t="s">
        <v>13245</v>
      </c>
      <c r="FB848" s="172">
        <v>1</v>
      </c>
      <c r="FC848" s="172">
        <v>1</v>
      </c>
      <c r="FD848" s="332">
        <v>1</v>
      </c>
      <c r="FE848" s="553" t="s">
        <v>137</v>
      </c>
      <c r="FF848" s="552">
        <v>0</v>
      </c>
      <c r="FG848" s="553" t="s">
        <v>137</v>
      </c>
      <c r="FH848" s="172">
        <v>3</v>
      </c>
      <c r="FI848" s="172">
        <v>1</v>
      </c>
      <c r="FJ848" s="332">
        <v>0.33333333333333326</v>
      </c>
      <c r="FK848" s="553" t="s">
        <v>14770</v>
      </c>
      <c r="FL848" s="552">
        <v>0</v>
      </c>
      <c r="FM848" s="553" t="s">
        <v>137</v>
      </c>
      <c r="FN848" s="172">
        <v>0</v>
      </c>
      <c r="FO848" s="172">
        <v>0</v>
      </c>
      <c r="FP848" s="332" t="s">
        <v>148</v>
      </c>
      <c r="FQ848" s="553" t="s">
        <v>137</v>
      </c>
      <c r="FR848" s="552">
        <v>0</v>
      </c>
      <c r="FS848" s="553" t="s">
        <v>137</v>
      </c>
      <c r="FT848" s="172">
        <v>0</v>
      </c>
      <c r="FU848" s="172">
        <v>0</v>
      </c>
      <c r="FV848" s="332" t="s">
        <v>148</v>
      </c>
      <c r="FW848" s="553" t="s">
        <v>137</v>
      </c>
      <c r="FX848" s="552">
        <v>0</v>
      </c>
      <c r="FY848" s="553" t="s">
        <v>137</v>
      </c>
      <c r="FZ848" s="172">
        <v>2</v>
      </c>
      <c r="GA848" s="172">
        <v>0</v>
      </c>
      <c r="GB848" s="332">
        <v>0</v>
      </c>
      <c r="GC848" s="553" t="s">
        <v>5485</v>
      </c>
      <c r="GD848" s="552">
        <v>1</v>
      </c>
      <c r="GE848" s="553" t="s">
        <v>5485</v>
      </c>
      <c r="GF848" s="172">
        <v>5</v>
      </c>
      <c r="GG848" s="172">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2"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2">
        <v>1</v>
      </c>
      <c r="BQ849" s="172">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2">
        <v>0</v>
      </c>
      <c r="DG849" s="172">
        <v>0</v>
      </c>
      <c r="DH849" s="332" t="s">
        <v>148</v>
      </c>
      <c r="DI849" s="553" t="s">
        <v>137</v>
      </c>
      <c r="DJ849" s="552">
        <v>0</v>
      </c>
      <c r="DK849" s="553" t="s">
        <v>137</v>
      </c>
      <c r="DL849" s="172">
        <v>0</v>
      </c>
      <c r="DM849" s="172">
        <v>0</v>
      </c>
      <c r="DN849" s="332" t="s">
        <v>148</v>
      </c>
      <c r="DO849" s="553" t="s">
        <v>137</v>
      </c>
      <c r="DP849" s="551">
        <v>0</v>
      </c>
      <c r="DQ849" s="553" t="s">
        <v>137</v>
      </c>
      <c r="DR849" s="172">
        <v>16</v>
      </c>
      <c r="DS849" s="172">
        <v>0</v>
      </c>
      <c r="DT849" s="332">
        <v>0</v>
      </c>
      <c r="DU849" s="553" t="s">
        <v>173</v>
      </c>
      <c r="DV849" s="552">
        <v>0</v>
      </c>
      <c r="DW849" s="553" t="s">
        <v>137</v>
      </c>
      <c r="DX849" s="172">
        <v>2</v>
      </c>
      <c r="DY849" s="172">
        <v>0</v>
      </c>
      <c r="DZ849" s="332">
        <v>0</v>
      </c>
      <c r="EA849" s="553" t="s">
        <v>173</v>
      </c>
      <c r="EB849" s="552">
        <v>0</v>
      </c>
      <c r="EC849" s="553" t="s">
        <v>137</v>
      </c>
      <c r="ED849" s="172">
        <v>0</v>
      </c>
      <c r="EE849" s="172">
        <v>0</v>
      </c>
      <c r="EF849" s="576" t="s">
        <v>148</v>
      </c>
      <c r="EG849" s="553" t="s">
        <v>137</v>
      </c>
      <c r="EH849" s="552">
        <v>0</v>
      </c>
      <c r="EI849" s="553" t="s">
        <v>137</v>
      </c>
      <c r="EJ849" s="172">
        <v>5</v>
      </c>
      <c r="EK849" s="172">
        <v>0</v>
      </c>
      <c r="EL849" s="576">
        <v>0</v>
      </c>
      <c r="EM849" s="553" t="s">
        <v>5488</v>
      </c>
      <c r="EN849" s="552">
        <v>5</v>
      </c>
      <c r="EO849" s="553" t="s">
        <v>5488</v>
      </c>
      <c r="EP849" s="172">
        <v>8</v>
      </c>
      <c r="EQ849" s="172">
        <v>4</v>
      </c>
      <c r="ER849" s="332">
        <v>0.5</v>
      </c>
      <c r="ES849" s="553" t="s">
        <v>173</v>
      </c>
      <c r="ET849" s="552">
        <v>4</v>
      </c>
      <c r="EU849" s="553" t="s">
        <v>5489</v>
      </c>
      <c r="EV849" s="172">
        <v>5</v>
      </c>
      <c r="EW849" s="172">
        <v>0</v>
      </c>
      <c r="EX849" s="332">
        <v>0</v>
      </c>
      <c r="EY849" s="553" t="s">
        <v>173</v>
      </c>
      <c r="EZ849" s="552">
        <v>5</v>
      </c>
      <c r="FA849" s="553" t="s">
        <v>173</v>
      </c>
      <c r="FB849" s="172">
        <v>4</v>
      </c>
      <c r="FC849" s="172">
        <v>1</v>
      </c>
      <c r="FD849" s="332">
        <v>0.25</v>
      </c>
      <c r="FE849" s="553" t="s">
        <v>19096</v>
      </c>
      <c r="FF849" s="552">
        <v>3</v>
      </c>
      <c r="FG849" s="553" t="s">
        <v>5488</v>
      </c>
      <c r="FH849" s="172">
        <v>0</v>
      </c>
      <c r="FI849" s="172">
        <v>0</v>
      </c>
      <c r="FJ849" s="332" t="s">
        <v>148</v>
      </c>
      <c r="FK849" s="553" t="s">
        <v>137</v>
      </c>
      <c r="FL849" s="552">
        <v>0</v>
      </c>
      <c r="FM849" s="553" t="s">
        <v>137</v>
      </c>
      <c r="FN849" s="172">
        <v>0</v>
      </c>
      <c r="FO849" s="172">
        <v>0</v>
      </c>
      <c r="FP849" s="332" t="s">
        <v>148</v>
      </c>
      <c r="FQ849" s="553" t="s">
        <v>137</v>
      </c>
      <c r="FR849" s="552">
        <v>0</v>
      </c>
      <c r="FS849" s="553" t="s">
        <v>137</v>
      </c>
      <c r="FT849" s="172">
        <v>0</v>
      </c>
      <c r="FU849" s="172">
        <v>0</v>
      </c>
      <c r="FV849" s="332" t="s">
        <v>148</v>
      </c>
      <c r="FW849" s="553" t="s">
        <v>137</v>
      </c>
      <c r="FX849" s="552">
        <v>0</v>
      </c>
      <c r="FY849" s="553" t="s">
        <v>137</v>
      </c>
      <c r="FZ849" s="172">
        <v>15</v>
      </c>
      <c r="GA849" s="172">
        <v>15</v>
      </c>
      <c r="GB849" s="332">
        <v>1</v>
      </c>
      <c r="GC849" s="553" t="s">
        <v>137</v>
      </c>
      <c r="GD849" s="552">
        <v>0</v>
      </c>
      <c r="GE849" s="553" t="s">
        <v>137</v>
      </c>
      <c r="GF849" s="172">
        <v>9</v>
      </c>
      <c r="GG849" s="172">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2"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2">
        <v>0</v>
      </c>
      <c r="BQ850" s="172">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2">
        <v>0</v>
      </c>
      <c r="DG850" s="172">
        <v>0</v>
      </c>
      <c r="DH850" s="332" t="s">
        <v>148</v>
      </c>
      <c r="DI850" s="553" t="s">
        <v>137</v>
      </c>
      <c r="DJ850" s="552">
        <v>0</v>
      </c>
      <c r="DK850" s="553" t="s">
        <v>137</v>
      </c>
      <c r="DL850" s="172">
        <v>0</v>
      </c>
      <c r="DM850" s="172">
        <v>0</v>
      </c>
      <c r="DN850" s="332" t="s">
        <v>148</v>
      </c>
      <c r="DO850" s="553" t="s">
        <v>137</v>
      </c>
      <c r="DP850" s="551">
        <v>0</v>
      </c>
      <c r="DQ850" s="553" t="s">
        <v>137</v>
      </c>
      <c r="DR850" s="172">
        <v>0</v>
      </c>
      <c r="DS850" s="172">
        <v>0</v>
      </c>
      <c r="DT850" s="332" t="s">
        <v>148</v>
      </c>
      <c r="DU850" s="553" t="s">
        <v>137</v>
      </c>
      <c r="DV850" s="552">
        <v>0</v>
      </c>
      <c r="DW850" s="553" t="s">
        <v>137</v>
      </c>
      <c r="DX850" s="172">
        <v>1</v>
      </c>
      <c r="DY850" s="172">
        <v>0</v>
      </c>
      <c r="DZ850" s="332">
        <v>0</v>
      </c>
      <c r="EA850" s="553" t="s">
        <v>1274</v>
      </c>
      <c r="EB850" s="552">
        <v>0</v>
      </c>
      <c r="EC850" s="553" t="s">
        <v>137</v>
      </c>
      <c r="ED850" s="172">
        <v>0</v>
      </c>
      <c r="EE850" s="172">
        <v>0</v>
      </c>
      <c r="EF850" s="576" t="s">
        <v>148</v>
      </c>
      <c r="EG850" s="553" t="s">
        <v>137</v>
      </c>
      <c r="EH850" s="552">
        <v>0</v>
      </c>
      <c r="EI850" s="553" t="s">
        <v>137</v>
      </c>
      <c r="EJ850" s="172">
        <v>1</v>
      </c>
      <c r="EK850" s="172">
        <v>0</v>
      </c>
      <c r="EL850" s="576">
        <v>0</v>
      </c>
      <c r="EM850" s="553" t="s">
        <v>5491</v>
      </c>
      <c r="EN850" s="552">
        <v>1</v>
      </c>
      <c r="EO850" s="553" t="s">
        <v>19098</v>
      </c>
      <c r="EP850" s="172">
        <v>1</v>
      </c>
      <c r="EQ850" s="172">
        <v>0</v>
      </c>
      <c r="ER850" s="332">
        <v>0</v>
      </c>
      <c r="ES850" s="553" t="s">
        <v>5493</v>
      </c>
      <c r="ET850" s="552">
        <v>1</v>
      </c>
      <c r="EU850" s="553" t="s">
        <v>5494</v>
      </c>
      <c r="EV850" s="172">
        <v>1</v>
      </c>
      <c r="EW850" s="172">
        <v>0</v>
      </c>
      <c r="EX850" s="332">
        <v>0</v>
      </c>
      <c r="EY850" s="553" t="s">
        <v>13246</v>
      </c>
      <c r="EZ850" s="552">
        <v>1</v>
      </c>
      <c r="FA850" s="553" t="s">
        <v>13246</v>
      </c>
      <c r="FB850" s="172">
        <v>0</v>
      </c>
      <c r="FC850" s="172">
        <v>0</v>
      </c>
      <c r="FD850" s="332" t="s">
        <v>148</v>
      </c>
      <c r="FE850" s="553" t="s">
        <v>137</v>
      </c>
      <c r="FF850" s="552">
        <v>0</v>
      </c>
      <c r="FG850" s="553" t="s">
        <v>137</v>
      </c>
      <c r="FH850" s="172">
        <v>0</v>
      </c>
      <c r="FI850" s="172">
        <v>0</v>
      </c>
      <c r="FJ850" s="332" t="s">
        <v>148</v>
      </c>
      <c r="FK850" s="553" t="s">
        <v>137</v>
      </c>
      <c r="FL850" s="552">
        <v>0</v>
      </c>
      <c r="FM850" s="553" t="s">
        <v>137</v>
      </c>
      <c r="FN850" s="172">
        <v>0</v>
      </c>
      <c r="FO850" s="172">
        <v>0</v>
      </c>
      <c r="FP850" s="332" t="s">
        <v>148</v>
      </c>
      <c r="FQ850" s="553" t="s">
        <v>137</v>
      </c>
      <c r="FR850" s="552">
        <v>0</v>
      </c>
      <c r="FS850" s="553" t="s">
        <v>137</v>
      </c>
      <c r="FT850" s="172">
        <v>1</v>
      </c>
      <c r="FU850" s="172">
        <v>0</v>
      </c>
      <c r="FV850" s="332">
        <v>0</v>
      </c>
      <c r="FW850" s="553" t="s">
        <v>5495</v>
      </c>
      <c r="FX850" s="552">
        <v>1</v>
      </c>
      <c r="FY850" s="553" t="s">
        <v>5496</v>
      </c>
      <c r="FZ850" s="172">
        <v>1</v>
      </c>
      <c r="GA850" s="172">
        <v>0</v>
      </c>
      <c r="GB850" s="332">
        <v>0</v>
      </c>
      <c r="GC850" s="553" t="s">
        <v>5497</v>
      </c>
      <c r="GD850" s="552">
        <v>1</v>
      </c>
      <c r="GE850" s="553" t="s">
        <v>5497</v>
      </c>
      <c r="GF850" s="172">
        <v>1</v>
      </c>
      <c r="GG850" s="172">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2"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2">
        <v>0</v>
      </c>
      <c r="BQ851" s="172">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2">
        <v>0</v>
      </c>
      <c r="DG851" s="172">
        <v>0</v>
      </c>
      <c r="DH851" s="332" t="s">
        <v>148</v>
      </c>
      <c r="DI851" s="553" t="s">
        <v>137</v>
      </c>
      <c r="DJ851" s="552">
        <v>0</v>
      </c>
      <c r="DK851" s="553" t="s">
        <v>137</v>
      </c>
      <c r="DL851" s="172">
        <v>0</v>
      </c>
      <c r="DM851" s="172">
        <v>0</v>
      </c>
      <c r="DN851" s="332" t="s">
        <v>148</v>
      </c>
      <c r="DO851" s="553" t="s">
        <v>137</v>
      </c>
      <c r="DP851" s="551">
        <v>0</v>
      </c>
      <c r="DQ851" s="553" t="s">
        <v>137</v>
      </c>
      <c r="DR851" s="172">
        <v>9</v>
      </c>
      <c r="DS851" s="172">
        <v>0</v>
      </c>
      <c r="DT851" s="332">
        <v>0</v>
      </c>
      <c r="DU851" s="553" t="s">
        <v>5503</v>
      </c>
      <c r="DV851" s="552">
        <v>0</v>
      </c>
      <c r="DW851" s="553" t="s">
        <v>137</v>
      </c>
      <c r="DX851" s="172">
        <v>0</v>
      </c>
      <c r="DY851" s="172">
        <v>0</v>
      </c>
      <c r="DZ851" s="332" t="s">
        <v>148</v>
      </c>
      <c r="EA851" s="553" t="s">
        <v>137</v>
      </c>
      <c r="EB851" s="552">
        <v>0</v>
      </c>
      <c r="EC851" s="553" t="s">
        <v>137</v>
      </c>
      <c r="ED851" s="172">
        <v>0</v>
      </c>
      <c r="EE851" s="172">
        <v>0</v>
      </c>
      <c r="EF851" s="576" t="s">
        <v>148</v>
      </c>
      <c r="EG851" s="553" t="s">
        <v>137</v>
      </c>
      <c r="EH851" s="552">
        <v>0</v>
      </c>
      <c r="EI851" s="553" t="s">
        <v>137</v>
      </c>
      <c r="EJ851" s="172">
        <v>1</v>
      </c>
      <c r="EK851" s="172">
        <v>0</v>
      </c>
      <c r="EL851" s="576">
        <v>0</v>
      </c>
      <c r="EM851" s="553" t="s">
        <v>5504</v>
      </c>
      <c r="EN851" s="552">
        <v>1</v>
      </c>
      <c r="EO851" s="553" t="s">
        <v>5505</v>
      </c>
      <c r="EP851" s="172">
        <v>0</v>
      </c>
      <c r="EQ851" s="172">
        <v>0</v>
      </c>
      <c r="ER851" s="332" t="s">
        <v>148</v>
      </c>
      <c r="ES851" s="553" t="s">
        <v>137</v>
      </c>
      <c r="ET851" s="552">
        <v>0</v>
      </c>
      <c r="EU851" s="553" t="s">
        <v>137</v>
      </c>
      <c r="EV851" s="172">
        <v>9</v>
      </c>
      <c r="EW851" s="172">
        <v>0</v>
      </c>
      <c r="EX851" s="332">
        <v>0</v>
      </c>
      <c r="EY851" s="553" t="s">
        <v>13247</v>
      </c>
      <c r="EZ851" s="552">
        <v>3</v>
      </c>
      <c r="FA851" s="553" t="s">
        <v>5505</v>
      </c>
      <c r="FB851" s="172">
        <v>1</v>
      </c>
      <c r="FC851" s="172">
        <v>0</v>
      </c>
      <c r="FD851" s="332">
        <v>0</v>
      </c>
      <c r="FE851" s="553" t="s">
        <v>5506</v>
      </c>
      <c r="FF851" s="552">
        <v>2</v>
      </c>
      <c r="FG851" s="553" t="s">
        <v>5505</v>
      </c>
      <c r="FH851" s="172">
        <v>0</v>
      </c>
      <c r="FI851" s="172">
        <v>0</v>
      </c>
      <c r="FJ851" s="332" t="s">
        <v>148</v>
      </c>
      <c r="FK851" s="553" t="s">
        <v>137</v>
      </c>
      <c r="FL851" s="552">
        <v>0</v>
      </c>
      <c r="FM851" s="553" t="s">
        <v>137</v>
      </c>
      <c r="FN851" s="172">
        <v>0</v>
      </c>
      <c r="FO851" s="172">
        <v>0</v>
      </c>
      <c r="FP851" s="332" t="s">
        <v>148</v>
      </c>
      <c r="FQ851" s="553" t="s">
        <v>137</v>
      </c>
      <c r="FR851" s="552">
        <v>0</v>
      </c>
      <c r="FS851" s="553" t="s">
        <v>137</v>
      </c>
      <c r="FT851" s="172">
        <v>0</v>
      </c>
      <c r="FU851" s="172">
        <v>0</v>
      </c>
      <c r="FV851" s="332" t="s">
        <v>148</v>
      </c>
      <c r="FW851" s="553" t="s">
        <v>137</v>
      </c>
      <c r="FX851" s="552">
        <v>0</v>
      </c>
      <c r="FY851" s="553" t="s">
        <v>137</v>
      </c>
      <c r="FZ851" s="172">
        <v>1</v>
      </c>
      <c r="GA851" s="172">
        <v>1</v>
      </c>
      <c r="GB851" s="332">
        <v>1</v>
      </c>
      <c r="GC851" s="553" t="s">
        <v>137</v>
      </c>
      <c r="GD851" s="552">
        <v>1</v>
      </c>
      <c r="GE851" s="553" t="s">
        <v>5507</v>
      </c>
      <c r="GF851" s="172">
        <v>0</v>
      </c>
      <c r="GG851" s="172">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2"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2">
        <v>0</v>
      </c>
      <c r="BQ852" s="172">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2">
        <v>0</v>
      </c>
      <c r="DG852" s="172">
        <v>0</v>
      </c>
      <c r="DH852" s="332" t="s">
        <v>148</v>
      </c>
      <c r="DI852" s="553" t="s">
        <v>137</v>
      </c>
      <c r="DJ852" s="552">
        <v>0</v>
      </c>
      <c r="DK852" s="553" t="s">
        <v>137</v>
      </c>
      <c r="DL852" s="172">
        <v>2</v>
      </c>
      <c r="DM852" s="172">
        <v>2</v>
      </c>
      <c r="DN852" s="332">
        <v>1</v>
      </c>
      <c r="DO852" s="553" t="s">
        <v>137</v>
      </c>
      <c r="DP852" s="551">
        <v>0</v>
      </c>
      <c r="DQ852" s="553" t="s">
        <v>137</v>
      </c>
      <c r="DR852" s="172">
        <v>8</v>
      </c>
      <c r="DS852" s="172">
        <v>0</v>
      </c>
      <c r="DT852" s="332">
        <v>0</v>
      </c>
      <c r="DU852" s="553" t="s">
        <v>5509</v>
      </c>
      <c r="DV852" s="552">
        <v>0</v>
      </c>
      <c r="DW852" s="553" t="s">
        <v>137</v>
      </c>
      <c r="DX852" s="172">
        <v>1</v>
      </c>
      <c r="DY852" s="172">
        <v>1</v>
      </c>
      <c r="DZ852" s="332">
        <v>1</v>
      </c>
      <c r="EA852" s="553" t="s">
        <v>137</v>
      </c>
      <c r="EB852" s="552">
        <v>0</v>
      </c>
      <c r="EC852" s="553" t="s">
        <v>137</v>
      </c>
      <c r="ED852" s="172">
        <v>0</v>
      </c>
      <c r="EE852" s="172">
        <v>0</v>
      </c>
      <c r="EF852" s="576" t="s">
        <v>148</v>
      </c>
      <c r="EG852" s="553" t="s">
        <v>137</v>
      </c>
      <c r="EH852" s="552">
        <v>0</v>
      </c>
      <c r="EI852" s="553" t="s">
        <v>137</v>
      </c>
      <c r="EJ852" s="172">
        <v>1</v>
      </c>
      <c r="EK852" s="172">
        <v>1</v>
      </c>
      <c r="EL852" s="576">
        <v>1</v>
      </c>
      <c r="EM852" s="553" t="s">
        <v>137</v>
      </c>
      <c r="EN852" s="552">
        <v>0</v>
      </c>
      <c r="EO852" s="553"/>
      <c r="EP852" s="172">
        <v>2</v>
      </c>
      <c r="EQ852" s="172">
        <v>1</v>
      </c>
      <c r="ER852" s="332">
        <v>0.5</v>
      </c>
      <c r="ES852" s="553" t="s">
        <v>15801</v>
      </c>
      <c r="ET852" s="552">
        <v>1</v>
      </c>
      <c r="EU852" s="553" t="s">
        <v>15802</v>
      </c>
      <c r="EV852" s="172">
        <v>1</v>
      </c>
      <c r="EW852" s="172">
        <v>0</v>
      </c>
      <c r="EX852" s="332">
        <v>0</v>
      </c>
      <c r="EY852" s="553" t="s">
        <v>13248</v>
      </c>
      <c r="EZ852" s="552">
        <v>1</v>
      </c>
      <c r="FA852" s="553" t="s">
        <v>13249</v>
      </c>
      <c r="FB852" s="172">
        <v>0</v>
      </c>
      <c r="FC852" s="172">
        <v>0</v>
      </c>
      <c r="FD852" s="332" t="s">
        <v>148</v>
      </c>
      <c r="FE852" s="553" t="s">
        <v>137</v>
      </c>
      <c r="FF852" s="552">
        <v>0</v>
      </c>
      <c r="FG852" s="553" t="s">
        <v>137</v>
      </c>
      <c r="FH852" s="172">
        <v>0</v>
      </c>
      <c r="FI852" s="172">
        <v>0</v>
      </c>
      <c r="FJ852" s="332" t="s">
        <v>148</v>
      </c>
      <c r="FK852" s="553" t="s">
        <v>137</v>
      </c>
      <c r="FL852" s="552">
        <v>0</v>
      </c>
      <c r="FM852" s="553" t="s">
        <v>137</v>
      </c>
      <c r="FN852" s="172">
        <v>0</v>
      </c>
      <c r="FO852" s="172">
        <v>0</v>
      </c>
      <c r="FP852" s="332" t="s">
        <v>148</v>
      </c>
      <c r="FQ852" s="553" t="s">
        <v>137</v>
      </c>
      <c r="FR852" s="552">
        <v>0</v>
      </c>
      <c r="FS852" s="553" t="s">
        <v>137</v>
      </c>
      <c r="FT852" s="172">
        <v>1</v>
      </c>
      <c r="FU852" s="172">
        <v>0</v>
      </c>
      <c r="FV852" s="332">
        <v>0</v>
      </c>
      <c r="FW852" s="553" t="s">
        <v>5510</v>
      </c>
      <c r="FX852" s="552">
        <v>1</v>
      </c>
      <c r="FY852" s="553" t="s">
        <v>5511</v>
      </c>
      <c r="FZ852" s="172">
        <v>1</v>
      </c>
      <c r="GA852" s="172">
        <v>1</v>
      </c>
      <c r="GB852" s="332">
        <v>1</v>
      </c>
      <c r="GC852" s="553" t="s">
        <v>137</v>
      </c>
      <c r="GD852" s="552">
        <v>0</v>
      </c>
      <c r="GE852" s="553" t="s">
        <v>137</v>
      </c>
      <c r="GF852" s="172">
        <v>2</v>
      </c>
      <c r="GG852" s="172">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2"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2"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2"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2"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2"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2"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2"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2"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2"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2"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2"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2"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2"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2"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2"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2"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2"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2"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2"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2"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2"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2"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2"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2"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2"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2"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2"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2"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2"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2"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2"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2"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2"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2"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2"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2"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2"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2"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2"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2"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2"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2"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2"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2"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2"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2"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2"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2"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2"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2"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2"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2"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2"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2"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2"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1" customFormat="1" ht="208">
      <c r="A908" s="335" t="s">
        <v>18650</v>
      </c>
      <c r="B908" s="555" t="s">
        <v>5867</v>
      </c>
      <c r="C908" s="555" t="s">
        <v>5868</v>
      </c>
      <c r="D908" s="555" t="s">
        <v>95</v>
      </c>
      <c r="E908" s="169" t="s">
        <v>132</v>
      </c>
      <c r="F908" s="169" t="s">
        <v>137</v>
      </c>
      <c r="G908" s="238" t="s">
        <v>137</v>
      </c>
      <c r="H908" s="169" t="s">
        <v>132</v>
      </c>
      <c r="I908" s="169" t="s">
        <v>137</v>
      </c>
      <c r="J908" s="238" t="s">
        <v>137</v>
      </c>
      <c r="K908" s="340" t="s">
        <v>132</v>
      </c>
      <c r="L908" s="169" t="s">
        <v>137</v>
      </c>
      <c r="M908" s="341" t="s">
        <v>137</v>
      </c>
      <c r="N908" s="169" t="s">
        <v>138</v>
      </c>
      <c r="O908" s="169" t="s">
        <v>132</v>
      </c>
      <c r="P908" s="238" t="s">
        <v>5869</v>
      </c>
      <c r="Q908" s="169" t="s">
        <v>138</v>
      </c>
      <c r="R908" s="169" t="s">
        <v>132</v>
      </c>
      <c r="S908" s="238" t="s">
        <v>5870</v>
      </c>
      <c r="T908" s="169" t="s">
        <v>132</v>
      </c>
      <c r="U908" s="169" t="s">
        <v>137</v>
      </c>
      <c r="V908" s="238" t="s">
        <v>137</v>
      </c>
      <c r="W908" s="169" t="s">
        <v>132</v>
      </c>
      <c r="X908" s="169" t="s">
        <v>137</v>
      </c>
      <c r="Y908" s="238" t="s">
        <v>137</v>
      </c>
      <c r="Z908" s="169" t="s">
        <v>132</v>
      </c>
      <c r="AA908" s="169" t="s">
        <v>137</v>
      </c>
      <c r="AB908" s="238" t="s">
        <v>137</v>
      </c>
      <c r="AC908" s="244" t="s">
        <v>132</v>
      </c>
      <c r="AD908" s="244" t="s">
        <v>137</v>
      </c>
      <c r="AE908" s="238" t="s">
        <v>137</v>
      </c>
      <c r="AF908" s="562" t="s">
        <v>148</v>
      </c>
      <c r="AG908" s="555" t="s">
        <v>132</v>
      </c>
      <c r="AH908" s="554" t="s">
        <v>16432</v>
      </c>
      <c r="AI908" s="169" t="s">
        <v>132</v>
      </c>
      <c r="AJ908" s="169" t="s">
        <v>137</v>
      </c>
      <c r="AK908" s="238" t="s">
        <v>137</v>
      </c>
      <c r="AL908" s="169" t="s">
        <v>132</v>
      </c>
      <c r="AM908" s="169" t="s">
        <v>137</v>
      </c>
      <c r="AN908" s="238" t="s">
        <v>137</v>
      </c>
      <c r="AO908" s="169" t="s">
        <v>138</v>
      </c>
      <c r="AP908" s="169" t="s">
        <v>137</v>
      </c>
      <c r="AQ908" s="238" t="s">
        <v>137</v>
      </c>
      <c r="AR908" s="169" t="s">
        <v>132</v>
      </c>
      <c r="AS908" s="169" t="s">
        <v>137</v>
      </c>
      <c r="AT908" s="238" t="s">
        <v>137</v>
      </c>
      <c r="AU908" s="169" t="s">
        <v>132</v>
      </c>
      <c r="AV908" s="169" t="s">
        <v>137</v>
      </c>
      <c r="AW908" s="238" t="s">
        <v>137</v>
      </c>
      <c r="AX908" s="169" t="s">
        <v>132</v>
      </c>
      <c r="AY908" s="169" t="s">
        <v>137</v>
      </c>
      <c r="AZ908" s="238" t="s">
        <v>137</v>
      </c>
      <c r="BA908" s="169" t="s">
        <v>132</v>
      </c>
      <c r="BB908" s="169"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9" t="s">
        <v>132</v>
      </c>
      <c r="GP908" s="169"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1"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2">
        <v>2</v>
      </c>
      <c r="BQ909" s="172">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2">
        <v>0</v>
      </c>
      <c r="DG909" s="172">
        <v>0</v>
      </c>
      <c r="DH909" s="332" t="s">
        <v>148</v>
      </c>
      <c r="DI909" s="553" t="s">
        <v>137</v>
      </c>
      <c r="DJ909" s="552">
        <v>0</v>
      </c>
      <c r="DK909" s="553" t="s">
        <v>137</v>
      </c>
      <c r="DL909" s="172">
        <v>4</v>
      </c>
      <c r="DM909" s="172">
        <v>1</v>
      </c>
      <c r="DN909" s="332">
        <v>0.25</v>
      </c>
      <c r="DO909" s="553" t="s">
        <v>5877</v>
      </c>
      <c r="DP909" s="551">
        <v>0</v>
      </c>
      <c r="DQ909" s="553" t="s">
        <v>137</v>
      </c>
      <c r="DR909" s="172">
        <v>16</v>
      </c>
      <c r="DS909" s="172">
        <v>0</v>
      </c>
      <c r="DT909" s="332">
        <v>0</v>
      </c>
      <c r="DU909" s="553" t="s">
        <v>3495</v>
      </c>
      <c r="DV909" s="552">
        <v>0</v>
      </c>
      <c r="DW909" s="553" t="s">
        <v>137</v>
      </c>
      <c r="DX909" s="172">
        <v>8</v>
      </c>
      <c r="DY909" s="172">
        <v>1</v>
      </c>
      <c r="DZ909" s="332">
        <v>0.125</v>
      </c>
      <c r="EA909" s="553" t="s">
        <v>5878</v>
      </c>
      <c r="EB909" s="552">
        <v>1</v>
      </c>
      <c r="EC909" s="553" t="s">
        <v>5879</v>
      </c>
      <c r="ED909" s="172">
        <v>8</v>
      </c>
      <c r="EE909" s="172">
        <v>0</v>
      </c>
      <c r="EF909" s="576">
        <v>0</v>
      </c>
      <c r="EG909" s="553" t="s">
        <v>5878</v>
      </c>
      <c r="EH909" s="552">
        <v>2</v>
      </c>
      <c r="EI909" s="553" t="s">
        <v>5879</v>
      </c>
      <c r="EJ909" s="172">
        <v>3</v>
      </c>
      <c r="EK909" s="172">
        <v>0</v>
      </c>
      <c r="EL909" s="576">
        <v>0</v>
      </c>
      <c r="EM909" s="553" t="s">
        <v>5878</v>
      </c>
      <c r="EN909" s="552">
        <v>3</v>
      </c>
      <c r="EO909" s="553" t="s">
        <v>5879</v>
      </c>
      <c r="EP909" s="172">
        <v>12</v>
      </c>
      <c r="EQ909" s="172">
        <v>0</v>
      </c>
      <c r="ER909" s="332">
        <v>0</v>
      </c>
      <c r="ES909" s="553" t="s">
        <v>5878</v>
      </c>
      <c r="ET909" s="552">
        <v>12</v>
      </c>
      <c r="EU909" s="553" t="s">
        <v>5879</v>
      </c>
      <c r="EV909" s="172">
        <v>39</v>
      </c>
      <c r="EW909" s="172">
        <v>23</v>
      </c>
      <c r="EX909" s="332">
        <v>0.58974358974358976</v>
      </c>
      <c r="EY909" s="553" t="s">
        <v>5878</v>
      </c>
      <c r="EZ909" s="552">
        <v>11</v>
      </c>
      <c r="FA909" s="553" t="s">
        <v>13286</v>
      </c>
      <c r="FB909" s="172">
        <v>2</v>
      </c>
      <c r="FC909" s="172">
        <v>2</v>
      </c>
      <c r="FD909" s="332">
        <v>1</v>
      </c>
      <c r="FE909" s="553" t="s">
        <v>137</v>
      </c>
      <c r="FF909" s="552">
        <v>0</v>
      </c>
      <c r="FG909" s="553" t="s">
        <v>137</v>
      </c>
      <c r="FH909" s="172">
        <v>1</v>
      </c>
      <c r="FI909" s="172">
        <v>1</v>
      </c>
      <c r="FJ909" s="332">
        <v>1</v>
      </c>
      <c r="FK909" s="553" t="s">
        <v>137</v>
      </c>
      <c r="FL909" s="552">
        <v>0</v>
      </c>
      <c r="FM909" s="553" t="s">
        <v>137</v>
      </c>
      <c r="FN909" s="172">
        <v>0</v>
      </c>
      <c r="FO909" s="172">
        <v>0</v>
      </c>
      <c r="FP909" s="332" t="s">
        <v>148</v>
      </c>
      <c r="FQ909" s="553" t="s">
        <v>137</v>
      </c>
      <c r="FR909" s="552">
        <v>0</v>
      </c>
      <c r="FS909" s="553" t="s">
        <v>137</v>
      </c>
      <c r="FT909" s="172">
        <v>0</v>
      </c>
      <c r="FU909" s="172">
        <v>0</v>
      </c>
      <c r="FV909" s="332" t="s">
        <v>148</v>
      </c>
      <c r="FW909" s="553" t="s">
        <v>137</v>
      </c>
      <c r="FX909" s="552">
        <v>0</v>
      </c>
      <c r="FY909" s="553" t="s">
        <v>137</v>
      </c>
      <c r="FZ909" s="172">
        <v>12</v>
      </c>
      <c r="GA909" s="172">
        <v>12</v>
      </c>
      <c r="GB909" s="332">
        <v>1</v>
      </c>
      <c r="GC909" s="553" t="s">
        <v>137</v>
      </c>
      <c r="GD909" s="552">
        <v>0</v>
      </c>
      <c r="GE909" s="553" t="s">
        <v>137</v>
      </c>
      <c r="GF909" s="172">
        <v>3</v>
      </c>
      <c r="GG909" s="172">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1"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1"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2">
        <v>0</v>
      </c>
      <c r="BQ911" s="172">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2">
        <v>0</v>
      </c>
      <c r="DG911" s="172">
        <v>0</v>
      </c>
      <c r="DH911" s="332" t="s">
        <v>148</v>
      </c>
      <c r="DI911" s="553" t="s">
        <v>137</v>
      </c>
      <c r="DJ911" s="552">
        <v>0</v>
      </c>
      <c r="DK911" s="553" t="s">
        <v>137</v>
      </c>
      <c r="DL911" s="172">
        <v>3</v>
      </c>
      <c r="DM911" s="172">
        <v>1</v>
      </c>
      <c r="DN911" s="332">
        <v>0.33333333333333331</v>
      </c>
      <c r="DO911" s="553" t="s">
        <v>5888</v>
      </c>
      <c r="DP911" s="551">
        <v>0</v>
      </c>
      <c r="DQ911" s="553" t="s">
        <v>137</v>
      </c>
      <c r="DR911" s="172">
        <v>13</v>
      </c>
      <c r="DS911" s="172">
        <v>0</v>
      </c>
      <c r="DT911" s="332">
        <v>0</v>
      </c>
      <c r="DU911" s="553" t="s">
        <v>5889</v>
      </c>
      <c r="DV911" s="552">
        <v>0</v>
      </c>
      <c r="DW911" s="553" t="s">
        <v>137</v>
      </c>
      <c r="DX911" s="172">
        <v>6</v>
      </c>
      <c r="DY911" s="172">
        <v>6</v>
      </c>
      <c r="DZ911" s="332">
        <v>1</v>
      </c>
      <c r="EA911" s="553" t="s">
        <v>137</v>
      </c>
      <c r="EB911" s="552">
        <v>0</v>
      </c>
      <c r="EC911" s="553" t="s">
        <v>137</v>
      </c>
      <c r="ED911" s="172">
        <v>1</v>
      </c>
      <c r="EE911" s="172">
        <v>1</v>
      </c>
      <c r="EF911" s="576">
        <v>1</v>
      </c>
      <c r="EG911" s="553" t="s">
        <v>137</v>
      </c>
      <c r="EH911" s="552">
        <v>0</v>
      </c>
      <c r="EI911" s="553" t="s">
        <v>137</v>
      </c>
      <c r="EJ911" s="172">
        <v>3</v>
      </c>
      <c r="EK911" s="172">
        <v>3</v>
      </c>
      <c r="EL911" s="576">
        <v>1</v>
      </c>
      <c r="EM911" s="553" t="s">
        <v>137</v>
      </c>
      <c r="EN911" s="552">
        <v>0</v>
      </c>
      <c r="EO911" s="553" t="s">
        <v>137</v>
      </c>
      <c r="EP911" s="172">
        <v>2</v>
      </c>
      <c r="EQ911" s="172">
        <v>2</v>
      </c>
      <c r="ER911" s="332">
        <v>1</v>
      </c>
      <c r="ES911" s="553" t="s">
        <v>137</v>
      </c>
      <c r="ET911" s="552">
        <v>0</v>
      </c>
      <c r="EU911" s="553" t="s">
        <v>137</v>
      </c>
      <c r="EV911" s="172">
        <v>11</v>
      </c>
      <c r="EW911" s="172">
        <v>11</v>
      </c>
      <c r="EX911" s="332">
        <v>1</v>
      </c>
      <c r="EY911" s="553" t="s">
        <v>137</v>
      </c>
      <c r="EZ911" s="552">
        <v>0</v>
      </c>
      <c r="FA911" s="553" t="s">
        <v>137</v>
      </c>
      <c r="FB911" s="172">
        <v>1</v>
      </c>
      <c r="FC911" s="172">
        <v>1</v>
      </c>
      <c r="FD911" s="332">
        <v>1</v>
      </c>
      <c r="FE911" s="553" t="s">
        <v>137</v>
      </c>
      <c r="FF911" s="552">
        <v>0</v>
      </c>
      <c r="FG911" s="553" t="s">
        <v>137</v>
      </c>
      <c r="FH911" s="172">
        <v>2</v>
      </c>
      <c r="FI911" s="172">
        <v>2</v>
      </c>
      <c r="FJ911" s="332">
        <v>1</v>
      </c>
      <c r="FK911" s="553" t="s">
        <v>137</v>
      </c>
      <c r="FL911" s="552">
        <v>0</v>
      </c>
      <c r="FM911" s="553" t="s">
        <v>137</v>
      </c>
      <c r="FN911" s="172">
        <v>0</v>
      </c>
      <c r="FO911" s="172">
        <v>0</v>
      </c>
      <c r="FP911" s="332" t="s">
        <v>148</v>
      </c>
      <c r="FQ911" s="553" t="s">
        <v>137</v>
      </c>
      <c r="FR911" s="552">
        <v>0</v>
      </c>
      <c r="FS911" s="553" t="s">
        <v>137</v>
      </c>
      <c r="FT911" s="172">
        <v>0</v>
      </c>
      <c r="FU911" s="172">
        <v>0</v>
      </c>
      <c r="FV911" s="332" t="s">
        <v>148</v>
      </c>
      <c r="FW911" s="553" t="s">
        <v>137</v>
      </c>
      <c r="FX911" s="552">
        <v>0</v>
      </c>
      <c r="FY911" s="553" t="s">
        <v>137</v>
      </c>
      <c r="FZ911" s="172">
        <v>10</v>
      </c>
      <c r="GA911" s="172">
        <v>9</v>
      </c>
      <c r="GB911" s="332">
        <v>0.9</v>
      </c>
      <c r="GC911" s="553" t="s">
        <v>5890</v>
      </c>
      <c r="GD911" s="552">
        <v>1</v>
      </c>
      <c r="GE911" s="553" t="s">
        <v>5890</v>
      </c>
      <c r="GF911" s="172">
        <v>13</v>
      </c>
      <c r="GG911" s="172">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1"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2">
        <v>2</v>
      </c>
      <c r="BQ912" s="172">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2"/>
      <c r="DG912" s="172"/>
      <c r="DH912" s="332" t="s">
        <v>148</v>
      </c>
      <c r="DI912" s="553" t="s">
        <v>137</v>
      </c>
      <c r="DJ912" s="552"/>
      <c r="DK912" s="553" t="s">
        <v>137</v>
      </c>
      <c r="DL912" s="172"/>
      <c r="DM912" s="172"/>
      <c r="DN912" s="332" t="s">
        <v>148</v>
      </c>
      <c r="DO912" s="553"/>
      <c r="DP912" s="551"/>
      <c r="DQ912" s="553"/>
      <c r="DR912" s="172">
        <v>41</v>
      </c>
      <c r="DS912" s="172">
        <v>0</v>
      </c>
      <c r="DT912" s="332">
        <v>0</v>
      </c>
      <c r="DU912" s="553" t="s">
        <v>16442</v>
      </c>
      <c r="DV912" s="552">
        <v>0</v>
      </c>
      <c r="DW912" s="553" t="s">
        <v>137</v>
      </c>
      <c r="DX912" s="172">
        <v>1</v>
      </c>
      <c r="DY912" s="172">
        <v>0</v>
      </c>
      <c r="DZ912" s="332">
        <v>0</v>
      </c>
      <c r="EA912" s="553" t="s">
        <v>16441</v>
      </c>
      <c r="EB912" s="552">
        <v>0</v>
      </c>
      <c r="EC912" s="553" t="s">
        <v>137</v>
      </c>
      <c r="ED912" s="172">
        <v>2</v>
      </c>
      <c r="EE912" s="172">
        <v>0</v>
      </c>
      <c r="EF912" s="576">
        <v>0</v>
      </c>
      <c r="EG912" s="553" t="s">
        <v>10893</v>
      </c>
      <c r="EH912" s="552">
        <v>1</v>
      </c>
      <c r="EI912" s="553" t="s">
        <v>14858</v>
      </c>
      <c r="EJ912" s="172">
        <v>1</v>
      </c>
      <c r="EK912" s="172">
        <v>1</v>
      </c>
      <c r="EL912" s="576">
        <v>1</v>
      </c>
      <c r="EM912" s="553" t="s">
        <v>137</v>
      </c>
      <c r="EN912" s="552">
        <v>0</v>
      </c>
      <c r="EO912" s="553" t="s">
        <v>137</v>
      </c>
      <c r="EP912" s="172">
        <v>8</v>
      </c>
      <c r="EQ912" s="172">
        <v>4</v>
      </c>
      <c r="ER912" s="332">
        <v>0.5</v>
      </c>
      <c r="ES912" s="553" t="s">
        <v>16443</v>
      </c>
      <c r="ET912" s="552">
        <v>3</v>
      </c>
      <c r="EU912" s="553" t="s">
        <v>14859</v>
      </c>
      <c r="EV912" s="172">
        <v>16</v>
      </c>
      <c r="EW912" s="172">
        <v>16</v>
      </c>
      <c r="EX912" s="332">
        <v>1</v>
      </c>
      <c r="EY912" s="553" t="s">
        <v>137</v>
      </c>
      <c r="EZ912" s="552">
        <v>0</v>
      </c>
      <c r="FA912" s="553" t="s">
        <v>137</v>
      </c>
      <c r="FB912" s="172">
        <v>1</v>
      </c>
      <c r="FC912" s="172">
        <v>1</v>
      </c>
      <c r="FD912" s="332">
        <v>1</v>
      </c>
      <c r="FE912" s="553" t="s">
        <v>137</v>
      </c>
      <c r="FF912" s="552">
        <v>0</v>
      </c>
      <c r="FG912" s="553" t="s">
        <v>137</v>
      </c>
      <c r="FH912" s="172">
        <v>1</v>
      </c>
      <c r="FI912" s="172">
        <v>0</v>
      </c>
      <c r="FJ912" s="332">
        <v>0</v>
      </c>
      <c r="FK912" s="553" t="s">
        <v>16444</v>
      </c>
      <c r="FL912" s="552">
        <v>1</v>
      </c>
      <c r="FM912" s="553" t="s">
        <v>16445</v>
      </c>
      <c r="FN912" s="172"/>
      <c r="FO912" s="172"/>
      <c r="FP912" s="332" t="s">
        <v>148</v>
      </c>
      <c r="FQ912" s="553" t="s">
        <v>137</v>
      </c>
      <c r="FR912" s="552"/>
      <c r="FS912" s="553" t="s">
        <v>137</v>
      </c>
      <c r="FT912" s="172">
        <v>1</v>
      </c>
      <c r="FU912" s="172">
        <v>1</v>
      </c>
      <c r="FV912" s="332">
        <v>1</v>
      </c>
      <c r="FW912" s="553" t="s">
        <v>137</v>
      </c>
      <c r="FX912" s="552">
        <v>0</v>
      </c>
      <c r="FY912" s="553" t="s">
        <v>137</v>
      </c>
      <c r="FZ912" s="172">
        <v>6</v>
      </c>
      <c r="GA912" s="172">
        <v>6</v>
      </c>
      <c r="GB912" s="332">
        <v>1</v>
      </c>
      <c r="GC912" s="553" t="s">
        <v>137</v>
      </c>
      <c r="GD912" s="552">
        <v>0</v>
      </c>
      <c r="GE912" s="553" t="s">
        <v>137</v>
      </c>
      <c r="GF912" s="172">
        <v>18</v>
      </c>
      <c r="GG912" s="172">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1"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2">
        <v>5</v>
      </c>
      <c r="BQ913" s="172">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2">
        <v>0</v>
      </c>
      <c r="DG913" s="172">
        <v>0</v>
      </c>
      <c r="DH913" s="332" t="s">
        <v>148</v>
      </c>
      <c r="DI913" s="553" t="s">
        <v>137</v>
      </c>
      <c r="DJ913" s="552">
        <v>0</v>
      </c>
      <c r="DK913" s="553" t="s">
        <v>137</v>
      </c>
      <c r="DL913" s="172">
        <v>1</v>
      </c>
      <c r="DM913" s="172">
        <v>1</v>
      </c>
      <c r="DN913" s="332">
        <v>1</v>
      </c>
      <c r="DO913" s="553" t="s">
        <v>137</v>
      </c>
      <c r="DP913" s="551">
        <v>0</v>
      </c>
      <c r="DQ913" s="553" t="s">
        <v>137</v>
      </c>
      <c r="DR913" s="172">
        <v>67</v>
      </c>
      <c r="DS913" s="172">
        <v>0</v>
      </c>
      <c r="DT913" s="332">
        <v>0</v>
      </c>
      <c r="DU913" s="553" t="s">
        <v>5272</v>
      </c>
      <c r="DV913" s="552">
        <v>0</v>
      </c>
      <c r="DW913" s="553" t="s">
        <v>137</v>
      </c>
      <c r="DX913" s="172">
        <v>3</v>
      </c>
      <c r="DY913" s="172">
        <v>3</v>
      </c>
      <c r="DZ913" s="332">
        <v>1</v>
      </c>
      <c r="EA913" s="553" t="s">
        <v>137</v>
      </c>
      <c r="EB913" s="552">
        <v>0</v>
      </c>
      <c r="EC913" s="553" t="s">
        <v>137</v>
      </c>
      <c r="ED913" s="172">
        <v>3</v>
      </c>
      <c r="EE913" s="172">
        <v>0</v>
      </c>
      <c r="EF913" s="576">
        <v>0</v>
      </c>
      <c r="EG913" s="553" t="s">
        <v>11471</v>
      </c>
      <c r="EH913" s="552">
        <v>1</v>
      </c>
      <c r="EI913" s="553" t="s">
        <v>11472</v>
      </c>
      <c r="EJ913" s="172">
        <v>2</v>
      </c>
      <c r="EK913" s="172">
        <v>0</v>
      </c>
      <c r="EL913" s="576">
        <v>0</v>
      </c>
      <c r="EM913" s="553" t="s">
        <v>5896</v>
      </c>
      <c r="EN913" s="552">
        <v>2</v>
      </c>
      <c r="EO913" s="553" t="s">
        <v>5896</v>
      </c>
      <c r="EP913" s="172">
        <v>5</v>
      </c>
      <c r="EQ913" s="172">
        <v>0</v>
      </c>
      <c r="ER913" s="332">
        <v>0</v>
      </c>
      <c r="ES913" s="553" t="s">
        <v>5896</v>
      </c>
      <c r="ET913" s="552">
        <v>5</v>
      </c>
      <c r="EU913" s="553" t="s">
        <v>5897</v>
      </c>
      <c r="EV913" s="172">
        <v>13</v>
      </c>
      <c r="EW913" s="172">
        <v>3</v>
      </c>
      <c r="EX913" s="332">
        <v>0.23076923076923078</v>
      </c>
      <c r="EY913" s="553" t="s">
        <v>13287</v>
      </c>
      <c r="EZ913" s="552">
        <v>9</v>
      </c>
      <c r="FA913" s="553" t="s">
        <v>13288</v>
      </c>
      <c r="FB913" s="172">
        <v>2</v>
      </c>
      <c r="FC913" s="172">
        <v>2</v>
      </c>
      <c r="FD913" s="332">
        <v>1</v>
      </c>
      <c r="FE913" s="553"/>
      <c r="FF913" s="552">
        <v>0</v>
      </c>
      <c r="FG913" s="553" t="s">
        <v>137</v>
      </c>
      <c r="FH913" s="172">
        <v>1</v>
      </c>
      <c r="FI913" s="172">
        <v>1</v>
      </c>
      <c r="FJ913" s="332">
        <v>1</v>
      </c>
      <c r="FK913" s="553" t="s">
        <v>137</v>
      </c>
      <c r="FL913" s="552">
        <v>0</v>
      </c>
      <c r="FM913" s="553" t="s">
        <v>137</v>
      </c>
      <c r="FN913" s="172">
        <v>0</v>
      </c>
      <c r="FO913" s="172">
        <v>0</v>
      </c>
      <c r="FP913" s="332" t="s">
        <v>148</v>
      </c>
      <c r="FQ913" s="553" t="s">
        <v>137</v>
      </c>
      <c r="FR913" s="552">
        <v>0</v>
      </c>
      <c r="FS913" s="553" t="s">
        <v>137</v>
      </c>
      <c r="FT913" s="172">
        <v>8</v>
      </c>
      <c r="FU913" s="172">
        <v>0</v>
      </c>
      <c r="FV913" s="332">
        <v>0</v>
      </c>
      <c r="FW913" s="553" t="s">
        <v>5898</v>
      </c>
      <c r="FX913" s="552">
        <v>1</v>
      </c>
      <c r="FY913" s="553" t="s">
        <v>12219</v>
      </c>
      <c r="FZ913" s="172">
        <v>15</v>
      </c>
      <c r="GA913" s="172">
        <v>3</v>
      </c>
      <c r="GB913" s="332">
        <v>0.2</v>
      </c>
      <c r="GC913" s="553" t="s">
        <v>5899</v>
      </c>
      <c r="GD913" s="552">
        <v>3</v>
      </c>
      <c r="GE913" s="553" t="s">
        <v>5900</v>
      </c>
      <c r="GF913" s="172">
        <v>26</v>
      </c>
      <c r="GG913" s="172">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1"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2">
        <v>0</v>
      </c>
      <c r="BQ914" s="172">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2">
        <v>0</v>
      </c>
      <c r="DG914" s="172">
        <v>0</v>
      </c>
      <c r="DH914" s="332" t="s">
        <v>148</v>
      </c>
      <c r="DI914" s="553" t="s">
        <v>137</v>
      </c>
      <c r="DJ914" s="552">
        <v>0</v>
      </c>
      <c r="DK914" s="553" t="s">
        <v>137</v>
      </c>
      <c r="DL914" s="172">
        <v>2</v>
      </c>
      <c r="DM914" s="172">
        <v>0</v>
      </c>
      <c r="DN914" s="332">
        <v>0</v>
      </c>
      <c r="DO914" s="553" t="s">
        <v>5906</v>
      </c>
      <c r="DP914" s="551">
        <v>1</v>
      </c>
      <c r="DQ914" s="553" t="s">
        <v>14865</v>
      </c>
      <c r="DR914" s="172">
        <v>29</v>
      </c>
      <c r="DS914" s="172">
        <v>0</v>
      </c>
      <c r="DT914" s="332">
        <v>0</v>
      </c>
      <c r="DU914" s="553" t="s">
        <v>5907</v>
      </c>
      <c r="DV914" s="552">
        <v>0</v>
      </c>
      <c r="DW914" s="553" t="s">
        <v>137</v>
      </c>
      <c r="DX914" s="172">
        <v>0</v>
      </c>
      <c r="DY914" s="172">
        <v>0</v>
      </c>
      <c r="DZ914" s="332" t="s">
        <v>148</v>
      </c>
      <c r="EA914" s="553" t="s">
        <v>137</v>
      </c>
      <c r="EB914" s="552">
        <v>0</v>
      </c>
      <c r="EC914" s="553" t="s">
        <v>137</v>
      </c>
      <c r="ED914" s="172">
        <v>1</v>
      </c>
      <c r="EE914" s="172">
        <v>0</v>
      </c>
      <c r="EF914" s="576">
        <v>0</v>
      </c>
      <c r="EG914" s="553" t="s">
        <v>5908</v>
      </c>
      <c r="EH914" s="552">
        <v>0</v>
      </c>
      <c r="EI914" s="553"/>
      <c r="EJ914" s="172">
        <v>1</v>
      </c>
      <c r="EK914" s="172">
        <v>0</v>
      </c>
      <c r="EL914" s="576">
        <v>0</v>
      </c>
      <c r="EM914" s="553" t="s">
        <v>5909</v>
      </c>
      <c r="EN914" s="552">
        <v>1</v>
      </c>
      <c r="EO914" s="553" t="s">
        <v>14866</v>
      </c>
      <c r="EP914" s="172">
        <v>0</v>
      </c>
      <c r="EQ914" s="172">
        <v>0</v>
      </c>
      <c r="ER914" s="332" t="s">
        <v>148</v>
      </c>
      <c r="ES914" s="553" t="s">
        <v>137</v>
      </c>
      <c r="ET914" s="552">
        <v>0</v>
      </c>
      <c r="EU914" s="553" t="s">
        <v>137</v>
      </c>
      <c r="EV914" s="172">
        <v>7</v>
      </c>
      <c r="EW914" s="172">
        <v>0</v>
      </c>
      <c r="EX914" s="332">
        <v>0</v>
      </c>
      <c r="EY914" s="553" t="s">
        <v>13289</v>
      </c>
      <c r="EZ914" s="552">
        <v>7</v>
      </c>
      <c r="FA914" s="553" t="s">
        <v>13290</v>
      </c>
      <c r="FB914" s="172">
        <v>1</v>
      </c>
      <c r="FC914" s="172">
        <v>1</v>
      </c>
      <c r="FD914" s="332">
        <v>1</v>
      </c>
      <c r="FE914" s="553" t="s">
        <v>137</v>
      </c>
      <c r="FF914" s="552">
        <v>0</v>
      </c>
      <c r="FG914" s="553" t="s">
        <v>137</v>
      </c>
      <c r="FH914" s="172">
        <v>0</v>
      </c>
      <c r="FI914" s="172">
        <v>0</v>
      </c>
      <c r="FJ914" s="332" t="s">
        <v>148</v>
      </c>
      <c r="FK914" s="553" t="s">
        <v>137</v>
      </c>
      <c r="FL914" s="552">
        <v>0</v>
      </c>
      <c r="FM914" s="553" t="s">
        <v>137</v>
      </c>
      <c r="FN914" s="172">
        <v>0</v>
      </c>
      <c r="FO914" s="172">
        <v>0</v>
      </c>
      <c r="FP914" s="332" t="s">
        <v>148</v>
      </c>
      <c r="FQ914" s="553" t="s">
        <v>137</v>
      </c>
      <c r="FR914" s="552">
        <v>0</v>
      </c>
      <c r="FS914" s="553" t="s">
        <v>137</v>
      </c>
      <c r="FT914" s="172">
        <v>0</v>
      </c>
      <c r="FU914" s="172">
        <v>0</v>
      </c>
      <c r="FV914" s="332" t="s">
        <v>148</v>
      </c>
      <c r="FW914" s="553" t="s">
        <v>137</v>
      </c>
      <c r="FX914" s="552">
        <v>0</v>
      </c>
      <c r="FY914" s="553" t="s">
        <v>137</v>
      </c>
      <c r="FZ914" s="172">
        <v>0</v>
      </c>
      <c r="GA914" s="172">
        <v>0</v>
      </c>
      <c r="GB914" s="332" t="s">
        <v>148</v>
      </c>
      <c r="GC914" s="553"/>
      <c r="GD914" s="552">
        <v>0</v>
      </c>
      <c r="GE914" s="553" t="s">
        <v>137</v>
      </c>
      <c r="GF914" s="172">
        <v>1</v>
      </c>
      <c r="GG914" s="172">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1"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2">
        <v>0</v>
      </c>
      <c r="BQ915" s="172">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2">
        <v>1</v>
      </c>
      <c r="DG915" s="172">
        <v>0</v>
      </c>
      <c r="DH915" s="332">
        <v>0</v>
      </c>
      <c r="DI915" s="553" t="s">
        <v>5912</v>
      </c>
      <c r="DJ915" s="552">
        <v>1</v>
      </c>
      <c r="DK915" s="553" t="s">
        <v>5913</v>
      </c>
      <c r="DL915" s="172">
        <v>1</v>
      </c>
      <c r="DM915" s="172">
        <v>0</v>
      </c>
      <c r="DN915" s="332">
        <v>0</v>
      </c>
      <c r="DO915" s="553" t="s">
        <v>5914</v>
      </c>
      <c r="DP915" s="551">
        <v>0</v>
      </c>
      <c r="DQ915" s="553" t="s">
        <v>137</v>
      </c>
      <c r="DR915" s="172">
        <v>9</v>
      </c>
      <c r="DS915" s="172">
        <v>0</v>
      </c>
      <c r="DT915" s="332">
        <v>0</v>
      </c>
      <c r="DU915" s="553" t="s">
        <v>5915</v>
      </c>
      <c r="DV915" s="552">
        <v>0</v>
      </c>
      <c r="DW915" s="553" t="s">
        <v>137</v>
      </c>
      <c r="DX915" s="172">
        <v>2</v>
      </c>
      <c r="DY915" s="172">
        <v>0</v>
      </c>
      <c r="DZ915" s="332">
        <v>0</v>
      </c>
      <c r="EA915" s="553" t="s">
        <v>5916</v>
      </c>
      <c r="EB915" s="552">
        <v>0</v>
      </c>
      <c r="EC915" s="553" t="s">
        <v>137</v>
      </c>
      <c r="ED915" s="172">
        <v>1</v>
      </c>
      <c r="EE915" s="172">
        <v>0</v>
      </c>
      <c r="EF915" s="576">
        <v>0</v>
      </c>
      <c r="EG915" s="553" t="s">
        <v>5917</v>
      </c>
      <c r="EH915" s="552">
        <v>1</v>
      </c>
      <c r="EI915" s="553" t="s">
        <v>5918</v>
      </c>
      <c r="EJ915" s="172">
        <v>1</v>
      </c>
      <c r="EK915" s="172">
        <v>1</v>
      </c>
      <c r="EL915" s="576">
        <v>1</v>
      </c>
      <c r="EM915" s="553" t="s">
        <v>137</v>
      </c>
      <c r="EN915" s="552">
        <v>0</v>
      </c>
      <c r="EO915" s="553" t="s">
        <v>137</v>
      </c>
      <c r="EP915" s="172">
        <v>3</v>
      </c>
      <c r="EQ915" s="172">
        <v>0</v>
      </c>
      <c r="ER915" s="332">
        <v>0</v>
      </c>
      <c r="ES915" s="553" t="s">
        <v>5919</v>
      </c>
      <c r="ET915" s="552">
        <v>3</v>
      </c>
      <c r="EU915" s="553" t="s">
        <v>5920</v>
      </c>
      <c r="EV915" s="172">
        <v>6</v>
      </c>
      <c r="EW915" s="172">
        <v>5</v>
      </c>
      <c r="EX915" s="332">
        <v>0.83333333333333337</v>
      </c>
      <c r="EY915" s="553" t="s">
        <v>13291</v>
      </c>
      <c r="EZ915" s="552">
        <v>1</v>
      </c>
      <c r="FA915" s="553" t="s">
        <v>5920</v>
      </c>
      <c r="FB915" s="172">
        <v>1</v>
      </c>
      <c r="FC915" s="172">
        <v>1</v>
      </c>
      <c r="FD915" s="332">
        <v>1</v>
      </c>
      <c r="FE915" s="553" t="s">
        <v>137</v>
      </c>
      <c r="FF915" s="552">
        <v>0</v>
      </c>
      <c r="FG915" s="553" t="s">
        <v>137</v>
      </c>
      <c r="FH915" s="172">
        <v>0</v>
      </c>
      <c r="FI915" s="172">
        <v>0</v>
      </c>
      <c r="FJ915" s="332" t="s">
        <v>148</v>
      </c>
      <c r="FK915" s="553" t="s">
        <v>137</v>
      </c>
      <c r="FL915" s="552">
        <v>0</v>
      </c>
      <c r="FM915" s="553" t="s">
        <v>137</v>
      </c>
      <c r="FN915" s="172">
        <v>0</v>
      </c>
      <c r="FO915" s="172">
        <v>0</v>
      </c>
      <c r="FP915" s="332" t="s">
        <v>148</v>
      </c>
      <c r="FQ915" s="553" t="s">
        <v>137</v>
      </c>
      <c r="FR915" s="552">
        <v>0</v>
      </c>
      <c r="FS915" s="553" t="s">
        <v>137</v>
      </c>
      <c r="FT915" s="172">
        <v>2</v>
      </c>
      <c r="FU915" s="172">
        <v>2</v>
      </c>
      <c r="FV915" s="332">
        <v>1</v>
      </c>
      <c r="FW915" s="553" t="s">
        <v>137</v>
      </c>
      <c r="FX915" s="552">
        <v>0</v>
      </c>
      <c r="FY915" s="553" t="s">
        <v>137</v>
      </c>
      <c r="FZ915" s="172">
        <v>7</v>
      </c>
      <c r="GA915" s="172">
        <v>6</v>
      </c>
      <c r="GB915" s="332">
        <v>0.8571428571428571</v>
      </c>
      <c r="GC915" s="553" t="s">
        <v>5921</v>
      </c>
      <c r="GD915" s="552">
        <v>1</v>
      </c>
      <c r="GE915" s="553" t="s">
        <v>5922</v>
      </c>
      <c r="GF915" s="172">
        <v>4</v>
      </c>
      <c r="GG915" s="172">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1"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2">
        <v>0</v>
      </c>
      <c r="BQ916" s="172">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2">
        <v>0</v>
      </c>
      <c r="DG916" s="172">
        <v>0</v>
      </c>
      <c r="DH916" s="332" t="s">
        <v>148</v>
      </c>
      <c r="DI916" s="553" t="s">
        <v>137</v>
      </c>
      <c r="DJ916" s="552">
        <v>0</v>
      </c>
      <c r="DK916" s="553" t="s">
        <v>137</v>
      </c>
      <c r="DL916" s="172">
        <v>0</v>
      </c>
      <c r="DM916" s="172">
        <v>0</v>
      </c>
      <c r="DN916" s="332" t="s">
        <v>148</v>
      </c>
      <c r="DO916" s="553" t="s">
        <v>137</v>
      </c>
      <c r="DP916" s="551">
        <v>0</v>
      </c>
      <c r="DQ916" s="553" t="s">
        <v>137</v>
      </c>
      <c r="DR916" s="172">
        <v>1</v>
      </c>
      <c r="DS916" s="172">
        <v>0</v>
      </c>
      <c r="DT916" s="332">
        <v>0</v>
      </c>
      <c r="DU916" s="553" t="s">
        <v>5924</v>
      </c>
      <c r="DV916" s="552">
        <v>0</v>
      </c>
      <c r="DW916" s="553" t="s">
        <v>137</v>
      </c>
      <c r="DX916" s="172">
        <v>2</v>
      </c>
      <c r="DY916" s="172">
        <v>0</v>
      </c>
      <c r="DZ916" s="332">
        <v>0</v>
      </c>
      <c r="EA916" s="553" t="s">
        <v>5925</v>
      </c>
      <c r="EB916" s="552">
        <v>0</v>
      </c>
      <c r="EC916" s="553" t="s">
        <v>137</v>
      </c>
      <c r="ED916" s="172">
        <v>1</v>
      </c>
      <c r="EE916" s="172">
        <v>0</v>
      </c>
      <c r="EF916" s="576">
        <v>0</v>
      </c>
      <c r="EG916" s="553" t="s">
        <v>5926</v>
      </c>
      <c r="EH916" s="552">
        <v>1</v>
      </c>
      <c r="EI916" s="553" t="s">
        <v>5927</v>
      </c>
      <c r="EJ916" s="172">
        <v>1</v>
      </c>
      <c r="EK916" s="172">
        <v>0</v>
      </c>
      <c r="EL916" s="576">
        <v>0</v>
      </c>
      <c r="EM916" s="553" t="s">
        <v>5928</v>
      </c>
      <c r="EN916" s="552">
        <v>1</v>
      </c>
      <c r="EO916" s="553" t="s">
        <v>5929</v>
      </c>
      <c r="EP916" s="172">
        <v>2</v>
      </c>
      <c r="EQ916" s="172">
        <v>1</v>
      </c>
      <c r="ER916" s="332">
        <v>0.5</v>
      </c>
      <c r="ES916" s="553" t="s">
        <v>5930</v>
      </c>
      <c r="ET916" s="552">
        <v>1</v>
      </c>
      <c r="EU916" s="553" t="s">
        <v>5931</v>
      </c>
      <c r="EV916" s="172">
        <v>2</v>
      </c>
      <c r="EW916" s="172">
        <v>2</v>
      </c>
      <c r="EX916" s="332">
        <v>1</v>
      </c>
      <c r="EY916" s="553" t="s">
        <v>137</v>
      </c>
      <c r="EZ916" s="552">
        <v>0</v>
      </c>
      <c r="FA916" s="553" t="s">
        <v>137</v>
      </c>
      <c r="FB916" s="172">
        <v>1</v>
      </c>
      <c r="FC916" s="172">
        <v>1</v>
      </c>
      <c r="FD916" s="332">
        <v>1</v>
      </c>
      <c r="FE916" s="553" t="s">
        <v>137</v>
      </c>
      <c r="FF916" s="552">
        <v>0</v>
      </c>
      <c r="FG916" s="553" t="s">
        <v>137</v>
      </c>
      <c r="FH916" s="172">
        <v>0</v>
      </c>
      <c r="FI916" s="172">
        <v>0</v>
      </c>
      <c r="FJ916" s="332" t="s">
        <v>148</v>
      </c>
      <c r="FK916" s="553" t="s">
        <v>137</v>
      </c>
      <c r="FL916" s="552">
        <v>0</v>
      </c>
      <c r="FM916" s="553" t="s">
        <v>137</v>
      </c>
      <c r="FN916" s="172">
        <v>0</v>
      </c>
      <c r="FO916" s="172">
        <v>0</v>
      </c>
      <c r="FP916" s="332" t="s">
        <v>148</v>
      </c>
      <c r="FQ916" s="553" t="s">
        <v>137</v>
      </c>
      <c r="FR916" s="552">
        <v>0</v>
      </c>
      <c r="FS916" s="553" t="s">
        <v>137</v>
      </c>
      <c r="FT916" s="172">
        <v>0</v>
      </c>
      <c r="FU916" s="172">
        <v>0</v>
      </c>
      <c r="FV916" s="332" t="s">
        <v>148</v>
      </c>
      <c r="FW916" s="553" t="s">
        <v>137</v>
      </c>
      <c r="FX916" s="552">
        <v>0</v>
      </c>
      <c r="FY916" s="553" t="s">
        <v>137</v>
      </c>
      <c r="FZ916" s="172">
        <v>5</v>
      </c>
      <c r="GA916" s="172">
        <v>5</v>
      </c>
      <c r="GB916" s="332">
        <v>1</v>
      </c>
      <c r="GC916" s="553" t="s">
        <v>137</v>
      </c>
      <c r="GD916" s="552">
        <v>0</v>
      </c>
      <c r="GE916" s="553" t="s">
        <v>137</v>
      </c>
      <c r="GF916" s="172">
        <v>8</v>
      </c>
      <c r="GG916" s="172">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1"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2">
        <v>3</v>
      </c>
      <c r="BQ917" s="172">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2">
        <v>0</v>
      </c>
      <c r="DG917" s="172">
        <v>0</v>
      </c>
      <c r="DH917" s="332" t="s">
        <v>148</v>
      </c>
      <c r="DI917" s="553" t="s">
        <v>137</v>
      </c>
      <c r="DJ917" s="552">
        <v>0</v>
      </c>
      <c r="DK917" s="553" t="s">
        <v>137</v>
      </c>
      <c r="DL917" s="172">
        <v>0</v>
      </c>
      <c r="DM917" s="172">
        <v>0</v>
      </c>
      <c r="DN917" s="332" t="s">
        <v>148</v>
      </c>
      <c r="DO917" s="553" t="s">
        <v>137</v>
      </c>
      <c r="DP917" s="551">
        <v>0</v>
      </c>
      <c r="DQ917" s="553" t="s">
        <v>137</v>
      </c>
      <c r="DR917" s="172">
        <v>41</v>
      </c>
      <c r="DS917" s="172">
        <v>0</v>
      </c>
      <c r="DT917" s="332">
        <v>0</v>
      </c>
      <c r="DU917" s="553" t="s">
        <v>5940</v>
      </c>
      <c r="DV917" s="552">
        <v>0</v>
      </c>
      <c r="DW917" s="553" t="s">
        <v>137</v>
      </c>
      <c r="DX917" s="172">
        <v>1</v>
      </c>
      <c r="DY917" s="172">
        <v>1</v>
      </c>
      <c r="DZ917" s="332">
        <v>1</v>
      </c>
      <c r="EA917" s="553" t="s">
        <v>137</v>
      </c>
      <c r="EB917" s="552">
        <v>0</v>
      </c>
      <c r="EC917" s="553" t="s">
        <v>137</v>
      </c>
      <c r="ED917" s="172">
        <v>0</v>
      </c>
      <c r="EE917" s="172">
        <v>0</v>
      </c>
      <c r="EF917" s="576" t="s">
        <v>148</v>
      </c>
      <c r="EG917" s="553" t="s">
        <v>137</v>
      </c>
      <c r="EH917" s="552">
        <v>0</v>
      </c>
      <c r="EI917" s="553" t="s">
        <v>137</v>
      </c>
      <c r="EJ917" s="172">
        <v>1</v>
      </c>
      <c r="EK917" s="172">
        <v>0</v>
      </c>
      <c r="EL917" s="576">
        <v>0</v>
      </c>
      <c r="EM917" s="553" t="s">
        <v>5941</v>
      </c>
      <c r="EN917" s="552">
        <v>1</v>
      </c>
      <c r="EO917" s="553" t="s">
        <v>5942</v>
      </c>
      <c r="EP917" s="172">
        <v>0</v>
      </c>
      <c r="EQ917" s="172">
        <v>0</v>
      </c>
      <c r="ER917" s="332" t="s">
        <v>148</v>
      </c>
      <c r="ES917" s="553" t="s">
        <v>137</v>
      </c>
      <c r="ET917" s="552">
        <v>0</v>
      </c>
      <c r="EU917" s="553" t="s">
        <v>137</v>
      </c>
      <c r="EV917" s="172">
        <v>13</v>
      </c>
      <c r="EW917" s="172">
        <v>0</v>
      </c>
      <c r="EX917" s="332">
        <v>0</v>
      </c>
      <c r="EY917" s="553" t="s">
        <v>13292</v>
      </c>
      <c r="EZ917" s="552">
        <v>13</v>
      </c>
      <c r="FA917" s="553" t="s">
        <v>13293</v>
      </c>
      <c r="FB917" s="172">
        <v>2</v>
      </c>
      <c r="FC917" s="172">
        <v>0</v>
      </c>
      <c r="FD917" s="332">
        <v>0</v>
      </c>
      <c r="FE917" s="553" t="s">
        <v>5943</v>
      </c>
      <c r="FF917" s="552">
        <v>1</v>
      </c>
      <c r="FG917" s="553" t="s">
        <v>5944</v>
      </c>
      <c r="FH917" s="172">
        <v>0</v>
      </c>
      <c r="FI917" s="172">
        <v>0</v>
      </c>
      <c r="FJ917" s="332" t="s">
        <v>148</v>
      </c>
      <c r="FK917" s="553" t="s">
        <v>137</v>
      </c>
      <c r="FL917" s="552">
        <v>0</v>
      </c>
      <c r="FM917" s="553" t="s">
        <v>137</v>
      </c>
      <c r="FN917" s="172">
        <v>2</v>
      </c>
      <c r="FO917" s="172">
        <v>2</v>
      </c>
      <c r="FP917" s="332">
        <v>1</v>
      </c>
      <c r="FQ917" s="553" t="s">
        <v>137</v>
      </c>
      <c r="FR917" s="552">
        <v>0</v>
      </c>
      <c r="FS917" s="553" t="s">
        <v>137</v>
      </c>
      <c r="FT917" s="172">
        <v>0</v>
      </c>
      <c r="FU917" s="172">
        <v>0</v>
      </c>
      <c r="FV917" s="332" t="s">
        <v>148</v>
      </c>
      <c r="FW917" s="553" t="s">
        <v>137</v>
      </c>
      <c r="FX917" s="552">
        <v>0</v>
      </c>
      <c r="FY917" s="553" t="s">
        <v>137</v>
      </c>
      <c r="FZ917" s="172">
        <v>7</v>
      </c>
      <c r="GA917" s="172">
        <v>4</v>
      </c>
      <c r="GB917" s="332">
        <v>0.5714285714285714</v>
      </c>
      <c r="GC917" s="553" t="s">
        <v>5945</v>
      </c>
      <c r="GD917" s="552">
        <v>3</v>
      </c>
      <c r="GE917" s="553" t="s">
        <v>5946</v>
      </c>
      <c r="GF917" s="172">
        <v>3</v>
      </c>
      <c r="GG917" s="172">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1"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2">
        <v>0</v>
      </c>
      <c r="BQ918" s="172">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2">
        <v>0</v>
      </c>
      <c r="DG918" s="172">
        <v>0</v>
      </c>
      <c r="DH918" s="332" t="s">
        <v>148</v>
      </c>
      <c r="DI918" s="553" t="s">
        <v>137</v>
      </c>
      <c r="DJ918" s="552">
        <v>0</v>
      </c>
      <c r="DK918" s="553" t="s">
        <v>137</v>
      </c>
      <c r="DL918" s="172">
        <v>0</v>
      </c>
      <c r="DM918" s="172">
        <v>0</v>
      </c>
      <c r="DN918" s="332" t="s">
        <v>148</v>
      </c>
      <c r="DO918" s="553" t="s">
        <v>137</v>
      </c>
      <c r="DP918" s="551">
        <v>0</v>
      </c>
      <c r="DQ918" s="553" t="s">
        <v>137</v>
      </c>
      <c r="DR918" s="172">
        <v>12</v>
      </c>
      <c r="DS918" s="172">
        <v>0</v>
      </c>
      <c r="DT918" s="332">
        <v>0</v>
      </c>
      <c r="DU918" s="553" t="s">
        <v>5950</v>
      </c>
      <c r="DV918" s="552">
        <v>0</v>
      </c>
      <c r="DW918" s="553" t="s">
        <v>137</v>
      </c>
      <c r="DX918" s="172">
        <v>1</v>
      </c>
      <c r="DY918" s="172">
        <v>0</v>
      </c>
      <c r="DZ918" s="332">
        <v>0</v>
      </c>
      <c r="EA918" s="553" t="s">
        <v>5950</v>
      </c>
      <c r="EB918" s="552">
        <v>0</v>
      </c>
      <c r="EC918" s="553" t="s">
        <v>137</v>
      </c>
      <c r="ED918" s="172">
        <v>1</v>
      </c>
      <c r="EE918" s="172">
        <v>0</v>
      </c>
      <c r="EF918" s="576">
        <v>0</v>
      </c>
      <c r="EG918" s="553" t="s">
        <v>5950</v>
      </c>
      <c r="EH918" s="552">
        <v>0</v>
      </c>
      <c r="EI918" s="553"/>
      <c r="EJ918" s="172">
        <v>2</v>
      </c>
      <c r="EK918" s="172">
        <v>0</v>
      </c>
      <c r="EL918" s="576">
        <v>0</v>
      </c>
      <c r="EM918" s="553" t="s">
        <v>5952</v>
      </c>
      <c r="EN918" s="552">
        <v>2</v>
      </c>
      <c r="EO918" s="553" t="s">
        <v>5953</v>
      </c>
      <c r="EP918" s="172">
        <v>2</v>
      </c>
      <c r="EQ918" s="172">
        <v>0</v>
      </c>
      <c r="ER918" s="332">
        <v>0</v>
      </c>
      <c r="ES918" s="553" t="s">
        <v>5954</v>
      </c>
      <c r="ET918" s="552">
        <v>1</v>
      </c>
      <c r="EU918" s="553" t="s">
        <v>5955</v>
      </c>
      <c r="EV918" s="172">
        <v>0</v>
      </c>
      <c r="EW918" s="172">
        <v>0</v>
      </c>
      <c r="EX918" s="332" t="s">
        <v>148</v>
      </c>
      <c r="EY918" s="553" t="s">
        <v>137</v>
      </c>
      <c r="EZ918" s="552">
        <v>0</v>
      </c>
      <c r="FA918" s="553" t="s">
        <v>137</v>
      </c>
      <c r="FB918" s="172">
        <v>1</v>
      </c>
      <c r="FC918" s="172">
        <v>0</v>
      </c>
      <c r="FD918" s="332">
        <v>0</v>
      </c>
      <c r="FE918" s="553" t="s">
        <v>16449</v>
      </c>
      <c r="FF918" s="552">
        <v>1</v>
      </c>
      <c r="FG918" s="553" t="s">
        <v>5955</v>
      </c>
      <c r="FH918" s="172">
        <v>0</v>
      </c>
      <c r="FI918" s="172">
        <v>0</v>
      </c>
      <c r="FJ918" s="332" t="s">
        <v>148</v>
      </c>
      <c r="FK918" s="553" t="s">
        <v>137</v>
      </c>
      <c r="FL918" s="552">
        <v>0</v>
      </c>
      <c r="FM918" s="553" t="s">
        <v>137</v>
      </c>
      <c r="FN918" s="172">
        <v>0</v>
      </c>
      <c r="FO918" s="172">
        <v>0</v>
      </c>
      <c r="FP918" s="332" t="s">
        <v>148</v>
      </c>
      <c r="FQ918" s="553" t="s">
        <v>137</v>
      </c>
      <c r="FR918" s="552">
        <v>0</v>
      </c>
      <c r="FS918" s="553" t="s">
        <v>137</v>
      </c>
      <c r="FT918" s="172">
        <v>0</v>
      </c>
      <c r="FU918" s="172">
        <v>0</v>
      </c>
      <c r="FV918" s="332" t="s">
        <v>148</v>
      </c>
      <c r="FW918" s="553" t="s">
        <v>137</v>
      </c>
      <c r="FX918" s="552">
        <v>0</v>
      </c>
      <c r="FY918" s="553" t="s">
        <v>137</v>
      </c>
      <c r="FZ918" s="172">
        <v>4</v>
      </c>
      <c r="GA918" s="172">
        <v>4</v>
      </c>
      <c r="GB918" s="332">
        <v>1</v>
      </c>
      <c r="GC918" s="553" t="s">
        <v>137</v>
      </c>
      <c r="GD918" s="552">
        <v>0</v>
      </c>
      <c r="GE918" s="553" t="s">
        <v>137</v>
      </c>
      <c r="GF918" s="172">
        <v>1</v>
      </c>
      <c r="GG918" s="172">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1"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2">
        <v>0</v>
      </c>
      <c r="BQ919" s="172">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2">
        <v>1</v>
      </c>
      <c r="DG919" s="172">
        <v>0</v>
      </c>
      <c r="DH919" s="332">
        <v>0</v>
      </c>
      <c r="DI919" s="553" t="s">
        <v>5961</v>
      </c>
      <c r="DJ919" s="552">
        <v>1</v>
      </c>
      <c r="DK919" s="553" t="s">
        <v>5962</v>
      </c>
      <c r="DL919" s="172">
        <v>1</v>
      </c>
      <c r="DM919" s="172">
        <v>0</v>
      </c>
      <c r="DN919" s="332">
        <v>0</v>
      </c>
      <c r="DO919" s="553" t="s">
        <v>5963</v>
      </c>
      <c r="DP919" s="551">
        <v>1</v>
      </c>
      <c r="DQ919" s="553" t="s">
        <v>5960</v>
      </c>
      <c r="DR919" s="172">
        <v>18</v>
      </c>
      <c r="DS919" s="172">
        <v>0</v>
      </c>
      <c r="DT919" s="332">
        <v>0</v>
      </c>
      <c r="DU919" s="553" t="s">
        <v>5964</v>
      </c>
      <c r="DV919" s="552">
        <v>0</v>
      </c>
      <c r="DW919" s="553" t="s">
        <v>137</v>
      </c>
      <c r="DX919" s="172">
        <v>3</v>
      </c>
      <c r="DY919" s="172">
        <v>0</v>
      </c>
      <c r="DZ919" s="332">
        <v>0</v>
      </c>
      <c r="EA919" s="553" t="s">
        <v>14870</v>
      </c>
      <c r="EB919" s="552">
        <v>0</v>
      </c>
      <c r="EC919" s="553"/>
      <c r="ED919" s="172">
        <v>3</v>
      </c>
      <c r="EE919" s="172">
        <v>0</v>
      </c>
      <c r="EF919" s="576">
        <v>0</v>
      </c>
      <c r="EG919" s="553" t="s">
        <v>5965</v>
      </c>
      <c r="EH919" s="552">
        <v>2</v>
      </c>
      <c r="EI919" s="553" t="s">
        <v>5966</v>
      </c>
      <c r="EJ919" s="172">
        <v>1</v>
      </c>
      <c r="EK919" s="172">
        <v>0</v>
      </c>
      <c r="EL919" s="576">
        <v>0</v>
      </c>
      <c r="EM919" s="553" t="s">
        <v>5967</v>
      </c>
      <c r="EN919" s="552">
        <v>1</v>
      </c>
      <c r="EO919" s="553" t="s">
        <v>5968</v>
      </c>
      <c r="EP919" s="172">
        <v>1</v>
      </c>
      <c r="EQ919" s="172">
        <v>0</v>
      </c>
      <c r="ER919" s="332">
        <v>0</v>
      </c>
      <c r="ES919" s="553" t="s">
        <v>5969</v>
      </c>
      <c r="ET919" s="552">
        <v>0</v>
      </c>
      <c r="EU919" s="553" t="s">
        <v>137</v>
      </c>
      <c r="EV919" s="172">
        <v>11</v>
      </c>
      <c r="EW919" s="172">
        <v>0</v>
      </c>
      <c r="EX919" s="332">
        <v>0</v>
      </c>
      <c r="EY919" s="553" t="s">
        <v>13294</v>
      </c>
      <c r="EZ919" s="552">
        <v>11</v>
      </c>
      <c r="FA919" s="553" t="s">
        <v>13295</v>
      </c>
      <c r="FB919" s="172">
        <v>0</v>
      </c>
      <c r="FC919" s="172">
        <v>0</v>
      </c>
      <c r="FD919" s="332" t="s">
        <v>148</v>
      </c>
      <c r="FE919" s="553" t="s">
        <v>137</v>
      </c>
      <c r="FF919" s="552">
        <v>0</v>
      </c>
      <c r="FG919" s="553" t="s">
        <v>137</v>
      </c>
      <c r="FH919" s="172">
        <v>0</v>
      </c>
      <c r="FI919" s="172">
        <v>0</v>
      </c>
      <c r="FJ919" s="332" t="s">
        <v>148</v>
      </c>
      <c r="FK919" s="553" t="s">
        <v>137</v>
      </c>
      <c r="FL919" s="552">
        <v>0</v>
      </c>
      <c r="FM919" s="553" t="s">
        <v>137</v>
      </c>
      <c r="FN919" s="172">
        <v>0</v>
      </c>
      <c r="FO919" s="172">
        <v>0</v>
      </c>
      <c r="FP919" s="332" t="s">
        <v>148</v>
      </c>
      <c r="FQ919" s="553" t="s">
        <v>137</v>
      </c>
      <c r="FR919" s="552">
        <v>0</v>
      </c>
      <c r="FS919" s="553" t="s">
        <v>137</v>
      </c>
      <c r="FT919" s="172">
        <v>0</v>
      </c>
      <c r="FU919" s="172">
        <v>0</v>
      </c>
      <c r="FV919" s="332"/>
      <c r="FW919" s="553"/>
      <c r="FX919" s="552">
        <v>0</v>
      </c>
      <c r="FY919" s="553"/>
      <c r="FZ919" s="172">
        <v>11</v>
      </c>
      <c r="GA919" s="172">
        <v>11</v>
      </c>
      <c r="GB919" s="332">
        <v>1</v>
      </c>
      <c r="GC919" s="553" t="s">
        <v>137</v>
      </c>
      <c r="GD919" s="552">
        <v>0</v>
      </c>
      <c r="GE919" s="553" t="s">
        <v>137</v>
      </c>
      <c r="GF919" s="172">
        <v>14</v>
      </c>
      <c r="GG919" s="172">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1"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2">
        <v>1</v>
      </c>
      <c r="BQ920" s="172">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2">
        <v>0</v>
      </c>
      <c r="DG920" s="172">
        <v>0</v>
      </c>
      <c r="DH920" s="332" t="s">
        <v>148</v>
      </c>
      <c r="DI920" s="553" t="s">
        <v>137</v>
      </c>
      <c r="DJ920" s="552">
        <v>0</v>
      </c>
      <c r="DK920" s="553" t="s">
        <v>137</v>
      </c>
      <c r="DL920" s="172">
        <v>1</v>
      </c>
      <c r="DM920" s="172">
        <v>0</v>
      </c>
      <c r="DN920" s="332">
        <v>0</v>
      </c>
      <c r="DO920" s="553" t="s">
        <v>5973</v>
      </c>
      <c r="DP920" s="551">
        <v>1</v>
      </c>
      <c r="DQ920" s="553" t="s">
        <v>5974</v>
      </c>
      <c r="DR920" s="172">
        <v>3</v>
      </c>
      <c r="DS920" s="172">
        <v>0</v>
      </c>
      <c r="DT920" s="332">
        <v>0</v>
      </c>
      <c r="DU920" s="553" t="s">
        <v>5975</v>
      </c>
      <c r="DV920" s="552">
        <v>0</v>
      </c>
      <c r="DW920" s="553" t="s">
        <v>137</v>
      </c>
      <c r="DX920" s="172">
        <v>8</v>
      </c>
      <c r="DY920" s="172">
        <v>8</v>
      </c>
      <c r="DZ920" s="332">
        <v>1</v>
      </c>
      <c r="EA920" s="553" t="s">
        <v>137</v>
      </c>
      <c r="EB920" s="552">
        <v>0</v>
      </c>
      <c r="EC920" s="553" t="s">
        <v>137</v>
      </c>
      <c r="ED920" s="172">
        <v>2</v>
      </c>
      <c r="EE920" s="172">
        <v>0</v>
      </c>
      <c r="EF920" s="576">
        <v>0</v>
      </c>
      <c r="EG920" s="553" t="s">
        <v>5976</v>
      </c>
      <c r="EH920" s="552">
        <v>1</v>
      </c>
      <c r="EI920" s="553" t="s">
        <v>5977</v>
      </c>
      <c r="EJ920" s="172">
        <v>2</v>
      </c>
      <c r="EK920" s="172">
        <v>0</v>
      </c>
      <c r="EL920" s="576">
        <v>0</v>
      </c>
      <c r="EM920" s="553" t="s">
        <v>5978</v>
      </c>
      <c r="EN920" s="552">
        <v>2</v>
      </c>
      <c r="EO920" s="553" t="s">
        <v>5979</v>
      </c>
      <c r="EP920" s="172">
        <v>2</v>
      </c>
      <c r="EQ920" s="172">
        <v>1</v>
      </c>
      <c r="ER920" s="332">
        <v>0.5</v>
      </c>
      <c r="ES920" s="553" t="s">
        <v>5978</v>
      </c>
      <c r="ET920" s="552">
        <v>1</v>
      </c>
      <c r="EU920" s="553" t="s">
        <v>5980</v>
      </c>
      <c r="EV920" s="172">
        <v>4</v>
      </c>
      <c r="EW920" s="172">
        <v>0</v>
      </c>
      <c r="EX920" s="332">
        <v>0</v>
      </c>
      <c r="EY920" s="553" t="s">
        <v>5978</v>
      </c>
      <c r="EZ920" s="552">
        <v>4</v>
      </c>
      <c r="FA920" s="553" t="s">
        <v>5980</v>
      </c>
      <c r="FB920" s="172">
        <v>1</v>
      </c>
      <c r="FC920" s="172">
        <v>1</v>
      </c>
      <c r="FD920" s="332">
        <v>1</v>
      </c>
      <c r="FE920" s="553" t="s">
        <v>137</v>
      </c>
      <c r="FF920" s="552">
        <v>0</v>
      </c>
      <c r="FG920" s="553" t="s">
        <v>137</v>
      </c>
      <c r="FH920" s="172">
        <v>1</v>
      </c>
      <c r="FI920" s="172">
        <v>0</v>
      </c>
      <c r="FJ920" s="332">
        <v>0</v>
      </c>
      <c r="FK920" s="553" t="s">
        <v>5981</v>
      </c>
      <c r="FL920" s="552">
        <v>1</v>
      </c>
      <c r="FM920" s="553" t="s">
        <v>5982</v>
      </c>
      <c r="FN920" s="172">
        <v>0</v>
      </c>
      <c r="FO920" s="172">
        <v>0</v>
      </c>
      <c r="FP920" s="332" t="s">
        <v>148</v>
      </c>
      <c r="FQ920" s="553" t="s">
        <v>137</v>
      </c>
      <c r="FR920" s="552">
        <v>0</v>
      </c>
      <c r="FS920" s="553" t="s">
        <v>137</v>
      </c>
      <c r="FT920" s="172">
        <v>0</v>
      </c>
      <c r="FU920" s="172">
        <v>0</v>
      </c>
      <c r="FV920" s="332" t="s">
        <v>148</v>
      </c>
      <c r="FW920" s="553" t="s">
        <v>137</v>
      </c>
      <c r="FX920" s="552">
        <v>0</v>
      </c>
      <c r="FY920" s="553" t="s">
        <v>137</v>
      </c>
      <c r="FZ920" s="172">
        <v>3</v>
      </c>
      <c r="GA920" s="172">
        <v>3</v>
      </c>
      <c r="GB920" s="332">
        <v>1</v>
      </c>
      <c r="GC920" s="553" t="s">
        <v>137</v>
      </c>
      <c r="GD920" s="552">
        <v>0</v>
      </c>
      <c r="GE920" s="553" t="s">
        <v>137</v>
      </c>
      <c r="GF920" s="172">
        <v>5</v>
      </c>
      <c r="GG920" s="172">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1"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2">
        <v>1</v>
      </c>
      <c r="BQ921" s="172">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2">
        <v>0</v>
      </c>
      <c r="DG921" s="172">
        <v>0</v>
      </c>
      <c r="DH921" s="332" t="s">
        <v>148</v>
      </c>
      <c r="DI921" s="553" t="s">
        <v>137</v>
      </c>
      <c r="DJ921" s="552">
        <v>0</v>
      </c>
      <c r="DK921" s="553" t="s">
        <v>137</v>
      </c>
      <c r="DL921" s="172">
        <v>0</v>
      </c>
      <c r="DM921" s="172">
        <v>0</v>
      </c>
      <c r="DN921" s="332" t="s">
        <v>148</v>
      </c>
      <c r="DO921" s="553" t="s">
        <v>137</v>
      </c>
      <c r="DP921" s="551">
        <v>0</v>
      </c>
      <c r="DQ921" s="553" t="s">
        <v>137</v>
      </c>
      <c r="DR921" s="172">
        <v>11</v>
      </c>
      <c r="DS921" s="172">
        <v>0</v>
      </c>
      <c r="DT921" s="332">
        <v>0</v>
      </c>
      <c r="DU921" s="553" t="s">
        <v>5986</v>
      </c>
      <c r="DV921" s="552">
        <v>0</v>
      </c>
      <c r="DW921" s="553" t="s">
        <v>137</v>
      </c>
      <c r="DX921" s="172">
        <v>1</v>
      </c>
      <c r="DY921" s="172">
        <v>0</v>
      </c>
      <c r="DZ921" s="332">
        <v>0</v>
      </c>
      <c r="EA921" s="553" t="s">
        <v>14872</v>
      </c>
      <c r="EB921" s="552">
        <v>0</v>
      </c>
      <c r="EC921" s="553" t="s">
        <v>137</v>
      </c>
      <c r="ED921" s="172">
        <v>0</v>
      </c>
      <c r="EE921" s="172">
        <v>0</v>
      </c>
      <c r="EF921" s="576" t="s">
        <v>148</v>
      </c>
      <c r="EG921" s="553" t="s">
        <v>137</v>
      </c>
      <c r="EH921" s="552">
        <v>0</v>
      </c>
      <c r="EI921" s="553" t="s">
        <v>137</v>
      </c>
      <c r="EJ921" s="172">
        <v>3</v>
      </c>
      <c r="EK921" s="172">
        <v>0</v>
      </c>
      <c r="EL921" s="576">
        <v>0</v>
      </c>
      <c r="EM921" s="553" t="s">
        <v>5987</v>
      </c>
      <c r="EN921" s="552">
        <v>1</v>
      </c>
      <c r="EO921" s="553" t="s">
        <v>5988</v>
      </c>
      <c r="EP921" s="172">
        <v>4</v>
      </c>
      <c r="EQ921" s="172">
        <v>0</v>
      </c>
      <c r="ER921" s="332">
        <v>0</v>
      </c>
      <c r="ES921" s="553" t="s">
        <v>5989</v>
      </c>
      <c r="ET921" s="552">
        <v>2</v>
      </c>
      <c r="EU921" s="553" t="s">
        <v>5990</v>
      </c>
      <c r="EV921" s="172">
        <v>14</v>
      </c>
      <c r="EW921" s="172">
        <v>0</v>
      </c>
      <c r="EX921" s="332">
        <v>0</v>
      </c>
      <c r="EY921" s="553" t="s">
        <v>13296</v>
      </c>
      <c r="EZ921" s="552">
        <v>14</v>
      </c>
      <c r="FA921" s="553" t="s">
        <v>13297</v>
      </c>
      <c r="FB921" s="172">
        <v>1</v>
      </c>
      <c r="FC921" s="172">
        <v>1</v>
      </c>
      <c r="FD921" s="332">
        <v>1</v>
      </c>
      <c r="FE921" s="553" t="s">
        <v>137</v>
      </c>
      <c r="FF921" s="552">
        <v>0</v>
      </c>
      <c r="FG921" s="553" t="s">
        <v>137</v>
      </c>
      <c r="FH921" s="172">
        <v>0</v>
      </c>
      <c r="FI921" s="172">
        <v>0</v>
      </c>
      <c r="FJ921" s="332" t="s">
        <v>148</v>
      </c>
      <c r="FK921" s="553" t="s">
        <v>137</v>
      </c>
      <c r="FL921" s="552">
        <v>0</v>
      </c>
      <c r="FM921" s="553" t="s">
        <v>137</v>
      </c>
      <c r="FN921" s="172">
        <v>0</v>
      </c>
      <c r="FO921" s="172">
        <v>0</v>
      </c>
      <c r="FP921" s="332" t="s">
        <v>148</v>
      </c>
      <c r="FQ921" s="553" t="s">
        <v>137</v>
      </c>
      <c r="FR921" s="552">
        <v>0</v>
      </c>
      <c r="FS921" s="553" t="s">
        <v>137</v>
      </c>
      <c r="FT921" s="172">
        <v>0</v>
      </c>
      <c r="FU921" s="172">
        <v>0</v>
      </c>
      <c r="FV921" s="332" t="s">
        <v>148</v>
      </c>
      <c r="FW921" s="553" t="s">
        <v>137</v>
      </c>
      <c r="FX921" s="552">
        <v>0</v>
      </c>
      <c r="FY921" s="553" t="s">
        <v>137</v>
      </c>
      <c r="FZ921" s="172">
        <v>4</v>
      </c>
      <c r="GA921" s="172">
        <v>4</v>
      </c>
      <c r="GB921" s="332">
        <v>1</v>
      </c>
      <c r="GC921" s="553" t="s">
        <v>137</v>
      </c>
      <c r="GD921" s="552">
        <v>0</v>
      </c>
      <c r="GE921" s="553" t="s">
        <v>137</v>
      </c>
      <c r="GF921" s="172">
        <v>16</v>
      </c>
      <c r="GG921" s="172">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1"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2">
        <v>1</v>
      </c>
      <c r="BQ922" s="172">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2">
        <v>0</v>
      </c>
      <c r="DG922" s="172">
        <v>0</v>
      </c>
      <c r="DH922" s="332" t="s">
        <v>148</v>
      </c>
      <c r="DI922" s="553" t="s">
        <v>137</v>
      </c>
      <c r="DJ922" s="552">
        <v>0</v>
      </c>
      <c r="DK922" s="553" t="s">
        <v>137</v>
      </c>
      <c r="DL922" s="172">
        <v>1</v>
      </c>
      <c r="DM922" s="172">
        <v>1</v>
      </c>
      <c r="DN922" s="332">
        <v>1</v>
      </c>
      <c r="DO922" s="553" t="s">
        <v>137</v>
      </c>
      <c r="DP922" s="551">
        <v>0</v>
      </c>
      <c r="DQ922" s="553" t="s">
        <v>137</v>
      </c>
      <c r="DR922" s="172">
        <v>4</v>
      </c>
      <c r="DS922" s="172">
        <v>0</v>
      </c>
      <c r="DT922" s="332">
        <v>0</v>
      </c>
      <c r="DU922" s="553" t="s">
        <v>1088</v>
      </c>
      <c r="DV922" s="552">
        <v>0</v>
      </c>
      <c r="DW922" s="553" t="s">
        <v>137</v>
      </c>
      <c r="DX922" s="172">
        <v>0</v>
      </c>
      <c r="DY922" s="172">
        <v>0</v>
      </c>
      <c r="DZ922" s="332" t="s">
        <v>148</v>
      </c>
      <c r="EA922" s="553" t="s">
        <v>137</v>
      </c>
      <c r="EB922" s="552">
        <v>0</v>
      </c>
      <c r="EC922" s="553" t="s">
        <v>137</v>
      </c>
      <c r="ED922" s="172">
        <v>0</v>
      </c>
      <c r="EE922" s="172">
        <v>0</v>
      </c>
      <c r="EF922" s="576" t="s">
        <v>148</v>
      </c>
      <c r="EG922" s="553" t="s">
        <v>137</v>
      </c>
      <c r="EH922" s="552">
        <v>0</v>
      </c>
      <c r="EI922" s="553" t="s">
        <v>137</v>
      </c>
      <c r="EJ922" s="172">
        <v>3</v>
      </c>
      <c r="EK922" s="172">
        <v>0</v>
      </c>
      <c r="EL922" s="576">
        <v>0</v>
      </c>
      <c r="EM922" s="553" t="s">
        <v>5996</v>
      </c>
      <c r="EN922" s="552">
        <v>3</v>
      </c>
      <c r="EO922" s="553" t="s">
        <v>5997</v>
      </c>
      <c r="EP922" s="172">
        <v>4</v>
      </c>
      <c r="EQ922" s="172">
        <v>0</v>
      </c>
      <c r="ER922" s="332">
        <v>0</v>
      </c>
      <c r="ES922" s="553" t="s">
        <v>5996</v>
      </c>
      <c r="ET922" s="552">
        <v>3</v>
      </c>
      <c r="EU922" s="553" t="s">
        <v>5997</v>
      </c>
      <c r="EV922" s="172">
        <v>15</v>
      </c>
      <c r="EW922" s="172">
        <v>0</v>
      </c>
      <c r="EX922" s="332">
        <v>0</v>
      </c>
      <c r="EY922" s="553" t="s">
        <v>5996</v>
      </c>
      <c r="EZ922" s="552">
        <v>3</v>
      </c>
      <c r="FA922" s="553" t="s">
        <v>13298</v>
      </c>
      <c r="FB922" s="172">
        <v>1</v>
      </c>
      <c r="FC922" s="172">
        <v>0</v>
      </c>
      <c r="FD922" s="332">
        <v>0</v>
      </c>
      <c r="FE922" s="553" t="s">
        <v>5996</v>
      </c>
      <c r="FF922" s="552">
        <v>1</v>
      </c>
      <c r="FG922" s="553" t="s">
        <v>5997</v>
      </c>
      <c r="FH922" s="172">
        <v>0</v>
      </c>
      <c r="FI922" s="172">
        <v>0</v>
      </c>
      <c r="FJ922" s="332" t="s">
        <v>148</v>
      </c>
      <c r="FK922" s="553" t="s">
        <v>137</v>
      </c>
      <c r="FL922" s="552">
        <v>0</v>
      </c>
      <c r="FM922" s="553" t="s">
        <v>137</v>
      </c>
      <c r="FN922" s="172">
        <v>0</v>
      </c>
      <c r="FO922" s="172">
        <v>0</v>
      </c>
      <c r="FP922" s="332" t="s">
        <v>148</v>
      </c>
      <c r="FQ922" s="553" t="s">
        <v>137</v>
      </c>
      <c r="FR922" s="552">
        <v>0</v>
      </c>
      <c r="FS922" s="553" t="s">
        <v>137</v>
      </c>
      <c r="FT922" s="172">
        <v>0</v>
      </c>
      <c r="FU922" s="172">
        <v>0</v>
      </c>
      <c r="FV922" s="332" t="s">
        <v>148</v>
      </c>
      <c r="FW922" s="553" t="s">
        <v>137</v>
      </c>
      <c r="FX922" s="552">
        <v>0</v>
      </c>
      <c r="FY922" s="553" t="s">
        <v>137</v>
      </c>
      <c r="FZ922" s="172">
        <v>3</v>
      </c>
      <c r="GA922" s="172">
        <v>0</v>
      </c>
      <c r="GB922" s="332">
        <v>0</v>
      </c>
      <c r="GC922" s="553" t="s">
        <v>5998</v>
      </c>
      <c r="GD922" s="552">
        <v>2</v>
      </c>
      <c r="GE922" s="553" t="s">
        <v>5999</v>
      </c>
      <c r="GF922" s="172">
        <v>2</v>
      </c>
      <c r="GG922" s="172">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1"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2">
        <v>0</v>
      </c>
      <c r="BQ923" s="172">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2">
        <v>0</v>
      </c>
      <c r="DG923" s="172">
        <v>0</v>
      </c>
      <c r="DH923" s="332" t="s">
        <v>148</v>
      </c>
      <c r="DI923" s="553" t="s">
        <v>137</v>
      </c>
      <c r="DJ923" s="552">
        <v>0</v>
      </c>
      <c r="DK923" s="553" t="s">
        <v>137</v>
      </c>
      <c r="DL923" s="172">
        <v>0</v>
      </c>
      <c r="DM923" s="172">
        <v>0</v>
      </c>
      <c r="DN923" s="332" t="s">
        <v>148</v>
      </c>
      <c r="DO923" s="553" t="s">
        <v>137</v>
      </c>
      <c r="DP923" s="551">
        <v>0</v>
      </c>
      <c r="DQ923" s="553" t="s">
        <v>137</v>
      </c>
      <c r="DR923" s="172">
        <v>1</v>
      </c>
      <c r="DS923" s="172">
        <v>0</v>
      </c>
      <c r="DT923" s="332">
        <v>0</v>
      </c>
      <c r="DU923" s="553" t="s">
        <v>6004</v>
      </c>
      <c r="DV923" s="552">
        <v>0</v>
      </c>
      <c r="DW923" s="553" t="s">
        <v>137</v>
      </c>
      <c r="DX923" s="172">
        <v>1</v>
      </c>
      <c r="DY923" s="172">
        <v>1</v>
      </c>
      <c r="DZ923" s="332">
        <v>1</v>
      </c>
      <c r="EA923" s="553" t="s">
        <v>137</v>
      </c>
      <c r="EB923" s="552">
        <v>0</v>
      </c>
      <c r="EC923" s="553" t="s">
        <v>137</v>
      </c>
      <c r="ED923" s="172">
        <v>3</v>
      </c>
      <c r="EE923" s="172">
        <v>0</v>
      </c>
      <c r="EF923" s="576">
        <v>0</v>
      </c>
      <c r="EG923" s="553" t="s">
        <v>6005</v>
      </c>
      <c r="EH923" s="552">
        <v>0</v>
      </c>
      <c r="EI923" s="553" t="s">
        <v>137</v>
      </c>
      <c r="EJ923" s="172">
        <v>2</v>
      </c>
      <c r="EK923" s="172">
        <v>0</v>
      </c>
      <c r="EL923" s="576">
        <v>0</v>
      </c>
      <c r="EM923" s="553" t="s">
        <v>6006</v>
      </c>
      <c r="EN923" s="552">
        <v>2</v>
      </c>
      <c r="EO923" s="553" t="s">
        <v>6007</v>
      </c>
      <c r="EP923" s="172">
        <v>0</v>
      </c>
      <c r="EQ923" s="172">
        <v>0</v>
      </c>
      <c r="ER923" s="332" t="s">
        <v>148</v>
      </c>
      <c r="ES923" s="553" t="s">
        <v>137</v>
      </c>
      <c r="ET923" s="552">
        <v>0</v>
      </c>
      <c r="EU923" s="553" t="s">
        <v>137</v>
      </c>
      <c r="EV923" s="172">
        <v>6</v>
      </c>
      <c r="EW923" s="172">
        <v>3</v>
      </c>
      <c r="EX923" s="332">
        <v>0.5</v>
      </c>
      <c r="EY923" s="553" t="s">
        <v>6008</v>
      </c>
      <c r="EZ923" s="552">
        <v>0</v>
      </c>
      <c r="FA923" s="553" t="s">
        <v>137</v>
      </c>
      <c r="FB923" s="172">
        <v>1</v>
      </c>
      <c r="FC923" s="172">
        <v>0</v>
      </c>
      <c r="FD923" s="332">
        <v>0</v>
      </c>
      <c r="FE923" s="553" t="s">
        <v>6008</v>
      </c>
      <c r="FF923" s="552">
        <v>0</v>
      </c>
      <c r="FG923" s="553" t="s">
        <v>137</v>
      </c>
      <c r="FH923" s="172">
        <v>1</v>
      </c>
      <c r="FI923" s="172">
        <v>1</v>
      </c>
      <c r="FJ923" s="332">
        <v>1</v>
      </c>
      <c r="FK923" s="553" t="s">
        <v>137</v>
      </c>
      <c r="FL923" s="552">
        <v>0</v>
      </c>
      <c r="FM923" s="553" t="s">
        <v>137</v>
      </c>
      <c r="FN923" s="172">
        <v>0</v>
      </c>
      <c r="FO923" s="172">
        <v>0</v>
      </c>
      <c r="FP923" s="332" t="s">
        <v>148</v>
      </c>
      <c r="FQ923" s="553" t="s">
        <v>137</v>
      </c>
      <c r="FR923" s="552">
        <v>0</v>
      </c>
      <c r="FS923" s="553" t="s">
        <v>137</v>
      </c>
      <c r="FT923" s="172">
        <v>0</v>
      </c>
      <c r="FU923" s="172">
        <v>0</v>
      </c>
      <c r="FV923" s="332" t="s">
        <v>148</v>
      </c>
      <c r="FW923" s="553" t="s">
        <v>137</v>
      </c>
      <c r="FX923" s="552">
        <v>0</v>
      </c>
      <c r="FY923" s="553" t="s">
        <v>137</v>
      </c>
      <c r="FZ923" s="172">
        <v>4</v>
      </c>
      <c r="GA923" s="172">
        <v>0</v>
      </c>
      <c r="GB923" s="332">
        <v>0</v>
      </c>
      <c r="GC923" s="553" t="s">
        <v>6009</v>
      </c>
      <c r="GD923" s="552">
        <v>0</v>
      </c>
      <c r="GE923" s="553" t="s">
        <v>137</v>
      </c>
      <c r="GF923" s="172">
        <v>3</v>
      </c>
      <c r="GG923" s="172">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1"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2">
        <v>3</v>
      </c>
      <c r="BQ924" s="172">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2">
        <v>0</v>
      </c>
      <c r="DG924" s="172">
        <v>0</v>
      </c>
      <c r="DH924" s="332" t="s">
        <v>148</v>
      </c>
      <c r="DI924" s="553" t="s">
        <v>137</v>
      </c>
      <c r="DJ924" s="552">
        <v>0</v>
      </c>
      <c r="DK924" s="553" t="s">
        <v>137</v>
      </c>
      <c r="DL924" s="172">
        <v>0</v>
      </c>
      <c r="DM924" s="172">
        <v>0</v>
      </c>
      <c r="DN924" s="332" t="s">
        <v>148</v>
      </c>
      <c r="DO924" s="553" t="s">
        <v>137</v>
      </c>
      <c r="DP924" s="551">
        <v>0</v>
      </c>
      <c r="DQ924" s="553" t="s">
        <v>137</v>
      </c>
      <c r="DR924" s="172">
        <v>31</v>
      </c>
      <c r="DS924" s="172">
        <v>0</v>
      </c>
      <c r="DT924" s="332">
        <v>0</v>
      </c>
      <c r="DU924" s="553" t="s">
        <v>14874</v>
      </c>
      <c r="DV924" s="552">
        <v>0</v>
      </c>
      <c r="DW924" s="553" t="s">
        <v>137</v>
      </c>
      <c r="DX924" s="172">
        <v>7</v>
      </c>
      <c r="DY924" s="172">
        <v>0</v>
      </c>
      <c r="DZ924" s="332">
        <v>0</v>
      </c>
      <c r="EA924" s="553" t="s">
        <v>14874</v>
      </c>
      <c r="EB924" s="552">
        <v>0</v>
      </c>
      <c r="EC924" s="553" t="s">
        <v>137</v>
      </c>
      <c r="ED924" s="172">
        <v>0</v>
      </c>
      <c r="EE924" s="172">
        <v>0</v>
      </c>
      <c r="EF924" s="576" t="s">
        <v>148</v>
      </c>
      <c r="EG924" s="553" t="s">
        <v>137</v>
      </c>
      <c r="EH924" s="552">
        <v>0</v>
      </c>
      <c r="EI924" s="553" t="s">
        <v>137</v>
      </c>
      <c r="EJ924" s="172">
        <v>2</v>
      </c>
      <c r="EK924" s="172">
        <v>0</v>
      </c>
      <c r="EL924" s="576">
        <v>0</v>
      </c>
      <c r="EM924" s="553" t="s">
        <v>2111</v>
      </c>
      <c r="EN924" s="552">
        <v>2</v>
      </c>
      <c r="EO924" s="553" t="s">
        <v>6014</v>
      </c>
      <c r="EP924" s="172">
        <v>8</v>
      </c>
      <c r="EQ924" s="172">
        <v>0</v>
      </c>
      <c r="ER924" s="332">
        <v>0</v>
      </c>
      <c r="ES924" s="553" t="s">
        <v>2111</v>
      </c>
      <c r="ET924" s="552">
        <v>3</v>
      </c>
      <c r="EU924" s="553" t="s">
        <v>6015</v>
      </c>
      <c r="EV924" s="172">
        <v>6</v>
      </c>
      <c r="EW924" s="172">
        <v>0</v>
      </c>
      <c r="EX924" s="332">
        <v>0</v>
      </c>
      <c r="EY924" s="553" t="s">
        <v>2111</v>
      </c>
      <c r="EZ924" s="552">
        <v>3</v>
      </c>
      <c r="FA924" s="553" t="s">
        <v>6015</v>
      </c>
      <c r="FB924" s="172">
        <v>2</v>
      </c>
      <c r="FC924" s="172">
        <v>1</v>
      </c>
      <c r="FD924" s="332">
        <v>0.5</v>
      </c>
      <c r="FE924" s="553" t="s">
        <v>6016</v>
      </c>
      <c r="FF924" s="552">
        <v>1</v>
      </c>
      <c r="FG924" s="553" t="s">
        <v>6017</v>
      </c>
      <c r="FH924" s="172">
        <v>0</v>
      </c>
      <c r="FI924" s="172">
        <v>0</v>
      </c>
      <c r="FJ924" s="332" t="s">
        <v>148</v>
      </c>
      <c r="FK924" s="553" t="s">
        <v>137</v>
      </c>
      <c r="FL924" s="552">
        <v>0</v>
      </c>
      <c r="FM924" s="553" t="s">
        <v>137</v>
      </c>
      <c r="FN924" s="172">
        <v>0</v>
      </c>
      <c r="FO924" s="172">
        <v>0</v>
      </c>
      <c r="FP924" s="332" t="s">
        <v>148</v>
      </c>
      <c r="FQ924" s="553" t="s">
        <v>137</v>
      </c>
      <c r="FR924" s="552">
        <v>0</v>
      </c>
      <c r="FS924" s="553" t="s">
        <v>137</v>
      </c>
      <c r="FT924" s="172">
        <v>0</v>
      </c>
      <c r="FU924" s="172">
        <v>0</v>
      </c>
      <c r="FV924" s="332" t="s">
        <v>148</v>
      </c>
      <c r="FW924" s="553" t="s">
        <v>137</v>
      </c>
      <c r="FX924" s="552">
        <v>0</v>
      </c>
      <c r="FY924" s="553" t="s">
        <v>137</v>
      </c>
      <c r="FZ924" s="172">
        <v>7</v>
      </c>
      <c r="GA924" s="172">
        <v>2</v>
      </c>
      <c r="GB924" s="332">
        <v>0.2857142857142857</v>
      </c>
      <c r="GC924" s="553" t="s">
        <v>3007</v>
      </c>
      <c r="GD924" s="552">
        <v>3</v>
      </c>
      <c r="GE924" s="553" t="s">
        <v>6014</v>
      </c>
      <c r="GF924" s="172">
        <v>0</v>
      </c>
      <c r="GG924" s="172">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1"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2">
        <v>3</v>
      </c>
      <c r="BQ925" s="172">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2">
        <v>0</v>
      </c>
      <c r="DG925" s="172">
        <v>0</v>
      </c>
      <c r="DH925" s="332" t="s">
        <v>148</v>
      </c>
      <c r="DI925" s="553" t="s">
        <v>137</v>
      </c>
      <c r="DJ925" s="552">
        <v>0</v>
      </c>
      <c r="DK925" s="553" t="s">
        <v>137</v>
      </c>
      <c r="DL925" s="172">
        <v>0</v>
      </c>
      <c r="DM925" s="172">
        <v>0</v>
      </c>
      <c r="DN925" s="332" t="s">
        <v>148</v>
      </c>
      <c r="DO925" s="553" t="s">
        <v>137</v>
      </c>
      <c r="DP925" s="551">
        <v>0</v>
      </c>
      <c r="DQ925" s="553" t="s">
        <v>137</v>
      </c>
      <c r="DR925" s="172">
        <v>3</v>
      </c>
      <c r="DS925" s="172">
        <v>0</v>
      </c>
      <c r="DT925" s="332">
        <v>0</v>
      </c>
      <c r="DU925" s="553" t="s">
        <v>6022</v>
      </c>
      <c r="DV925" s="552">
        <v>0</v>
      </c>
      <c r="DW925" s="553" t="s">
        <v>137</v>
      </c>
      <c r="DX925" s="172">
        <v>2</v>
      </c>
      <c r="DY925" s="172">
        <v>0</v>
      </c>
      <c r="DZ925" s="332">
        <v>0</v>
      </c>
      <c r="EA925" s="553" t="s">
        <v>6023</v>
      </c>
      <c r="EB925" s="552">
        <v>0</v>
      </c>
      <c r="EC925" s="553" t="s">
        <v>137</v>
      </c>
      <c r="ED925" s="172">
        <v>0</v>
      </c>
      <c r="EE925" s="172">
        <v>0</v>
      </c>
      <c r="EF925" s="576" t="s">
        <v>148</v>
      </c>
      <c r="EG925" s="553" t="s">
        <v>137</v>
      </c>
      <c r="EH925" s="552">
        <v>0</v>
      </c>
      <c r="EI925" s="553" t="s">
        <v>137</v>
      </c>
      <c r="EJ925" s="172">
        <v>1</v>
      </c>
      <c r="EK925" s="172">
        <v>0</v>
      </c>
      <c r="EL925" s="576">
        <v>0</v>
      </c>
      <c r="EM925" s="553" t="s">
        <v>18653</v>
      </c>
      <c r="EN925" s="552">
        <v>1</v>
      </c>
      <c r="EO925" s="553" t="s">
        <v>18654</v>
      </c>
      <c r="EP925" s="172">
        <v>8</v>
      </c>
      <c r="EQ925" s="172">
        <v>0</v>
      </c>
      <c r="ER925" s="332">
        <v>0</v>
      </c>
      <c r="ES925" s="553" t="s">
        <v>18655</v>
      </c>
      <c r="ET925" s="552">
        <v>2</v>
      </c>
      <c r="EU925" s="553" t="s">
        <v>6024</v>
      </c>
      <c r="EV925" s="172">
        <v>4</v>
      </c>
      <c r="EW925" s="172">
        <v>0</v>
      </c>
      <c r="EX925" s="332">
        <v>0</v>
      </c>
      <c r="EY925" s="553" t="s">
        <v>13299</v>
      </c>
      <c r="EZ925" s="552">
        <v>4</v>
      </c>
      <c r="FA925" s="553" t="s">
        <v>18656</v>
      </c>
      <c r="FB925" s="172">
        <v>1</v>
      </c>
      <c r="FC925" s="172">
        <v>0</v>
      </c>
      <c r="FD925" s="332">
        <v>0</v>
      </c>
      <c r="FE925" s="553" t="s">
        <v>18653</v>
      </c>
      <c r="FF925" s="552">
        <v>1</v>
      </c>
      <c r="FG925" s="553" t="s">
        <v>18654</v>
      </c>
      <c r="FH925" s="172">
        <v>0</v>
      </c>
      <c r="FI925" s="172">
        <v>0</v>
      </c>
      <c r="FJ925" s="332" t="s">
        <v>148</v>
      </c>
      <c r="FK925" s="553"/>
      <c r="FL925" s="552">
        <v>0</v>
      </c>
      <c r="FM925" s="553" t="s">
        <v>137</v>
      </c>
      <c r="FN925" s="172">
        <v>0</v>
      </c>
      <c r="FO925" s="172">
        <v>0</v>
      </c>
      <c r="FP925" s="332" t="s">
        <v>148</v>
      </c>
      <c r="FQ925" s="553" t="s">
        <v>137</v>
      </c>
      <c r="FR925" s="552">
        <v>0</v>
      </c>
      <c r="FS925" s="553" t="s">
        <v>137</v>
      </c>
      <c r="FT925" s="172">
        <v>4</v>
      </c>
      <c r="FU925" s="172">
        <v>4</v>
      </c>
      <c r="FV925" s="332">
        <v>1</v>
      </c>
      <c r="FW925" s="553" t="s">
        <v>137</v>
      </c>
      <c r="FX925" s="552">
        <v>0</v>
      </c>
      <c r="FY925" s="553" t="s">
        <v>137</v>
      </c>
      <c r="FZ925" s="172">
        <v>3</v>
      </c>
      <c r="GA925" s="172">
        <v>3</v>
      </c>
      <c r="GB925" s="332">
        <v>1</v>
      </c>
      <c r="GC925" s="553" t="s">
        <v>137</v>
      </c>
      <c r="GD925" s="552">
        <v>0</v>
      </c>
      <c r="GE925" s="553" t="s">
        <v>137</v>
      </c>
      <c r="GF925" s="172">
        <v>8</v>
      </c>
      <c r="GG925" s="172">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1"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2">
        <v>1</v>
      </c>
      <c r="BQ926" s="172">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2">
        <v>0</v>
      </c>
      <c r="DG926" s="172">
        <v>0</v>
      </c>
      <c r="DH926" s="332" t="s">
        <v>148</v>
      </c>
      <c r="DI926" s="553" t="s">
        <v>137</v>
      </c>
      <c r="DJ926" s="552">
        <v>0</v>
      </c>
      <c r="DK926" s="553" t="s">
        <v>137</v>
      </c>
      <c r="DL926" s="172">
        <v>10</v>
      </c>
      <c r="DM926" s="172">
        <v>0</v>
      </c>
      <c r="DN926" s="332">
        <v>0</v>
      </c>
      <c r="DO926" s="553" t="s">
        <v>6031</v>
      </c>
      <c r="DP926" s="551">
        <v>0</v>
      </c>
      <c r="DQ926" s="553" t="s">
        <v>137</v>
      </c>
      <c r="DR926" s="172">
        <v>40</v>
      </c>
      <c r="DS926" s="172">
        <v>0</v>
      </c>
      <c r="DT926" s="332">
        <v>0</v>
      </c>
      <c r="DU926" s="553" t="s">
        <v>2154</v>
      </c>
      <c r="DV926" s="552">
        <v>0</v>
      </c>
      <c r="DW926" s="553" t="s">
        <v>137</v>
      </c>
      <c r="DX926" s="172">
        <v>4</v>
      </c>
      <c r="DY926" s="172">
        <v>1</v>
      </c>
      <c r="DZ926" s="332">
        <v>0.25</v>
      </c>
      <c r="EA926" s="553" t="s">
        <v>6032</v>
      </c>
      <c r="EB926" s="552">
        <v>0</v>
      </c>
      <c r="EC926" s="553" t="s">
        <v>137</v>
      </c>
      <c r="ED926" s="172">
        <v>4</v>
      </c>
      <c r="EE926" s="172">
        <v>0</v>
      </c>
      <c r="EF926" s="576">
        <v>0</v>
      </c>
      <c r="EG926" s="553" t="s">
        <v>2154</v>
      </c>
      <c r="EH926" s="552">
        <v>1</v>
      </c>
      <c r="EI926" s="553" t="s">
        <v>6033</v>
      </c>
      <c r="EJ926" s="172">
        <v>7</v>
      </c>
      <c r="EK926" s="172">
        <v>0</v>
      </c>
      <c r="EL926" s="576">
        <v>0</v>
      </c>
      <c r="EM926" s="553" t="s">
        <v>2154</v>
      </c>
      <c r="EN926" s="552">
        <v>7</v>
      </c>
      <c r="EO926" s="553" t="s">
        <v>6034</v>
      </c>
      <c r="EP926" s="172">
        <v>10</v>
      </c>
      <c r="EQ926" s="172">
        <v>2</v>
      </c>
      <c r="ER926" s="332">
        <v>0.2</v>
      </c>
      <c r="ES926" s="553" t="s">
        <v>11476</v>
      </c>
      <c r="ET926" s="552">
        <v>7</v>
      </c>
      <c r="EU926" s="553" t="s">
        <v>11477</v>
      </c>
      <c r="EV926" s="172">
        <v>26</v>
      </c>
      <c r="EW926" s="172">
        <v>0</v>
      </c>
      <c r="EX926" s="332">
        <v>0</v>
      </c>
      <c r="EY926" s="553" t="s">
        <v>13848</v>
      </c>
      <c r="EZ926" s="552">
        <v>16</v>
      </c>
      <c r="FA926" s="553" t="s">
        <v>13300</v>
      </c>
      <c r="FB926" s="172">
        <v>5</v>
      </c>
      <c r="FC926" s="172">
        <v>1</v>
      </c>
      <c r="FD926" s="332">
        <v>0.2</v>
      </c>
      <c r="FE926" s="553" t="s">
        <v>12417</v>
      </c>
      <c r="FF926" s="552">
        <v>3</v>
      </c>
      <c r="FG926" s="553" t="s">
        <v>12418</v>
      </c>
      <c r="FH926" s="172">
        <v>0</v>
      </c>
      <c r="FI926" s="172">
        <v>0</v>
      </c>
      <c r="FJ926" s="332" t="s">
        <v>148</v>
      </c>
      <c r="FK926" s="553" t="s">
        <v>137</v>
      </c>
      <c r="FL926" s="552">
        <v>0</v>
      </c>
      <c r="FM926" s="553" t="s">
        <v>137</v>
      </c>
      <c r="FN926" s="172">
        <v>1</v>
      </c>
      <c r="FO926" s="172">
        <v>0</v>
      </c>
      <c r="FP926" s="332">
        <v>0</v>
      </c>
      <c r="FQ926" s="553" t="s">
        <v>6035</v>
      </c>
      <c r="FR926" s="552">
        <v>1</v>
      </c>
      <c r="FS926" s="553" t="s">
        <v>6036</v>
      </c>
      <c r="FT926" s="172">
        <v>0</v>
      </c>
      <c r="FU926" s="172">
        <v>0</v>
      </c>
      <c r="FV926" s="332" t="s">
        <v>148</v>
      </c>
      <c r="FW926" s="553" t="s">
        <v>137</v>
      </c>
      <c r="FX926" s="552">
        <v>0</v>
      </c>
      <c r="FY926" s="553" t="s">
        <v>137</v>
      </c>
      <c r="FZ926" s="172">
        <v>22</v>
      </c>
      <c r="GA926" s="172">
        <v>11</v>
      </c>
      <c r="GB926" s="332">
        <v>0.5</v>
      </c>
      <c r="GC926" s="553" t="s">
        <v>6037</v>
      </c>
      <c r="GD926" s="552">
        <v>8</v>
      </c>
      <c r="GE926" s="553" t="s">
        <v>6038</v>
      </c>
      <c r="GF926" s="172">
        <v>4</v>
      </c>
      <c r="GG926" s="172">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1"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2">
        <v>2</v>
      </c>
      <c r="BQ927" s="172">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2">
        <v>0</v>
      </c>
      <c r="DG927" s="172">
        <v>0</v>
      </c>
      <c r="DH927" s="332" t="s">
        <v>148</v>
      </c>
      <c r="DI927" s="553" t="s">
        <v>137</v>
      </c>
      <c r="DJ927" s="552">
        <v>0</v>
      </c>
      <c r="DK927" s="553" t="s">
        <v>137</v>
      </c>
      <c r="DL927" s="172">
        <v>0</v>
      </c>
      <c r="DM927" s="172">
        <v>0</v>
      </c>
      <c r="DN927" s="332" t="s">
        <v>148</v>
      </c>
      <c r="DO927" s="553" t="s">
        <v>137</v>
      </c>
      <c r="DP927" s="551">
        <v>0</v>
      </c>
      <c r="DQ927" s="553" t="s">
        <v>137</v>
      </c>
      <c r="DR927" s="172">
        <v>55</v>
      </c>
      <c r="DS927" s="172">
        <v>0</v>
      </c>
      <c r="DT927" s="332">
        <v>0</v>
      </c>
      <c r="DU927" s="553" t="s">
        <v>418</v>
      </c>
      <c r="DV927" s="552">
        <v>0</v>
      </c>
      <c r="DW927" s="553" t="s">
        <v>137</v>
      </c>
      <c r="DX927" s="172">
        <v>5</v>
      </c>
      <c r="DY927" s="172">
        <v>0</v>
      </c>
      <c r="DZ927" s="332">
        <v>0</v>
      </c>
      <c r="EA927" s="553" t="s">
        <v>6044</v>
      </c>
      <c r="EB927" s="552">
        <v>0</v>
      </c>
      <c r="EC927" s="553" t="s">
        <v>137</v>
      </c>
      <c r="ED927" s="172">
        <v>0</v>
      </c>
      <c r="EE927" s="172">
        <v>0</v>
      </c>
      <c r="EF927" s="576" t="s">
        <v>148</v>
      </c>
      <c r="EG927" s="553" t="s">
        <v>137</v>
      </c>
      <c r="EH927" s="552">
        <v>0</v>
      </c>
      <c r="EI927" s="553" t="s">
        <v>137</v>
      </c>
      <c r="EJ927" s="172">
        <v>5</v>
      </c>
      <c r="EK927" s="172">
        <v>0</v>
      </c>
      <c r="EL927" s="576">
        <v>0</v>
      </c>
      <c r="EM927" s="553" t="s">
        <v>418</v>
      </c>
      <c r="EN927" s="552">
        <v>5</v>
      </c>
      <c r="EO927" s="553" t="s">
        <v>6045</v>
      </c>
      <c r="EP927" s="172">
        <v>7</v>
      </c>
      <c r="EQ927" s="172">
        <v>0</v>
      </c>
      <c r="ER927" s="332">
        <v>0</v>
      </c>
      <c r="ES927" s="553" t="s">
        <v>418</v>
      </c>
      <c r="ET927" s="552">
        <v>0</v>
      </c>
      <c r="EU927" s="553" t="s">
        <v>137</v>
      </c>
      <c r="EV927" s="172">
        <v>16</v>
      </c>
      <c r="EW927" s="172">
        <v>0</v>
      </c>
      <c r="EX927" s="332">
        <v>0</v>
      </c>
      <c r="EY927" s="553" t="s">
        <v>6046</v>
      </c>
      <c r="EZ927" s="552">
        <v>3</v>
      </c>
      <c r="FA927" s="553" t="s">
        <v>13301</v>
      </c>
      <c r="FB927" s="172">
        <v>1</v>
      </c>
      <c r="FC927" s="172">
        <v>1</v>
      </c>
      <c r="FD927" s="332">
        <v>1</v>
      </c>
      <c r="FE927" s="553" t="s">
        <v>137</v>
      </c>
      <c r="FF927" s="552">
        <v>0</v>
      </c>
      <c r="FG927" s="553" t="s">
        <v>137</v>
      </c>
      <c r="FH927" s="172">
        <v>0</v>
      </c>
      <c r="FI927" s="172">
        <v>0</v>
      </c>
      <c r="FJ927" s="332" t="s">
        <v>148</v>
      </c>
      <c r="FK927" s="553"/>
      <c r="FL927" s="552">
        <v>0</v>
      </c>
      <c r="FM927" s="553" t="s">
        <v>137</v>
      </c>
      <c r="FN927" s="172">
        <v>2</v>
      </c>
      <c r="FO927" s="172">
        <v>2</v>
      </c>
      <c r="FP927" s="332">
        <v>1</v>
      </c>
      <c r="FQ927" s="553" t="s">
        <v>137</v>
      </c>
      <c r="FR927" s="552">
        <v>0</v>
      </c>
      <c r="FS927" s="553" t="s">
        <v>137</v>
      </c>
      <c r="FT927" s="172">
        <v>0</v>
      </c>
      <c r="FU927" s="172">
        <v>0</v>
      </c>
      <c r="FV927" s="332" t="s">
        <v>148</v>
      </c>
      <c r="FW927" s="553" t="s">
        <v>137</v>
      </c>
      <c r="FX927" s="552">
        <v>0</v>
      </c>
      <c r="FY927" s="553" t="s">
        <v>137</v>
      </c>
      <c r="FZ927" s="172">
        <v>4</v>
      </c>
      <c r="GA927" s="172">
        <v>0</v>
      </c>
      <c r="GB927" s="332">
        <v>0</v>
      </c>
      <c r="GC927" s="553" t="s">
        <v>418</v>
      </c>
      <c r="GD927" s="552">
        <v>1</v>
      </c>
      <c r="GE927" s="553" t="s">
        <v>6047</v>
      </c>
      <c r="GF927" s="172">
        <v>3</v>
      </c>
      <c r="GG927" s="172">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1"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2">
        <v>1</v>
      </c>
      <c r="BQ928" s="172">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2">
        <v>0</v>
      </c>
      <c r="DG928" s="172">
        <v>0</v>
      </c>
      <c r="DH928" s="332" t="s">
        <v>148</v>
      </c>
      <c r="DI928" s="553" t="s">
        <v>137</v>
      </c>
      <c r="DJ928" s="552">
        <v>0</v>
      </c>
      <c r="DK928" s="553" t="s">
        <v>137</v>
      </c>
      <c r="DL928" s="172">
        <v>1</v>
      </c>
      <c r="DM928" s="172">
        <v>1</v>
      </c>
      <c r="DN928" s="332">
        <v>1</v>
      </c>
      <c r="DO928" s="553" t="s">
        <v>137</v>
      </c>
      <c r="DP928" s="551">
        <v>0</v>
      </c>
      <c r="DQ928" s="553" t="s">
        <v>137</v>
      </c>
      <c r="DR928" s="172">
        <v>6</v>
      </c>
      <c r="DS928" s="172">
        <v>0</v>
      </c>
      <c r="DT928" s="332">
        <v>0</v>
      </c>
      <c r="DU928" s="553" t="s">
        <v>6052</v>
      </c>
      <c r="DV928" s="552">
        <v>0</v>
      </c>
      <c r="DW928" s="553" t="s">
        <v>137</v>
      </c>
      <c r="DX928" s="172">
        <v>0</v>
      </c>
      <c r="DY928" s="172">
        <v>0</v>
      </c>
      <c r="DZ928" s="332" t="s">
        <v>148</v>
      </c>
      <c r="EA928" s="553" t="s">
        <v>137</v>
      </c>
      <c r="EB928" s="552">
        <v>0</v>
      </c>
      <c r="EC928" s="553" t="s">
        <v>137</v>
      </c>
      <c r="ED928" s="172">
        <v>1</v>
      </c>
      <c r="EE928" s="172">
        <v>0</v>
      </c>
      <c r="EF928" s="576">
        <v>0</v>
      </c>
      <c r="EG928" s="553" t="s">
        <v>6053</v>
      </c>
      <c r="EH928" s="552">
        <v>1</v>
      </c>
      <c r="EI928" s="553" t="s">
        <v>6054</v>
      </c>
      <c r="EJ928" s="172">
        <v>2</v>
      </c>
      <c r="EK928" s="172">
        <v>0</v>
      </c>
      <c r="EL928" s="576">
        <v>0</v>
      </c>
      <c r="EM928" s="553" t="s">
        <v>16456</v>
      </c>
      <c r="EN928" s="552">
        <v>2</v>
      </c>
      <c r="EO928" s="553" t="s">
        <v>6055</v>
      </c>
      <c r="EP928" s="172">
        <v>1</v>
      </c>
      <c r="EQ928" s="172">
        <v>0</v>
      </c>
      <c r="ER928" s="332">
        <v>0</v>
      </c>
      <c r="ES928" s="553" t="s">
        <v>16457</v>
      </c>
      <c r="ET928" s="552">
        <v>1</v>
      </c>
      <c r="EU928" s="553" t="s">
        <v>6056</v>
      </c>
      <c r="EV928" s="172">
        <v>5</v>
      </c>
      <c r="EW928" s="172">
        <v>0</v>
      </c>
      <c r="EX928" s="332">
        <v>0</v>
      </c>
      <c r="EY928" s="553" t="s">
        <v>16458</v>
      </c>
      <c r="EZ928" s="552">
        <v>4</v>
      </c>
      <c r="FA928" s="553" t="s">
        <v>16459</v>
      </c>
      <c r="FB928" s="172">
        <v>1</v>
      </c>
      <c r="FC928" s="172">
        <v>0</v>
      </c>
      <c r="FD928" s="332">
        <v>0</v>
      </c>
      <c r="FE928" s="553" t="s">
        <v>16460</v>
      </c>
      <c r="FF928" s="552">
        <v>1</v>
      </c>
      <c r="FG928" s="553" t="s">
        <v>16461</v>
      </c>
      <c r="FH928" s="172">
        <v>1</v>
      </c>
      <c r="FI928" s="172">
        <v>0</v>
      </c>
      <c r="FJ928" s="332">
        <v>0</v>
      </c>
      <c r="FK928" s="553" t="s">
        <v>6057</v>
      </c>
      <c r="FL928" s="552">
        <v>1</v>
      </c>
      <c r="FM928" s="553" t="s">
        <v>6058</v>
      </c>
      <c r="FN928" s="172">
        <v>1</v>
      </c>
      <c r="FO928" s="172">
        <v>0</v>
      </c>
      <c r="FP928" s="332">
        <v>0</v>
      </c>
      <c r="FQ928" s="553" t="s">
        <v>6059</v>
      </c>
      <c r="FR928" s="552">
        <v>1</v>
      </c>
      <c r="FS928" s="553" t="s">
        <v>6060</v>
      </c>
      <c r="FT928" s="172">
        <v>3</v>
      </c>
      <c r="FU928" s="172">
        <v>0</v>
      </c>
      <c r="FV928" s="332">
        <v>0</v>
      </c>
      <c r="FW928" s="553" t="s">
        <v>16462</v>
      </c>
      <c r="FX928" s="552">
        <v>0</v>
      </c>
      <c r="FY928" s="553"/>
      <c r="FZ928" s="172">
        <v>6</v>
      </c>
      <c r="GA928" s="172">
        <v>2</v>
      </c>
      <c r="GB928" s="332">
        <v>0.33333333333333331</v>
      </c>
      <c r="GC928" s="553" t="s">
        <v>6061</v>
      </c>
      <c r="GD928" s="552">
        <v>3</v>
      </c>
      <c r="GE928" s="553" t="s">
        <v>6062</v>
      </c>
      <c r="GF928" s="172">
        <v>7</v>
      </c>
      <c r="GG928" s="172">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1"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2">
        <v>0</v>
      </c>
      <c r="BQ929" s="172">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2">
        <v>0</v>
      </c>
      <c r="DG929" s="172">
        <v>0</v>
      </c>
      <c r="DH929" s="332" t="s">
        <v>148</v>
      </c>
      <c r="DI929" s="553" t="s">
        <v>137</v>
      </c>
      <c r="DJ929" s="552">
        <v>0</v>
      </c>
      <c r="DK929" s="553" t="s">
        <v>137</v>
      </c>
      <c r="DL929" s="172">
        <v>0</v>
      </c>
      <c r="DM929" s="172">
        <v>0</v>
      </c>
      <c r="DN929" s="332" t="s">
        <v>148</v>
      </c>
      <c r="DO929" s="553" t="s">
        <v>137</v>
      </c>
      <c r="DP929" s="551">
        <v>0</v>
      </c>
      <c r="DQ929" s="553" t="s">
        <v>137</v>
      </c>
      <c r="DR929" s="172">
        <v>0</v>
      </c>
      <c r="DS929" s="172">
        <v>0</v>
      </c>
      <c r="DT929" s="332" t="s">
        <v>148</v>
      </c>
      <c r="DU929" s="553" t="s">
        <v>137</v>
      </c>
      <c r="DV929" s="552">
        <v>0</v>
      </c>
      <c r="DW929" s="553" t="s">
        <v>137</v>
      </c>
      <c r="DX929" s="172">
        <v>0</v>
      </c>
      <c r="DY929" s="172">
        <v>0</v>
      </c>
      <c r="DZ929" s="332" t="s">
        <v>148</v>
      </c>
      <c r="EA929" s="553" t="s">
        <v>137</v>
      </c>
      <c r="EB929" s="552">
        <v>0</v>
      </c>
      <c r="EC929" s="553" t="s">
        <v>137</v>
      </c>
      <c r="ED929" s="172">
        <v>0</v>
      </c>
      <c r="EE929" s="172">
        <v>0</v>
      </c>
      <c r="EF929" s="576" t="s">
        <v>148</v>
      </c>
      <c r="EG929" s="553" t="s">
        <v>137</v>
      </c>
      <c r="EH929" s="552">
        <v>0</v>
      </c>
      <c r="EI929" s="553" t="s">
        <v>137</v>
      </c>
      <c r="EJ929" s="172">
        <v>1</v>
      </c>
      <c r="EK929" s="172">
        <v>0</v>
      </c>
      <c r="EL929" s="576">
        <v>0</v>
      </c>
      <c r="EM929" s="553" t="s">
        <v>16467</v>
      </c>
      <c r="EN929" s="552">
        <v>1</v>
      </c>
      <c r="EO929" s="553" t="s">
        <v>16468</v>
      </c>
      <c r="EP929" s="172">
        <v>0</v>
      </c>
      <c r="EQ929" s="172">
        <v>0</v>
      </c>
      <c r="ER929" s="332" t="s">
        <v>148</v>
      </c>
      <c r="ES929" s="553" t="s">
        <v>137</v>
      </c>
      <c r="ET929" s="552">
        <v>0</v>
      </c>
      <c r="EU929" s="553" t="s">
        <v>137</v>
      </c>
      <c r="EV929" s="172">
        <v>1</v>
      </c>
      <c r="EW929" s="172">
        <v>0</v>
      </c>
      <c r="EX929" s="332">
        <v>0</v>
      </c>
      <c r="EY929" s="553" t="s">
        <v>16469</v>
      </c>
      <c r="EZ929" s="552">
        <v>1</v>
      </c>
      <c r="FA929" s="553" t="s">
        <v>16468</v>
      </c>
      <c r="FB929" s="172">
        <v>0</v>
      </c>
      <c r="FC929" s="172">
        <v>0</v>
      </c>
      <c r="FD929" s="332" t="s">
        <v>148</v>
      </c>
      <c r="FE929" s="553" t="s">
        <v>137</v>
      </c>
      <c r="FF929" s="552">
        <v>0</v>
      </c>
      <c r="FG929" s="553" t="s">
        <v>137</v>
      </c>
      <c r="FH929" s="172">
        <v>0</v>
      </c>
      <c r="FI929" s="172">
        <v>0</v>
      </c>
      <c r="FJ929" s="332" t="s">
        <v>148</v>
      </c>
      <c r="FK929" s="553" t="s">
        <v>137</v>
      </c>
      <c r="FL929" s="552">
        <v>0</v>
      </c>
      <c r="FM929" s="553" t="s">
        <v>137</v>
      </c>
      <c r="FN929" s="172">
        <v>0</v>
      </c>
      <c r="FO929" s="172">
        <v>0</v>
      </c>
      <c r="FP929" s="332" t="s">
        <v>148</v>
      </c>
      <c r="FQ929" s="553" t="s">
        <v>137</v>
      </c>
      <c r="FR929" s="552">
        <v>0</v>
      </c>
      <c r="FS929" s="553" t="s">
        <v>137</v>
      </c>
      <c r="FT929" s="172">
        <v>0</v>
      </c>
      <c r="FU929" s="172">
        <v>0</v>
      </c>
      <c r="FV929" s="332" t="s">
        <v>148</v>
      </c>
      <c r="FW929" s="553" t="s">
        <v>137</v>
      </c>
      <c r="FX929" s="552">
        <v>0</v>
      </c>
      <c r="FY929" s="553" t="s">
        <v>137</v>
      </c>
      <c r="FZ929" s="172">
        <v>2</v>
      </c>
      <c r="GA929" s="172">
        <v>0</v>
      </c>
      <c r="GB929" s="332">
        <v>0</v>
      </c>
      <c r="GC929" s="553" t="s">
        <v>16470</v>
      </c>
      <c r="GD929" s="552">
        <v>2</v>
      </c>
      <c r="GE929" s="553" t="s">
        <v>16468</v>
      </c>
      <c r="GF929" s="172">
        <v>1</v>
      </c>
      <c r="GG929" s="172">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70"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70"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70"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70"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70"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70"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70"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70"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70"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70"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70"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70"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70"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70"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70"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70"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70"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70"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70"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70"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2" customFormat="1" ht="115" customHeight="1">
      <c r="A950" s="239">
        <v>222038</v>
      </c>
      <c r="B950" s="555" t="s">
        <v>6189</v>
      </c>
      <c r="C950" s="555" t="s">
        <v>6190</v>
      </c>
      <c r="D950" s="555" t="s">
        <v>2253</v>
      </c>
      <c r="E950" s="169" t="s">
        <v>132</v>
      </c>
      <c r="F950" s="169" t="s">
        <v>137</v>
      </c>
      <c r="G950" s="238" t="s">
        <v>137</v>
      </c>
      <c r="H950" s="169" t="s">
        <v>132</v>
      </c>
      <c r="I950" s="169" t="s">
        <v>137</v>
      </c>
      <c r="J950" s="238" t="s">
        <v>137</v>
      </c>
      <c r="K950" s="340" t="s">
        <v>132</v>
      </c>
      <c r="L950" s="169" t="s">
        <v>137</v>
      </c>
      <c r="M950" s="341" t="s">
        <v>137</v>
      </c>
      <c r="N950" s="169" t="s">
        <v>132</v>
      </c>
      <c r="O950" s="169" t="s">
        <v>137</v>
      </c>
      <c r="P950" s="238" t="s">
        <v>137</v>
      </c>
      <c r="Q950" s="169" t="s">
        <v>132</v>
      </c>
      <c r="R950" s="169" t="s">
        <v>137</v>
      </c>
      <c r="S950" s="238" t="s">
        <v>137</v>
      </c>
      <c r="T950" s="169"/>
      <c r="U950" s="169" t="s">
        <v>137</v>
      </c>
      <c r="V950" s="238" t="s">
        <v>137</v>
      </c>
      <c r="W950" s="169" t="s">
        <v>132</v>
      </c>
      <c r="X950" s="169" t="s">
        <v>137</v>
      </c>
      <c r="Y950" s="238" t="s">
        <v>137</v>
      </c>
      <c r="Z950" s="169" t="s">
        <v>132</v>
      </c>
      <c r="AA950" s="169" t="s">
        <v>137</v>
      </c>
      <c r="AB950" s="238" t="s">
        <v>137</v>
      </c>
      <c r="AC950" s="169" t="s">
        <v>132</v>
      </c>
      <c r="AD950" s="244" t="s">
        <v>137</v>
      </c>
      <c r="AE950" s="238" t="s">
        <v>137</v>
      </c>
      <c r="AF950" s="562" t="s">
        <v>132</v>
      </c>
      <c r="AG950" s="555"/>
      <c r="AH950" s="554"/>
      <c r="AI950" s="169" t="s">
        <v>132</v>
      </c>
      <c r="AJ950" s="169" t="s">
        <v>137</v>
      </c>
      <c r="AK950" s="238" t="s">
        <v>137</v>
      </c>
      <c r="AL950" s="169" t="s">
        <v>132</v>
      </c>
      <c r="AM950" s="169" t="s">
        <v>137</v>
      </c>
      <c r="AN950" s="238" t="s">
        <v>137</v>
      </c>
      <c r="AO950" s="169"/>
      <c r="AP950" s="169"/>
      <c r="AQ950" s="238" t="s">
        <v>137</v>
      </c>
      <c r="AR950" s="169" t="s">
        <v>132</v>
      </c>
      <c r="AS950" s="169" t="s">
        <v>137</v>
      </c>
      <c r="AT950" s="238" t="s">
        <v>137</v>
      </c>
      <c r="AU950" s="169" t="s">
        <v>132</v>
      </c>
      <c r="AV950" s="169" t="s">
        <v>137</v>
      </c>
      <c r="AW950" s="238" t="s">
        <v>137</v>
      </c>
      <c r="AX950" s="169" t="s">
        <v>132</v>
      </c>
      <c r="AY950" s="169" t="s">
        <v>137</v>
      </c>
      <c r="AZ950" s="238" t="s">
        <v>137</v>
      </c>
      <c r="BA950" s="169" t="s">
        <v>132</v>
      </c>
      <c r="BB950" s="169"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9"/>
      <c r="GP950" s="169"/>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2"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2"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2"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2"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2"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2"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2"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2"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2"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2"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2"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2"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2"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2"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2"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2"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2"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2"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2"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2"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2"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2"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2"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2"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2"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2"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2"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2"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2"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2"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2"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2"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2"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9" t="s">
        <v>133</v>
      </c>
      <c r="GO983" s="169"/>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2"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2"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0"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2"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2"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2"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2"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2"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2"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2"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2"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2"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2"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2"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2"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2"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2"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2"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2"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2"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2"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2"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2"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2"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2"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2"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2"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1"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2"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2"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2"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2"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2"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2"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2"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2"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2"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2"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2"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2"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2"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2"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2"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2"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2"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2"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2"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2"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2"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2"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2"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2"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0" customFormat="1" ht="115" customHeight="1">
      <c r="A1036" s="335">
        <v>242012</v>
      </c>
      <c r="B1036" s="555" t="s">
        <v>6618</v>
      </c>
      <c r="C1036" s="555" t="s">
        <v>6619</v>
      </c>
      <c r="D1036" s="555" t="s">
        <v>111</v>
      </c>
      <c r="E1036" s="169" t="s">
        <v>132</v>
      </c>
      <c r="F1036" s="169" t="s">
        <v>137</v>
      </c>
      <c r="G1036" s="238" t="s">
        <v>137</v>
      </c>
      <c r="H1036" s="169" t="s">
        <v>138</v>
      </c>
      <c r="I1036" s="169"/>
      <c r="J1036" s="238" t="s">
        <v>137</v>
      </c>
      <c r="K1036" s="340" t="s">
        <v>132</v>
      </c>
      <c r="L1036" s="169" t="s">
        <v>137</v>
      </c>
      <c r="M1036" s="341" t="s">
        <v>137</v>
      </c>
      <c r="N1036" s="169" t="s">
        <v>138</v>
      </c>
      <c r="O1036" s="169" t="s">
        <v>137</v>
      </c>
      <c r="P1036" s="238" t="s">
        <v>137</v>
      </c>
      <c r="Q1036" s="169" t="s">
        <v>132</v>
      </c>
      <c r="R1036" s="169" t="s">
        <v>137</v>
      </c>
      <c r="S1036" s="238" t="s">
        <v>137</v>
      </c>
      <c r="T1036" s="169" t="s">
        <v>132</v>
      </c>
      <c r="U1036" s="169" t="s">
        <v>137</v>
      </c>
      <c r="V1036" s="238" t="s">
        <v>137</v>
      </c>
      <c r="W1036" s="169" t="s">
        <v>132</v>
      </c>
      <c r="X1036" s="169" t="s">
        <v>137</v>
      </c>
      <c r="Y1036" s="238" t="s">
        <v>137</v>
      </c>
      <c r="Z1036" s="169" t="s">
        <v>132</v>
      </c>
      <c r="AA1036" s="169" t="s">
        <v>137</v>
      </c>
      <c r="AB1036" s="238" t="s">
        <v>137</v>
      </c>
      <c r="AC1036" s="244" t="s">
        <v>132</v>
      </c>
      <c r="AD1036" s="244" t="s">
        <v>137</v>
      </c>
      <c r="AE1036" s="238" t="s">
        <v>137</v>
      </c>
      <c r="AF1036" s="562" t="s">
        <v>148</v>
      </c>
      <c r="AG1036" s="555" t="s">
        <v>132</v>
      </c>
      <c r="AH1036" s="554" t="s">
        <v>6620</v>
      </c>
      <c r="AI1036" s="169" t="s">
        <v>132</v>
      </c>
      <c r="AJ1036" s="169" t="s">
        <v>137</v>
      </c>
      <c r="AK1036" s="238" t="s">
        <v>137</v>
      </c>
      <c r="AL1036" s="169" t="s">
        <v>132</v>
      </c>
      <c r="AM1036" s="169" t="s">
        <v>137</v>
      </c>
      <c r="AN1036" s="238" t="s">
        <v>137</v>
      </c>
      <c r="AO1036" s="169" t="s">
        <v>138</v>
      </c>
      <c r="AP1036" s="169" t="s">
        <v>137</v>
      </c>
      <c r="AQ1036" s="238" t="s">
        <v>137</v>
      </c>
      <c r="AR1036" s="169" t="s">
        <v>132</v>
      </c>
      <c r="AS1036" s="169" t="s">
        <v>137</v>
      </c>
      <c r="AT1036" s="238" t="s">
        <v>137</v>
      </c>
      <c r="AU1036" s="169" t="s">
        <v>132</v>
      </c>
      <c r="AV1036" s="169" t="s">
        <v>137</v>
      </c>
      <c r="AW1036" s="238" t="s">
        <v>137</v>
      </c>
      <c r="AX1036" s="169" t="s">
        <v>132</v>
      </c>
      <c r="AY1036" s="169" t="s">
        <v>137</v>
      </c>
      <c r="AZ1036" s="238" t="s">
        <v>137</v>
      </c>
      <c r="BA1036" s="169" t="s">
        <v>138</v>
      </c>
      <c r="BB1036" s="169"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9"/>
      <c r="GP1036" s="169"/>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9"/>
      <c r="HF1036" s="559" t="s">
        <v>132</v>
      </c>
      <c r="HG1036" s="169"/>
      <c r="HH1036" s="169"/>
      <c r="HI1036" s="556" t="s">
        <v>132</v>
      </c>
      <c r="HJ1036" s="169" t="s">
        <v>148</v>
      </c>
      <c r="HK1036" s="169"/>
    </row>
    <row r="1037" spans="1:219" s="160"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2">
        <v>2</v>
      </c>
      <c r="BQ1037" s="172">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2">
        <v>2</v>
      </c>
      <c r="DG1037" s="172">
        <v>1</v>
      </c>
      <c r="DH1037" s="332">
        <v>0.5</v>
      </c>
      <c r="DI1037" s="553" t="s">
        <v>6636</v>
      </c>
      <c r="DJ1037" s="552">
        <v>1</v>
      </c>
      <c r="DK1037" s="553" t="s">
        <v>6636</v>
      </c>
      <c r="DL1037" s="172">
        <v>0</v>
      </c>
      <c r="DM1037" s="172">
        <v>0</v>
      </c>
      <c r="DN1037" s="332" t="s">
        <v>148</v>
      </c>
      <c r="DO1037" s="553" t="s">
        <v>137</v>
      </c>
      <c r="DP1037" s="551">
        <v>0</v>
      </c>
      <c r="DQ1037" s="553" t="s">
        <v>137</v>
      </c>
      <c r="DR1037" s="172">
        <v>26</v>
      </c>
      <c r="DS1037" s="172">
        <v>0</v>
      </c>
      <c r="DT1037" s="332">
        <v>0</v>
      </c>
      <c r="DU1037" s="553" t="s">
        <v>6637</v>
      </c>
      <c r="DV1037" s="552">
        <v>0</v>
      </c>
      <c r="DW1037" s="553" t="s">
        <v>137</v>
      </c>
      <c r="DX1037" s="172">
        <v>3</v>
      </c>
      <c r="DY1037" s="172">
        <v>2</v>
      </c>
      <c r="DZ1037" s="332">
        <v>0.66666666666666663</v>
      </c>
      <c r="EA1037" s="553" t="s">
        <v>2189</v>
      </c>
      <c r="EB1037" s="552">
        <v>0</v>
      </c>
      <c r="EC1037" s="553" t="s">
        <v>137</v>
      </c>
      <c r="ED1037" s="172">
        <v>2</v>
      </c>
      <c r="EE1037" s="172">
        <v>1</v>
      </c>
      <c r="EF1037" s="576">
        <v>0.5</v>
      </c>
      <c r="EG1037" s="553" t="s">
        <v>6638</v>
      </c>
      <c r="EH1037" s="552">
        <v>1</v>
      </c>
      <c r="EI1037" s="553" t="s">
        <v>6639</v>
      </c>
      <c r="EJ1037" s="172">
        <v>1</v>
      </c>
      <c r="EK1037" s="172">
        <v>0</v>
      </c>
      <c r="EL1037" s="576">
        <v>0</v>
      </c>
      <c r="EM1037" s="553" t="s">
        <v>6640</v>
      </c>
      <c r="EN1037" s="552">
        <v>1</v>
      </c>
      <c r="EO1037" s="553" t="s">
        <v>6641</v>
      </c>
      <c r="EP1037" s="172">
        <v>4</v>
      </c>
      <c r="EQ1037" s="172">
        <v>1</v>
      </c>
      <c r="ER1037" s="332">
        <v>0.25</v>
      </c>
      <c r="ES1037" s="553" t="s">
        <v>6642</v>
      </c>
      <c r="ET1037" s="552">
        <v>3</v>
      </c>
      <c r="EU1037" s="553" t="s">
        <v>6643</v>
      </c>
      <c r="EV1037" s="172">
        <v>37</v>
      </c>
      <c r="EW1037" s="172">
        <v>7</v>
      </c>
      <c r="EX1037" s="332">
        <v>0.1891891891891892</v>
      </c>
      <c r="EY1037" s="553" t="s">
        <v>13371</v>
      </c>
      <c r="EZ1037" s="552">
        <v>28</v>
      </c>
      <c r="FA1037" s="553" t="s">
        <v>13372</v>
      </c>
      <c r="FB1037" s="172">
        <v>2</v>
      </c>
      <c r="FC1037" s="172">
        <v>2</v>
      </c>
      <c r="FD1037" s="332">
        <v>1</v>
      </c>
      <c r="FE1037" s="553"/>
      <c r="FF1037" s="552">
        <v>0</v>
      </c>
      <c r="FG1037" s="553"/>
      <c r="FH1037" s="172">
        <v>1</v>
      </c>
      <c r="FI1037" s="172">
        <v>1</v>
      </c>
      <c r="FJ1037" s="332">
        <v>1</v>
      </c>
      <c r="FK1037" s="553" t="s">
        <v>137</v>
      </c>
      <c r="FL1037" s="552">
        <v>0</v>
      </c>
      <c r="FM1037" s="553" t="s">
        <v>137</v>
      </c>
      <c r="FN1037" s="172">
        <v>0</v>
      </c>
      <c r="FO1037" s="172">
        <v>0</v>
      </c>
      <c r="FP1037" s="332" t="s">
        <v>148</v>
      </c>
      <c r="FQ1037" s="553" t="s">
        <v>137</v>
      </c>
      <c r="FR1037" s="552">
        <v>0</v>
      </c>
      <c r="FS1037" s="553" t="s">
        <v>137</v>
      </c>
      <c r="FT1037" s="172">
        <v>0</v>
      </c>
      <c r="FU1037" s="172">
        <v>0</v>
      </c>
      <c r="FV1037" s="332" t="s">
        <v>148</v>
      </c>
      <c r="FW1037" s="553" t="s">
        <v>137</v>
      </c>
      <c r="FX1037" s="552">
        <v>0</v>
      </c>
      <c r="FY1037" s="553" t="s">
        <v>137</v>
      </c>
      <c r="FZ1037" s="172">
        <v>7</v>
      </c>
      <c r="GA1037" s="172">
        <v>5</v>
      </c>
      <c r="GB1037" s="332">
        <v>0.7142857142857143</v>
      </c>
      <c r="GC1037" s="553" t="s">
        <v>6644</v>
      </c>
      <c r="GD1037" s="552">
        <v>2</v>
      </c>
      <c r="GE1037" s="553" t="s">
        <v>6644</v>
      </c>
      <c r="GF1037" s="172">
        <v>0</v>
      </c>
      <c r="GG1037" s="172">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1"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0"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2">
        <v>3</v>
      </c>
      <c r="BQ1039" s="172">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2">
        <v>0</v>
      </c>
      <c r="DG1039" s="172">
        <v>0</v>
      </c>
      <c r="DH1039" s="332" t="s">
        <v>148</v>
      </c>
      <c r="DI1039" s="553" t="s">
        <v>137</v>
      </c>
      <c r="DJ1039" s="552">
        <v>0</v>
      </c>
      <c r="DK1039" s="553" t="s">
        <v>137</v>
      </c>
      <c r="DL1039" s="172">
        <v>0</v>
      </c>
      <c r="DM1039" s="172">
        <v>0</v>
      </c>
      <c r="DN1039" s="332" t="s">
        <v>148</v>
      </c>
      <c r="DO1039" s="553" t="s">
        <v>137</v>
      </c>
      <c r="DP1039" s="551">
        <v>0</v>
      </c>
      <c r="DQ1039" s="553" t="s">
        <v>137</v>
      </c>
      <c r="DR1039" s="172">
        <v>30</v>
      </c>
      <c r="DS1039" s="172">
        <v>0</v>
      </c>
      <c r="DT1039" s="332">
        <v>0</v>
      </c>
      <c r="DU1039" s="553" t="s">
        <v>6655</v>
      </c>
      <c r="DV1039" s="552">
        <v>0</v>
      </c>
      <c r="DW1039" s="553" t="s">
        <v>137</v>
      </c>
      <c r="DX1039" s="172">
        <v>0</v>
      </c>
      <c r="DY1039" s="172">
        <v>0</v>
      </c>
      <c r="DZ1039" s="332" t="s">
        <v>148</v>
      </c>
      <c r="EA1039" s="553" t="s">
        <v>137</v>
      </c>
      <c r="EB1039" s="552">
        <v>0</v>
      </c>
      <c r="EC1039" s="553" t="s">
        <v>137</v>
      </c>
      <c r="ED1039" s="172">
        <v>4</v>
      </c>
      <c r="EE1039" s="172">
        <v>0</v>
      </c>
      <c r="EF1039" s="576">
        <v>0</v>
      </c>
      <c r="EG1039" s="553" t="s">
        <v>6656</v>
      </c>
      <c r="EH1039" s="552">
        <v>1</v>
      </c>
      <c r="EI1039" s="553" t="s">
        <v>6657</v>
      </c>
      <c r="EJ1039" s="172">
        <v>2</v>
      </c>
      <c r="EK1039" s="172">
        <v>2</v>
      </c>
      <c r="EL1039" s="576">
        <v>1</v>
      </c>
      <c r="EM1039" s="553" t="s">
        <v>137</v>
      </c>
      <c r="EN1039" s="552">
        <v>0</v>
      </c>
      <c r="EO1039" s="553" t="s">
        <v>137</v>
      </c>
      <c r="EP1039" s="172">
        <v>2</v>
      </c>
      <c r="EQ1039" s="172">
        <v>0</v>
      </c>
      <c r="ER1039" s="332">
        <v>0</v>
      </c>
      <c r="ES1039" s="553" t="s">
        <v>6658</v>
      </c>
      <c r="ET1039" s="552">
        <v>2</v>
      </c>
      <c r="EU1039" s="553" t="s">
        <v>6659</v>
      </c>
      <c r="EV1039" s="172">
        <v>67</v>
      </c>
      <c r="EW1039" s="172">
        <v>1</v>
      </c>
      <c r="EX1039" s="332">
        <v>1.4925373134328358E-2</v>
      </c>
      <c r="EY1039" s="553" t="s">
        <v>13373</v>
      </c>
      <c r="EZ1039" s="552">
        <v>66</v>
      </c>
      <c r="FA1039" s="553" t="s">
        <v>13374</v>
      </c>
      <c r="FB1039" s="172">
        <v>4</v>
      </c>
      <c r="FC1039" s="172">
        <v>0</v>
      </c>
      <c r="FD1039" s="332">
        <v>0</v>
      </c>
      <c r="FE1039" s="553" t="s">
        <v>6660</v>
      </c>
      <c r="FF1039" s="552">
        <v>4</v>
      </c>
      <c r="FG1039" s="553" t="s">
        <v>6661</v>
      </c>
      <c r="FH1039" s="172">
        <v>0</v>
      </c>
      <c r="FI1039" s="172">
        <v>0</v>
      </c>
      <c r="FJ1039" s="332" t="s">
        <v>148</v>
      </c>
      <c r="FK1039" s="553" t="s">
        <v>137</v>
      </c>
      <c r="FL1039" s="552">
        <v>0</v>
      </c>
      <c r="FM1039" s="553" t="s">
        <v>137</v>
      </c>
      <c r="FN1039" s="172">
        <v>0</v>
      </c>
      <c r="FO1039" s="172">
        <v>0</v>
      </c>
      <c r="FP1039" s="332" t="s">
        <v>148</v>
      </c>
      <c r="FQ1039" s="553" t="s">
        <v>137</v>
      </c>
      <c r="FR1039" s="552">
        <v>0</v>
      </c>
      <c r="FS1039" s="553" t="s">
        <v>137</v>
      </c>
      <c r="FT1039" s="172">
        <v>1</v>
      </c>
      <c r="FU1039" s="172">
        <v>1</v>
      </c>
      <c r="FV1039" s="332">
        <v>1</v>
      </c>
      <c r="FW1039" s="553" t="s">
        <v>137</v>
      </c>
      <c r="FX1039" s="552">
        <v>0</v>
      </c>
      <c r="FY1039" s="553" t="s">
        <v>137</v>
      </c>
      <c r="FZ1039" s="172">
        <v>12</v>
      </c>
      <c r="GA1039" s="172">
        <v>4</v>
      </c>
      <c r="GB1039" s="332">
        <v>0.33333333333333331</v>
      </c>
      <c r="GC1039" s="553" t="s">
        <v>14964</v>
      </c>
      <c r="GD1039" s="552">
        <v>6</v>
      </c>
      <c r="GE1039" s="553" t="s">
        <v>11505</v>
      </c>
      <c r="GF1039" s="172">
        <v>19</v>
      </c>
      <c r="GG1039" s="172">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0"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2">
        <v>2</v>
      </c>
      <c r="BQ1040" s="172">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2">
        <v>0</v>
      </c>
      <c r="DG1040" s="172">
        <v>0</v>
      </c>
      <c r="DH1040" s="332" t="s">
        <v>148</v>
      </c>
      <c r="DI1040" s="553" t="s">
        <v>137</v>
      </c>
      <c r="DJ1040" s="552">
        <v>0</v>
      </c>
      <c r="DK1040" s="553" t="s">
        <v>137</v>
      </c>
      <c r="DL1040" s="172">
        <v>2</v>
      </c>
      <c r="DM1040" s="172">
        <v>0</v>
      </c>
      <c r="DN1040" s="332">
        <v>0</v>
      </c>
      <c r="DO1040" s="553" t="s">
        <v>11508</v>
      </c>
      <c r="DP1040" s="551">
        <v>0</v>
      </c>
      <c r="DQ1040" s="553" t="s">
        <v>137</v>
      </c>
      <c r="DR1040" s="172">
        <v>39</v>
      </c>
      <c r="DS1040" s="172">
        <v>0</v>
      </c>
      <c r="DT1040" s="332">
        <v>0</v>
      </c>
      <c r="DU1040" s="553" t="s">
        <v>6664</v>
      </c>
      <c r="DV1040" s="552">
        <v>0</v>
      </c>
      <c r="DW1040" s="553" t="s">
        <v>137</v>
      </c>
      <c r="DX1040" s="172">
        <v>1</v>
      </c>
      <c r="DY1040" s="172">
        <v>0</v>
      </c>
      <c r="DZ1040" s="332">
        <v>0</v>
      </c>
      <c r="EA1040" s="553" t="s">
        <v>15983</v>
      </c>
      <c r="EB1040" s="552">
        <v>0</v>
      </c>
      <c r="EC1040" s="553" t="s">
        <v>137</v>
      </c>
      <c r="ED1040" s="172">
        <v>1</v>
      </c>
      <c r="EE1040" s="172">
        <v>0</v>
      </c>
      <c r="EF1040" s="576">
        <v>0</v>
      </c>
      <c r="EG1040" s="553" t="s">
        <v>6664</v>
      </c>
      <c r="EH1040" s="552">
        <v>1</v>
      </c>
      <c r="EI1040" s="553" t="s">
        <v>6666</v>
      </c>
      <c r="EJ1040" s="172">
        <v>3</v>
      </c>
      <c r="EK1040" s="172">
        <v>0</v>
      </c>
      <c r="EL1040" s="576">
        <v>0</v>
      </c>
      <c r="EM1040" s="553" t="s">
        <v>6668</v>
      </c>
      <c r="EN1040" s="552">
        <v>3</v>
      </c>
      <c r="EO1040" s="553" t="s">
        <v>6666</v>
      </c>
      <c r="EP1040" s="172">
        <v>4</v>
      </c>
      <c r="EQ1040" s="172">
        <v>0</v>
      </c>
      <c r="ER1040" s="332">
        <v>0</v>
      </c>
      <c r="ES1040" s="553" t="s">
        <v>11508</v>
      </c>
      <c r="ET1040" s="552">
        <v>2</v>
      </c>
      <c r="EU1040" s="553" t="s">
        <v>6669</v>
      </c>
      <c r="EV1040" s="172">
        <v>21</v>
      </c>
      <c r="EW1040" s="172">
        <v>1</v>
      </c>
      <c r="EX1040" s="332">
        <v>4.7619047619047616E-2</v>
      </c>
      <c r="EY1040" s="553" t="s">
        <v>13375</v>
      </c>
      <c r="EZ1040" s="552">
        <v>18</v>
      </c>
      <c r="FA1040" s="553" t="s">
        <v>6666</v>
      </c>
      <c r="FB1040" s="172">
        <v>2</v>
      </c>
      <c r="FC1040" s="172">
        <v>1</v>
      </c>
      <c r="FD1040" s="332">
        <v>0.5</v>
      </c>
      <c r="FE1040" s="553" t="s">
        <v>11508</v>
      </c>
      <c r="FF1040" s="552">
        <v>1</v>
      </c>
      <c r="FG1040" s="553" t="s">
        <v>6670</v>
      </c>
      <c r="FH1040" s="172">
        <v>0</v>
      </c>
      <c r="FI1040" s="172">
        <v>0</v>
      </c>
      <c r="FJ1040" s="332" t="s">
        <v>148</v>
      </c>
      <c r="FK1040" s="553" t="s">
        <v>137</v>
      </c>
      <c r="FL1040" s="552">
        <v>0</v>
      </c>
      <c r="FM1040" s="553" t="s">
        <v>137</v>
      </c>
      <c r="FN1040" s="172">
        <v>0</v>
      </c>
      <c r="FO1040" s="172">
        <v>0</v>
      </c>
      <c r="FP1040" s="332" t="s">
        <v>148</v>
      </c>
      <c r="FQ1040" s="553" t="s">
        <v>137</v>
      </c>
      <c r="FR1040" s="552">
        <v>0</v>
      </c>
      <c r="FS1040" s="553" t="s">
        <v>137</v>
      </c>
      <c r="FT1040" s="172">
        <v>0</v>
      </c>
      <c r="FU1040" s="172">
        <v>0</v>
      </c>
      <c r="FV1040" s="332" t="s">
        <v>148</v>
      </c>
      <c r="FW1040" s="553" t="s">
        <v>137</v>
      </c>
      <c r="FX1040" s="552">
        <v>0</v>
      </c>
      <c r="FY1040" s="553" t="s">
        <v>137</v>
      </c>
      <c r="FZ1040" s="172">
        <v>7</v>
      </c>
      <c r="GA1040" s="172">
        <v>0</v>
      </c>
      <c r="GB1040" s="332">
        <v>0</v>
      </c>
      <c r="GC1040" s="553" t="s">
        <v>11508</v>
      </c>
      <c r="GD1040" s="552">
        <v>0</v>
      </c>
      <c r="GE1040" s="553" t="s">
        <v>137</v>
      </c>
      <c r="GF1040" s="172">
        <v>9</v>
      </c>
      <c r="GG1040" s="172">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0"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2">
        <v>0</v>
      </c>
      <c r="BQ1041" s="172">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2">
        <v>0</v>
      </c>
      <c r="DG1041" s="172">
        <v>0</v>
      </c>
      <c r="DH1041" s="332" t="s">
        <v>148</v>
      </c>
      <c r="DI1041" s="553" t="s">
        <v>137</v>
      </c>
      <c r="DJ1041" s="552">
        <v>0</v>
      </c>
      <c r="DK1041" s="553" t="s">
        <v>137</v>
      </c>
      <c r="DL1041" s="172">
        <v>3</v>
      </c>
      <c r="DM1041" s="172">
        <v>1</v>
      </c>
      <c r="DN1041" s="332">
        <v>0.33333333333333331</v>
      </c>
      <c r="DO1041" s="553" t="s">
        <v>11510</v>
      </c>
      <c r="DP1041" s="551">
        <v>1</v>
      </c>
      <c r="DQ1041" s="553" t="s">
        <v>6676</v>
      </c>
      <c r="DR1041" s="172">
        <v>13</v>
      </c>
      <c r="DS1041" s="172">
        <v>0</v>
      </c>
      <c r="DT1041" s="332">
        <v>0</v>
      </c>
      <c r="DU1041" s="553" t="s">
        <v>14965</v>
      </c>
      <c r="DV1041" s="552">
        <v>0</v>
      </c>
      <c r="DW1041" s="553" t="s">
        <v>137</v>
      </c>
      <c r="DX1041" s="172">
        <v>2</v>
      </c>
      <c r="DY1041" s="172">
        <v>2</v>
      </c>
      <c r="DZ1041" s="332">
        <v>1</v>
      </c>
      <c r="EA1041" s="553" t="s">
        <v>137</v>
      </c>
      <c r="EB1041" s="552">
        <v>0</v>
      </c>
      <c r="EC1041" s="553" t="s">
        <v>137</v>
      </c>
      <c r="ED1041" s="172">
        <v>1</v>
      </c>
      <c r="EE1041" s="172">
        <v>0</v>
      </c>
      <c r="EF1041" s="576">
        <v>0</v>
      </c>
      <c r="EG1041" s="553" t="s">
        <v>14966</v>
      </c>
      <c r="EH1041" s="552">
        <v>1</v>
      </c>
      <c r="EI1041" s="553" t="s">
        <v>14967</v>
      </c>
      <c r="EJ1041" s="172">
        <v>2</v>
      </c>
      <c r="EK1041" s="172">
        <v>0</v>
      </c>
      <c r="EL1041" s="576">
        <v>0</v>
      </c>
      <c r="EM1041" s="553" t="s">
        <v>6677</v>
      </c>
      <c r="EN1041" s="552">
        <v>2</v>
      </c>
      <c r="EO1041" s="553" t="s">
        <v>6678</v>
      </c>
      <c r="EP1041" s="172">
        <v>6</v>
      </c>
      <c r="EQ1041" s="172">
        <v>4</v>
      </c>
      <c r="ER1041" s="332">
        <v>0.66666666666666663</v>
      </c>
      <c r="ES1041" s="553" t="s">
        <v>6679</v>
      </c>
      <c r="ET1041" s="552">
        <v>2</v>
      </c>
      <c r="EU1041" s="553" t="s">
        <v>6680</v>
      </c>
      <c r="EV1041" s="172">
        <v>32</v>
      </c>
      <c r="EW1041" s="172">
        <v>0</v>
      </c>
      <c r="EX1041" s="332">
        <v>0</v>
      </c>
      <c r="EY1041" s="553" t="s">
        <v>15985</v>
      </c>
      <c r="EZ1041" s="552">
        <v>32</v>
      </c>
      <c r="FA1041" s="553" t="s">
        <v>13376</v>
      </c>
      <c r="FB1041" s="172">
        <v>1</v>
      </c>
      <c r="FC1041" s="172">
        <v>0</v>
      </c>
      <c r="FD1041" s="332">
        <v>0</v>
      </c>
      <c r="FE1041" s="553" t="s">
        <v>15986</v>
      </c>
      <c r="FF1041" s="552">
        <v>1</v>
      </c>
      <c r="FG1041" s="553" t="s">
        <v>15987</v>
      </c>
      <c r="FH1041" s="172">
        <v>0</v>
      </c>
      <c r="FI1041" s="172">
        <v>0</v>
      </c>
      <c r="FJ1041" s="332" t="s">
        <v>148</v>
      </c>
      <c r="FK1041" s="553" t="s">
        <v>137</v>
      </c>
      <c r="FL1041" s="552">
        <v>0</v>
      </c>
      <c r="FM1041" s="553" t="s">
        <v>137</v>
      </c>
      <c r="FN1041" s="172">
        <v>0</v>
      </c>
      <c r="FO1041" s="172">
        <v>0</v>
      </c>
      <c r="FP1041" s="332" t="s">
        <v>148</v>
      </c>
      <c r="FQ1041" s="553" t="s">
        <v>137</v>
      </c>
      <c r="FR1041" s="552">
        <v>0</v>
      </c>
      <c r="FS1041" s="553" t="s">
        <v>137</v>
      </c>
      <c r="FT1041" s="172">
        <v>0</v>
      </c>
      <c r="FU1041" s="172">
        <v>0</v>
      </c>
      <c r="FV1041" s="332" t="s">
        <v>148</v>
      </c>
      <c r="FW1041" s="553" t="s">
        <v>137</v>
      </c>
      <c r="FX1041" s="552">
        <v>0</v>
      </c>
      <c r="FY1041" s="553" t="s">
        <v>137</v>
      </c>
      <c r="FZ1041" s="172">
        <v>1</v>
      </c>
      <c r="GA1041" s="172">
        <v>0</v>
      </c>
      <c r="GB1041" s="332">
        <v>0</v>
      </c>
      <c r="GC1041" s="553" t="s">
        <v>13884</v>
      </c>
      <c r="GD1041" s="552">
        <v>1</v>
      </c>
      <c r="GE1041" s="553" t="s">
        <v>13885</v>
      </c>
      <c r="GF1041" s="172">
        <v>2</v>
      </c>
      <c r="GG1041" s="172">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0"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2">
        <v>1</v>
      </c>
      <c r="BQ1042" s="172">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2"/>
      <c r="DG1042" s="172"/>
      <c r="DH1042" s="332" t="s">
        <v>148</v>
      </c>
      <c r="DI1042" s="553" t="s">
        <v>137</v>
      </c>
      <c r="DJ1042" s="552"/>
      <c r="DK1042" s="553" t="s">
        <v>137</v>
      </c>
      <c r="DL1042" s="172"/>
      <c r="DM1042" s="172"/>
      <c r="DN1042" s="332" t="s">
        <v>148</v>
      </c>
      <c r="DO1042" s="553" t="s">
        <v>137</v>
      </c>
      <c r="DP1042" s="551"/>
      <c r="DQ1042" s="553" t="s">
        <v>137</v>
      </c>
      <c r="DR1042" s="172">
        <v>10</v>
      </c>
      <c r="DS1042" s="172">
        <v>10</v>
      </c>
      <c r="DT1042" s="332">
        <v>1</v>
      </c>
      <c r="DU1042" s="553" t="s">
        <v>137</v>
      </c>
      <c r="DV1042" s="552"/>
      <c r="DW1042" s="553" t="s">
        <v>137</v>
      </c>
      <c r="DX1042" s="172">
        <v>4</v>
      </c>
      <c r="DY1042" s="172">
        <v>0</v>
      </c>
      <c r="DZ1042" s="332">
        <v>0</v>
      </c>
      <c r="EA1042" s="553" t="s">
        <v>6686</v>
      </c>
      <c r="EB1042" s="552"/>
      <c r="EC1042" s="553"/>
      <c r="ED1042" s="172">
        <v>2</v>
      </c>
      <c r="EE1042" s="172">
        <v>0</v>
      </c>
      <c r="EF1042" s="576">
        <v>0</v>
      </c>
      <c r="EG1042" s="553" t="s">
        <v>6687</v>
      </c>
      <c r="EH1042" s="552"/>
      <c r="EI1042" s="553" t="s">
        <v>137</v>
      </c>
      <c r="EJ1042" s="172">
        <v>1</v>
      </c>
      <c r="EK1042" s="172">
        <v>0</v>
      </c>
      <c r="EL1042" s="576">
        <v>0</v>
      </c>
      <c r="EM1042" s="553" t="s">
        <v>6688</v>
      </c>
      <c r="EN1042" s="552">
        <v>1</v>
      </c>
      <c r="EO1042" s="553" t="s">
        <v>6689</v>
      </c>
      <c r="EP1042" s="172">
        <v>3</v>
      </c>
      <c r="EQ1042" s="172">
        <v>0</v>
      </c>
      <c r="ER1042" s="332">
        <v>0</v>
      </c>
      <c r="ES1042" s="553" t="s">
        <v>6690</v>
      </c>
      <c r="ET1042" s="552">
        <v>3</v>
      </c>
      <c r="EU1042" s="553" t="s">
        <v>6691</v>
      </c>
      <c r="EV1042" s="172">
        <v>17</v>
      </c>
      <c r="EW1042" s="172">
        <v>17</v>
      </c>
      <c r="EX1042" s="332">
        <v>1</v>
      </c>
      <c r="EY1042" s="553"/>
      <c r="EZ1042" s="552"/>
      <c r="FA1042" s="553" t="s">
        <v>137</v>
      </c>
      <c r="FB1042" s="172">
        <v>1</v>
      </c>
      <c r="FC1042" s="172">
        <v>1</v>
      </c>
      <c r="FD1042" s="332">
        <v>1</v>
      </c>
      <c r="FE1042" s="553" t="s">
        <v>137</v>
      </c>
      <c r="FF1042" s="552"/>
      <c r="FG1042" s="553" t="s">
        <v>137</v>
      </c>
      <c r="FH1042" s="172"/>
      <c r="FI1042" s="172"/>
      <c r="FJ1042" s="332" t="s">
        <v>148</v>
      </c>
      <c r="FK1042" s="553" t="s">
        <v>137</v>
      </c>
      <c r="FL1042" s="552"/>
      <c r="FM1042" s="553" t="s">
        <v>137</v>
      </c>
      <c r="FN1042" s="172"/>
      <c r="FO1042" s="172"/>
      <c r="FP1042" s="332" t="s">
        <v>148</v>
      </c>
      <c r="FQ1042" s="553" t="s">
        <v>137</v>
      </c>
      <c r="FR1042" s="552"/>
      <c r="FS1042" s="553" t="s">
        <v>137</v>
      </c>
      <c r="FT1042" s="172"/>
      <c r="FU1042" s="172"/>
      <c r="FV1042" s="332" t="s">
        <v>148</v>
      </c>
      <c r="FW1042" s="553" t="s">
        <v>137</v>
      </c>
      <c r="FX1042" s="552"/>
      <c r="FY1042" s="553" t="s">
        <v>137</v>
      </c>
      <c r="FZ1042" s="172">
        <v>2</v>
      </c>
      <c r="GA1042" s="172">
        <v>1</v>
      </c>
      <c r="GB1042" s="332">
        <v>0.5</v>
      </c>
      <c r="GC1042" s="553" t="s">
        <v>6692</v>
      </c>
      <c r="GD1042" s="552">
        <v>1</v>
      </c>
      <c r="GE1042" s="553" t="s">
        <v>6693</v>
      </c>
      <c r="GF1042" s="172">
        <v>25</v>
      </c>
      <c r="GG1042" s="172">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0"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2">
        <v>0</v>
      </c>
      <c r="BQ1043" s="172">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2">
        <v>0</v>
      </c>
      <c r="DG1043" s="172">
        <v>0</v>
      </c>
      <c r="DH1043" s="332" t="s">
        <v>148</v>
      </c>
      <c r="DI1043" s="553" t="s">
        <v>137</v>
      </c>
      <c r="DJ1043" s="552">
        <v>0</v>
      </c>
      <c r="DK1043" s="553" t="s">
        <v>137</v>
      </c>
      <c r="DL1043" s="172">
        <v>0</v>
      </c>
      <c r="DM1043" s="172">
        <v>0</v>
      </c>
      <c r="DN1043" s="332" t="s">
        <v>148</v>
      </c>
      <c r="DO1043" s="553" t="s">
        <v>137</v>
      </c>
      <c r="DP1043" s="551">
        <v>0</v>
      </c>
      <c r="DQ1043" s="553" t="s">
        <v>137</v>
      </c>
      <c r="DR1043" s="172">
        <v>15</v>
      </c>
      <c r="DS1043" s="172">
        <v>0</v>
      </c>
      <c r="DT1043" s="332">
        <v>0</v>
      </c>
      <c r="DU1043" s="553" t="s">
        <v>6698</v>
      </c>
      <c r="DV1043" s="552">
        <v>0</v>
      </c>
      <c r="DW1043" s="553" t="s">
        <v>137</v>
      </c>
      <c r="DX1043" s="172">
        <v>0</v>
      </c>
      <c r="DY1043" s="172">
        <v>0</v>
      </c>
      <c r="DZ1043" s="332" t="s">
        <v>148</v>
      </c>
      <c r="EA1043" s="553" t="s">
        <v>137</v>
      </c>
      <c r="EB1043" s="552">
        <v>0</v>
      </c>
      <c r="EC1043" s="553" t="s">
        <v>137</v>
      </c>
      <c r="ED1043" s="172">
        <v>1</v>
      </c>
      <c r="EE1043" s="172">
        <v>1</v>
      </c>
      <c r="EF1043" s="576">
        <v>1</v>
      </c>
      <c r="EG1043" s="553" t="s">
        <v>137</v>
      </c>
      <c r="EH1043" s="552">
        <v>0</v>
      </c>
      <c r="EI1043" s="553" t="s">
        <v>137</v>
      </c>
      <c r="EJ1043" s="172">
        <v>1</v>
      </c>
      <c r="EK1043" s="172">
        <v>0</v>
      </c>
      <c r="EL1043" s="576">
        <v>0</v>
      </c>
      <c r="EM1043" s="553" t="s">
        <v>6699</v>
      </c>
      <c r="EN1043" s="552">
        <v>1</v>
      </c>
      <c r="EO1043" s="553" t="s">
        <v>6700</v>
      </c>
      <c r="EP1043" s="172">
        <v>0</v>
      </c>
      <c r="EQ1043" s="172">
        <v>0</v>
      </c>
      <c r="ER1043" s="332" t="s">
        <v>148</v>
      </c>
      <c r="ES1043" s="553" t="s">
        <v>137</v>
      </c>
      <c r="ET1043" s="552">
        <v>0</v>
      </c>
      <c r="EU1043" s="553" t="s">
        <v>137</v>
      </c>
      <c r="EV1043" s="172">
        <v>1</v>
      </c>
      <c r="EW1043" s="172">
        <v>0</v>
      </c>
      <c r="EX1043" s="332">
        <v>0</v>
      </c>
      <c r="EY1043" s="553" t="s">
        <v>13377</v>
      </c>
      <c r="EZ1043" s="552">
        <v>1</v>
      </c>
      <c r="FA1043" s="553" t="s">
        <v>13378</v>
      </c>
      <c r="FB1043" s="172">
        <v>1</v>
      </c>
      <c r="FC1043" s="172">
        <v>1</v>
      </c>
      <c r="FD1043" s="332">
        <v>1</v>
      </c>
      <c r="FE1043" s="553" t="s">
        <v>137</v>
      </c>
      <c r="FF1043" s="552">
        <v>0</v>
      </c>
      <c r="FG1043" s="553" t="s">
        <v>137</v>
      </c>
      <c r="FH1043" s="172">
        <v>0</v>
      </c>
      <c r="FI1043" s="172">
        <v>0</v>
      </c>
      <c r="FJ1043" s="332" t="s">
        <v>148</v>
      </c>
      <c r="FK1043" s="553" t="s">
        <v>137</v>
      </c>
      <c r="FL1043" s="552">
        <v>0</v>
      </c>
      <c r="FM1043" s="553" t="s">
        <v>137</v>
      </c>
      <c r="FN1043" s="172">
        <v>1</v>
      </c>
      <c r="FO1043" s="172">
        <v>1</v>
      </c>
      <c r="FP1043" s="332">
        <v>1</v>
      </c>
      <c r="FQ1043" s="553" t="s">
        <v>137</v>
      </c>
      <c r="FR1043" s="552">
        <v>0</v>
      </c>
      <c r="FS1043" s="553" t="s">
        <v>137</v>
      </c>
      <c r="FT1043" s="172">
        <v>0</v>
      </c>
      <c r="FU1043" s="172">
        <v>0</v>
      </c>
      <c r="FV1043" s="332" t="s">
        <v>148</v>
      </c>
      <c r="FW1043" s="553" t="s">
        <v>137</v>
      </c>
      <c r="FX1043" s="552">
        <v>0</v>
      </c>
      <c r="FY1043" s="553" t="s">
        <v>137</v>
      </c>
      <c r="FZ1043" s="172">
        <v>1</v>
      </c>
      <c r="GA1043" s="172"/>
      <c r="GB1043" s="332">
        <v>0</v>
      </c>
      <c r="GC1043" s="553" t="s">
        <v>14968</v>
      </c>
      <c r="GD1043" s="552">
        <v>1</v>
      </c>
      <c r="GE1043" s="553" t="s">
        <v>6701</v>
      </c>
      <c r="GF1043" s="172">
        <v>0</v>
      </c>
      <c r="GG1043" s="172">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0"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2">
        <v>2</v>
      </c>
      <c r="BQ1044" s="172">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2">
        <v>0</v>
      </c>
      <c r="DG1044" s="172">
        <v>0</v>
      </c>
      <c r="DH1044" s="332" t="s">
        <v>148</v>
      </c>
      <c r="DI1044" s="553" t="s">
        <v>6703</v>
      </c>
      <c r="DJ1044" s="552">
        <v>0</v>
      </c>
      <c r="DK1044" s="553" t="s">
        <v>137</v>
      </c>
      <c r="DL1044" s="172">
        <v>1</v>
      </c>
      <c r="DM1044" s="172">
        <v>1</v>
      </c>
      <c r="DN1044" s="332">
        <v>1</v>
      </c>
      <c r="DO1044" s="553" t="s">
        <v>137</v>
      </c>
      <c r="DP1044" s="551">
        <v>0</v>
      </c>
      <c r="DQ1044" s="553" t="s">
        <v>137</v>
      </c>
      <c r="DR1044" s="172">
        <v>16</v>
      </c>
      <c r="DS1044" s="172">
        <v>0</v>
      </c>
      <c r="DT1044" s="332">
        <v>0</v>
      </c>
      <c r="DU1044" s="553" t="s">
        <v>15992</v>
      </c>
      <c r="DV1044" s="552">
        <v>0</v>
      </c>
      <c r="DW1044" s="553" t="s">
        <v>137</v>
      </c>
      <c r="DX1044" s="172">
        <v>0</v>
      </c>
      <c r="DY1044" s="172">
        <v>0</v>
      </c>
      <c r="DZ1044" s="332" t="s">
        <v>148</v>
      </c>
      <c r="EA1044" s="553" t="s">
        <v>6703</v>
      </c>
      <c r="EB1044" s="552">
        <v>0</v>
      </c>
      <c r="EC1044" s="553" t="s">
        <v>137</v>
      </c>
      <c r="ED1044" s="172">
        <v>1</v>
      </c>
      <c r="EE1044" s="172">
        <v>0</v>
      </c>
      <c r="EF1044" s="576">
        <v>0</v>
      </c>
      <c r="EG1044" s="553" t="s">
        <v>14970</v>
      </c>
      <c r="EH1044" s="552">
        <v>0</v>
      </c>
      <c r="EI1044" s="553" t="s">
        <v>137</v>
      </c>
      <c r="EJ1044" s="172">
        <v>1</v>
      </c>
      <c r="EK1044" s="172">
        <v>0</v>
      </c>
      <c r="EL1044" s="576">
        <v>0</v>
      </c>
      <c r="EM1044" s="553" t="s">
        <v>14971</v>
      </c>
      <c r="EN1044" s="552">
        <v>1</v>
      </c>
      <c r="EO1044" s="553" t="s">
        <v>14972</v>
      </c>
      <c r="EP1044" s="172">
        <v>1</v>
      </c>
      <c r="EQ1044" s="172">
        <v>0</v>
      </c>
      <c r="ER1044" s="332">
        <v>0</v>
      </c>
      <c r="ES1044" s="553" t="s">
        <v>15993</v>
      </c>
      <c r="ET1044" s="552">
        <v>1</v>
      </c>
      <c r="EU1044" s="553" t="s">
        <v>14973</v>
      </c>
      <c r="EV1044" s="172">
        <v>2</v>
      </c>
      <c r="EW1044" s="172">
        <v>2</v>
      </c>
      <c r="EX1044" s="332">
        <v>1</v>
      </c>
      <c r="EY1044" s="553" t="s">
        <v>137</v>
      </c>
      <c r="EZ1044" s="552">
        <v>0</v>
      </c>
      <c r="FA1044" s="553" t="s">
        <v>137</v>
      </c>
      <c r="FB1044" s="172">
        <v>1</v>
      </c>
      <c r="FC1044" s="172">
        <v>1</v>
      </c>
      <c r="FD1044" s="332">
        <v>1</v>
      </c>
      <c r="FE1044" s="553" t="s">
        <v>137</v>
      </c>
      <c r="FF1044" s="552">
        <v>0</v>
      </c>
      <c r="FG1044" s="553" t="s">
        <v>137</v>
      </c>
      <c r="FH1044" s="172">
        <v>1</v>
      </c>
      <c r="FI1044" s="172">
        <v>1</v>
      </c>
      <c r="FJ1044" s="332">
        <v>1</v>
      </c>
      <c r="FK1044" s="553"/>
      <c r="FL1044" s="552">
        <v>0</v>
      </c>
      <c r="FM1044" s="553" t="s">
        <v>137</v>
      </c>
      <c r="FN1044" s="172">
        <v>0</v>
      </c>
      <c r="FO1044" s="172">
        <v>0</v>
      </c>
      <c r="FP1044" s="332" t="s">
        <v>148</v>
      </c>
      <c r="FQ1044" s="553" t="s">
        <v>6703</v>
      </c>
      <c r="FR1044" s="552">
        <v>0</v>
      </c>
      <c r="FS1044" s="553" t="s">
        <v>137</v>
      </c>
      <c r="FT1044" s="172">
        <v>0</v>
      </c>
      <c r="FU1044" s="172">
        <v>0</v>
      </c>
      <c r="FV1044" s="332" t="s">
        <v>148</v>
      </c>
      <c r="FW1044" s="553" t="s">
        <v>6703</v>
      </c>
      <c r="FX1044" s="552">
        <v>0</v>
      </c>
      <c r="FY1044" s="553" t="s">
        <v>137</v>
      </c>
      <c r="FZ1044" s="172">
        <v>1</v>
      </c>
      <c r="GA1044" s="172">
        <v>0</v>
      </c>
      <c r="GB1044" s="332">
        <v>0</v>
      </c>
      <c r="GC1044" s="553" t="s">
        <v>15994</v>
      </c>
      <c r="GD1044" s="552">
        <v>0</v>
      </c>
      <c r="GE1044" s="553" t="s">
        <v>137</v>
      </c>
      <c r="GF1044" s="172">
        <v>7</v>
      </c>
      <c r="GG1044" s="172">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0"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2">
        <v>1</v>
      </c>
      <c r="BQ1045" s="172">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2">
        <v>0</v>
      </c>
      <c r="DG1045" s="172">
        <v>0</v>
      </c>
      <c r="DH1045" s="332" t="s">
        <v>148</v>
      </c>
      <c r="DI1045" s="553" t="s">
        <v>137</v>
      </c>
      <c r="DJ1045" s="552">
        <v>0</v>
      </c>
      <c r="DK1045" s="553" t="s">
        <v>137</v>
      </c>
      <c r="DL1045" s="172">
        <v>1</v>
      </c>
      <c r="DM1045" s="172">
        <v>0</v>
      </c>
      <c r="DN1045" s="332">
        <v>0</v>
      </c>
      <c r="DO1045" s="553" t="s">
        <v>6706</v>
      </c>
      <c r="DP1045" s="551">
        <v>0</v>
      </c>
      <c r="DQ1045" s="553" t="s">
        <v>137</v>
      </c>
      <c r="DR1045" s="172">
        <v>12</v>
      </c>
      <c r="DS1045" s="172">
        <v>0</v>
      </c>
      <c r="DT1045" s="332">
        <v>0</v>
      </c>
      <c r="DU1045" s="553" t="s">
        <v>6707</v>
      </c>
      <c r="DV1045" s="552">
        <v>0</v>
      </c>
      <c r="DW1045" s="553" t="s">
        <v>137</v>
      </c>
      <c r="DX1045" s="172">
        <v>0</v>
      </c>
      <c r="DY1045" s="172">
        <v>0</v>
      </c>
      <c r="DZ1045" s="332" t="s">
        <v>148</v>
      </c>
      <c r="EA1045" s="553" t="s">
        <v>137</v>
      </c>
      <c r="EB1045" s="552">
        <v>0</v>
      </c>
      <c r="EC1045" s="553" t="s">
        <v>137</v>
      </c>
      <c r="ED1045" s="172">
        <v>1</v>
      </c>
      <c r="EE1045" s="172">
        <v>0</v>
      </c>
      <c r="EF1045" s="576">
        <v>0</v>
      </c>
      <c r="EG1045" s="553" t="s">
        <v>6707</v>
      </c>
      <c r="EH1045" s="552">
        <v>0</v>
      </c>
      <c r="EI1045" s="553" t="s">
        <v>137</v>
      </c>
      <c r="EJ1045" s="172">
        <v>1</v>
      </c>
      <c r="EK1045" s="172">
        <v>0</v>
      </c>
      <c r="EL1045" s="576">
        <v>0</v>
      </c>
      <c r="EM1045" s="553" t="s">
        <v>6708</v>
      </c>
      <c r="EN1045" s="552">
        <v>1</v>
      </c>
      <c r="EO1045" s="553" t="s">
        <v>6709</v>
      </c>
      <c r="EP1045" s="172">
        <v>1</v>
      </c>
      <c r="EQ1045" s="172">
        <v>1</v>
      </c>
      <c r="ER1045" s="332">
        <v>1</v>
      </c>
      <c r="ES1045" s="553" t="s">
        <v>137</v>
      </c>
      <c r="ET1045" s="552">
        <v>0</v>
      </c>
      <c r="EU1045" s="553" t="s">
        <v>137</v>
      </c>
      <c r="EV1045" s="172">
        <v>31</v>
      </c>
      <c r="EW1045" s="172">
        <v>5</v>
      </c>
      <c r="EX1045" s="332">
        <v>0.16129032258064516</v>
      </c>
      <c r="EY1045" s="553" t="s">
        <v>6708</v>
      </c>
      <c r="EZ1045" s="552">
        <v>0</v>
      </c>
      <c r="FA1045" s="553" t="s">
        <v>137</v>
      </c>
      <c r="FB1045" s="172">
        <v>0</v>
      </c>
      <c r="FC1045" s="172">
        <v>0</v>
      </c>
      <c r="FD1045" s="332" t="s">
        <v>148</v>
      </c>
      <c r="FE1045" s="553"/>
      <c r="FF1045" s="552"/>
      <c r="FG1045" s="553"/>
      <c r="FH1045" s="172">
        <v>0</v>
      </c>
      <c r="FI1045" s="172">
        <v>0</v>
      </c>
      <c r="FJ1045" s="332" t="s">
        <v>148</v>
      </c>
      <c r="FK1045" s="553" t="s">
        <v>137</v>
      </c>
      <c r="FL1045" s="552">
        <v>0</v>
      </c>
      <c r="FM1045" s="553" t="s">
        <v>137</v>
      </c>
      <c r="FN1045" s="172">
        <v>0</v>
      </c>
      <c r="FO1045" s="172">
        <v>0</v>
      </c>
      <c r="FP1045" s="332" t="s">
        <v>148</v>
      </c>
      <c r="FQ1045" s="553" t="s">
        <v>137</v>
      </c>
      <c r="FR1045" s="552">
        <v>0</v>
      </c>
      <c r="FS1045" s="553" t="s">
        <v>137</v>
      </c>
      <c r="FT1045" s="172">
        <v>0</v>
      </c>
      <c r="FU1045" s="172">
        <v>0</v>
      </c>
      <c r="FV1045" s="332" t="s">
        <v>148</v>
      </c>
      <c r="FW1045" s="553" t="s">
        <v>137</v>
      </c>
      <c r="FX1045" s="552">
        <v>0</v>
      </c>
      <c r="FY1045" s="553" t="s">
        <v>137</v>
      </c>
      <c r="FZ1045" s="172">
        <v>1</v>
      </c>
      <c r="GA1045" s="172">
        <v>0</v>
      </c>
      <c r="GB1045" s="332">
        <v>0</v>
      </c>
      <c r="GC1045" s="553" t="s">
        <v>6710</v>
      </c>
      <c r="GD1045" s="552">
        <v>1</v>
      </c>
      <c r="GE1045" s="553" t="s">
        <v>6711</v>
      </c>
      <c r="GF1045" s="172">
        <v>2</v>
      </c>
      <c r="GG1045" s="172">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0"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2">
        <v>1</v>
      </c>
      <c r="BQ1046" s="172">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2">
        <v>0</v>
      </c>
      <c r="DG1046" s="172">
        <v>0</v>
      </c>
      <c r="DH1046" s="332" t="s">
        <v>148</v>
      </c>
      <c r="DI1046" s="553" t="s">
        <v>137</v>
      </c>
      <c r="DJ1046" s="552">
        <v>0</v>
      </c>
      <c r="DK1046" s="553" t="s">
        <v>137</v>
      </c>
      <c r="DL1046" s="172">
        <v>0</v>
      </c>
      <c r="DM1046" s="172">
        <v>0</v>
      </c>
      <c r="DN1046" s="332" t="s">
        <v>148</v>
      </c>
      <c r="DO1046" s="553" t="s">
        <v>137</v>
      </c>
      <c r="DP1046" s="551">
        <v>0</v>
      </c>
      <c r="DQ1046" s="553" t="s">
        <v>137</v>
      </c>
      <c r="DR1046" s="172">
        <v>22</v>
      </c>
      <c r="DS1046" s="172">
        <v>0</v>
      </c>
      <c r="DT1046" s="332">
        <v>0</v>
      </c>
      <c r="DU1046" s="553" t="s">
        <v>1274</v>
      </c>
      <c r="DV1046" s="552">
        <v>0</v>
      </c>
      <c r="DW1046" s="553" t="s">
        <v>137</v>
      </c>
      <c r="DX1046" s="172">
        <v>3</v>
      </c>
      <c r="DY1046" s="172">
        <v>0</v>
      </c>
      <c r="DZ1046" s="332">
        <v>0</v>
      </c>
      <c r="EA1046" s="553" t="s">
        <v>1274</v>
      </c>
      <c r="EB1046" s="552">
        <v>0</v>
      </c>
      <c r="EC1046" s="553" t="s">
        <v>137</v>
      </c>
      <c r="ED1046" s="172">
        <v>0</v>
      </c>
      <c r="EE1046" s="172">
        <v>0</v>
      </c>
      <c r="EF1046" s="576" t="s">
        <v>148</v>
      </c>
      <c r="EG1046" s="553" t="s">
        <v>137</v>
      </c>
      <c r="EH1046" s="552">
        <v>0</v>
      </c>
      <c r="EI1046" s="553" t="s">
        <v>137</v>
      </c>
      <c r="EJ1046" s="172">
        <v>1</v>
      </c>
      <c r="EK1046" s="172">
        <v>0</v>
      </c>
      <c r="EL1046" s="576">
        <v>0</v>
      </c>
      <c r="EM1046" s="553" t="s">
        <v>1274</v>
      </c>
      <c r="EN1046" s="552">
        <v>1</v>
      </c>
      <c r="EO1046" s="553" t="s">
        <v>1274</v>
      </c>
      <c r="EP1046" s="172">
        <v>2</v>
      </c>
      <c r="EQ1046" s="172">
        <v>0</v>
      </c>
      <c r="ER1046" s="332">
        <v>0</v>
      </c>
      <c r="ES1046" s="553" t="s">
        <v>1274</v>
      </c>
      <c r="ET1046" s="552">
        <v>2</v>
      </c>
      <c r="EU1046" s="553" t="s">
        <v>1274</v>
      </c>
      <c r="EV1046" s="172">
        <v>2</v>
      </c>
      <c r="EW1046" s="172">
        <v>0</v>
      </c>
      <c r="EX1046" s="332">
        <v>0</v>
      </c>
      <c r="EY1046" s="553" t="s">
        <v>1274</v>
      </c>
      <c r="EZ1046" s="552">
        <v>2</v>
      </c>
      <c r="FA1046" s="553" t="s">
        <v>1274</v>
      </c>
      <c r="FB1046" s="172">
        <v>1</v>
      </c>
      <c r="FC1046" s="172">
        <v>0</v>
      </c>
      <c r="FD1046" s="332">
        <v>0</v>
      </c>
      <c r="FE1046" s="553" t="s">
        <v>1274</v>
      </c>
      <c r="FF1046" s="552">
        <v>1</v>
      </c>
      <c r="FG1046" s="553" t="s">
        <v>1274</v>
      </c>
      <c r="FH1046" s="172">
        <v>0</v>
      </c>
      <c r="FI1046" s="172">
        <v>0</v>
      </c>
      <c r="FJ1046" s="332" t="s">
        <v>148</v>
      </c>
      <c r="FK1046" s="553"/>
      <c r="FL1046" s="552"/>
      <c r="FM1046" s="553"/>
      <c r="FN1046" s="172">
        <v>0</v>
      </c>
      <c r="FO1046" s="172">
        <v>0</v>
      </c>
      <c r="FP1046" s="332" t="s">
        <v>148</v>
      </c>
      <c r="FQ1046" s="553" t="s">
        <v>137</v>
      </c>
      <c r="FR1046" s="552">
        <v>0</v>
      </c>
      <c r="FS1046" s="553" t="s">
        <v>137</v>
      </c>
      <c r="FT1046" s="172">
        <v>0</v>
      </c>
      <c r="FU1046" s="172">
        <v>0</v>
      </c>
      <c r="FV1046" s="332" t="s">
        <v>148</v>
      </c>
      <c r="FW1046" s="553" t="s">
        <v>137</v>
      </c>
      <c r="FX1046" s="552">
        <v>0</v>
      </c>
      <c r="FY1046" s="553" t="s">
        <v>137</v>
      </c>
      <c r="FZ1046" s="172">
        <v>3</v>
      </c>
      <c r="GA1046" s="172">
        <v>1</v>
      </c>
      <c r="GB1046" s="332">
        <v>0.33333333333333331</v>
      </c>
      <c r="GC1046" s="553" t="s">
        <v>1274</v>
      </c>
      <c r="GD1046" s="552">
        <v>1</v>
      </c>
      <c r="GE1046" s="553" t="s">
        <v>1274</v>
      </c>
      <c r="GF1046" s="172">
        <v>0</v>
      </c>
      <c r="GG1046" s="172">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0"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2">
        <v>1</v>
      </c>
      <c r="BQ1047" s="172">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2">
        <v>0</v>
      </c>
      <c r="DG1047" s="172">
        <v>0</v>
      </c>
      <c r="DH1047" s="332" t="s">
        <v>148</v>
      </c>
      <c r="DI1047" s="553" t="s">
        <v>137</v>
      </c>
      <c r="DJ1047" s="552">
        <v>0</v>
      </c>
      <c r="DK1047" s="553" t="s">
        <v>137</v>
      </c>
      <c r="DL1047" s="172">
        <v>2</v>
      </c>
      <c r="DM1047" s="172">
        <v>1</v>
      </c>
      <c r="DN1047" s="332">
        <v>0.5</v>
      </c>
      <c r="DO1047" s="553" t="s">
        <v>550</v>
      </c>
      <c r="DP1047" s="551">
        <v>1</v>
      </c>
      <c r="DQ1047" s="553" t="s">
        <v>550</v>
      </c>
      <c r="DR1047" s="172">
        <v>6</v>
      </c>
      <c r="DS1047" s="172">
        <v>0</v>
      </c>
      <c r="DT1047" s="332">
        <v>0</v>
      </c>
      <c r="DU1047" s="553" t="s">
        <v>1274</v>
      </c>
      <c r="DV1047" s="552">
        <v>0</v>
      </c>
      <c r="DW1047" s="553" t="s">
        <v>137</v>
      </c>
      <c r="DX1047" s="172">
        <v>1</v>
      </c>
      <c r="DY1047" s="172">
        <v>1</v>
      </c>
      <c r="DZ1047" s="332">
        <v>1</v>
      </c>
      <c r="EA1047" s="553" t="s">
        <v>137</v>
      </c>
      <c r="EB1047" s="552">
        <v>0</v>
      </c>
      <c r="EC1047" s="553" t="s">
        <v>137</v>
      </c>
      <c r="ED1047" s="172">
        <v>1</v>
      </c>
      <c r="EE1047" s="172">
        <v>0</v>
      </c>
      <c r="EF1047" s="576">
        <v>0</v>
      </c>
      <c r="EG1047" s="553" t="s">
        <v>1274</v>
      </c>
      <c r="EH1047" s="552">
        <v>0</v>
      </c>
      <c r="EI1047" s="553" t="s">
        <v>137</v>
      </c>
      <c r="EJ1047" s="172">
        <v>4</v>
      </c>
      <c r="EK1047" s="172">
        <v>0</v>
      </c>
      <c r="EL1047" s="576">
        <v>0</v>
      </c>
      <c r="EM1047" s="553" t="s">
        <v>550</v>
      </c>
      <c r="EN1047" s="552">
        <v>3</v>
      </c>
      <c r="EO1047" s="553" t="s">
        <v>550</v>
      </c>
      <c r="EP1047" s="172">
        <v>0</v>
      </c>
      <c r="EQ1047" s="172">
        <v>0</v>
      </c>
      <c r="ER1047" s="332" t="s">
        <v>148</v>
      </c>
      <c r="ES1047" s="553" t="s">
        <v>137</v>
      </c>
      <c r="ET1047" s="552">
        <v>0</v>
      </c>
      <c r="EU1047" s="553" t="s">
        <v>137</v>
      </c>
      <c r="EV1047" s="172">
        <v>2</v>
      </c>
      <c r="EW1047" s="172">
        <v>0</v>
      </c>
      <c r="EX1047" s="332">
        <v>0</v>
      </c>
      <c r="EY1047" s="553" t="s">
        <v>550</v>
      </c>
      <c r="EZ1047" s="552">
        <v>1</v>
      </c>
      <c r="FA1047" s="553" t="s">
        <v>550</v>
      </c>
      <c r="FB1047" s="172">
        <v>3</v>
      </c>
      <c r="FC1047" s="172">
        <v>0</v>
      </c>
      <c r="FD1047" s="332">
        <v>0</v>
      </c>
      <c r="FE1047" s="553" t="s">
        <v>550</v>
      </c>
      <c r="FF1047" s="552">
        <v>3</v>
      </c>
      <c r="FG1047" s="553" t="s">
        <v>550</v>
      </c>
      <c r="FH1047" s="172">
        <v>0</v>
      </c>
      <c r="FI1047" s="172">
        <v>0</v>
      </c>
      <c r="FJ1047" s="332" t="s">
        <v>148</v>
      </c>
      <c r="FK1047" s="553" t="s">
        <v>137</v>
      </c>
      <c r="FL1047" s="552">
        <v>0</v>
      </c>
      <c r="FM1047" s="553" t="s">
        <v>137</v>
      </c>
      <c r="FN1047" s="172">
        <v>0</v>
      </c>
      <c r="FO1047" s="172">
        <v>0</v>
      </c>
      <c r="FP1047" s="332" t="s">
        <v>148</v>
      </c>
      <c r="FQ1047" s="553" t="s">
        <v>137</v>
      </c>
      <c r="FR1047" s="552">
        <v>0</v>
      </c>
      <c r="FS1047" s="553" t="s">
        <v>137</v>
      </c>
      <c r="FT1047" s="172">
        <v>0</v>
      </c>
      <c r="FU1047" s="172">
        <v>0</v>
      </c>
      <c r="FV1047" s="332" t="s">
        <v>148</v>
      </c>
      <c r="FW1047" s="553" t="s">
        <v>137</v>
      </c>
      <c r="FX1047" s="552">
        <v>0</v>
      </c>
      <c r="FY1047" s="553" t="s">
        <v>137</v>
      </c>
      <c r="FZ1047" s="172">
        <v>4</v>
      </c>
      <c r="GA1047" s="172">
        <v>0</v>
      </c>
      <c r="GB1047" s="332">
        <v>0</v>
      </c>
      <c r="GC1047" s="553" t="s">
        <v>1274</v>
      </c>
      <c r="GD1047" s="552">
        <v>0</v>
      </c>
      <c r="GE1047" s="553" t="s">
        <v>137</v>
      </c>
      <c r="GF1047" s="172">
        <v>0</v>
      </c>
      <c r="GG1047" s="172">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0"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2">
        <v>6</v>
      </c>
      <c r="BQ1048" s="172">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2">
        <v>0</v>
      </c>
      <c r="DG1048" s="172">
        <v>0</v>
      </c>
      <c r="DH1048" s="332" t="s">
        <v>148</v>
      </c>
      <c r="DI1048" s="553" t="s">
        <v>137</v>
      </c>
      <c r="DJ1048" s="552">
        <v>0</v>
      </c>
      <c r="DK1048" s="553" t="s">
        <v>137</v>
      </c>
      <c r="DL1048" s="172">
        <v>0</v>
      </c>
      <c r="DM1048" s="172">
        <v>0</v>
      </c>
      <c r="DN1048" s="332" t="s">
        <v>148</v>
      </c>
      <c r="DO1048" s="553" t="s">
        <v>137</v>
      </c>
      <c r="DP1048" s="551">
        <v>0</v>
      </c>
      <c r="DQ1048" s="553" t="s">
        <v>137</v>
      </c>
      <c r="DR1048" s="172">
        <v>43</v>
      </c>
      <c r="DS1048" s="172">
        <v>0</v>
      </c>
      <c r="DT1048" s="332">
        <v>0</v>
      </c>
      <c r="DU1048" s="553" t="s">
        <v>560</v>
      </c>
      <c r="DV1048" s="552">
        <v>0</v>
      </c>
      <c r="DW1048" s="553" t="s">
        <v>137</v>
      </c>
      <c r="DX1048" s="172">
        <v>3</v>
      </c>
      <c r="DY1048" s="172">
        <v>1</v>
      </c>
      <c r="DZ1048" s="332">
        <v>0.33333333333333331</v>
      </c>
      <c r="EA1048" s="553" t="s">
        <v>6719</v>
      </c>
      <c r="EB1048" s="552">
        <v>0</v>
      </c>
      <c r="EC1048" s="553" t="s">
        <v>137</v>
      </c>
      <c r="ED1048" s="172">
        <v>1</v>
      </c>
      <c r="EE1048" s="172">
        <v>0</v>
      </c>
      <c r="EF1048" s="576">
        <v>0</v>
      </c>
      <c r="EG1048" s="553" t="s">
        <v>560</v>
      </c>
      <c r="EH1048" s="552">
        <v>1</v>
      </c>
      <c r="EI1048" s="553" t="s">
        <v>6720</v>
      </c>
      <c r="EJ1048" s="172">
        <v>1</v>
      </c>
      <c r="EK1048" s="172">
        <v>0</v>
      </c>
      <c r="EL1048" s="576">
        <v>0</v>
      </c>
      <c r="EM1048" s="553" t="s">
        <v>11512</v>
      </c>
      <c r="EN1048" s="552">
        <v>1</v>
      </c>
      <c r="EO1048" s="553" t="s">
        <v>11512</v>
      </c>
      <c r="EP1048" s="172">
        <v>3</v>
      </c>
      <c r="EQ1048" s="172">
        <v>1</v>
      </c>
      <c r="ER1048" s="332">
        <v>0.33333333333333331</v>
      </c>
      <c r="ES1048" s="553" t="s">
        <v>6721</v>
      </c>
      <c r="ET1048" s="552">
        <v>2</v>
      </c>
      <c r="EU1048" s="553" t="s">
        <v>6721</v>
      </c>
      <c r="EV1048" s="172">
        <v>3</v>
      </c>
      <c r="EW1048" s="172">
        <v>0</v>
      </c>
      <c r="EX1048" s="332">
        <v>0</v>
      </c>
      <c r="EY1048" s="553" t="s">
        <v>13379</v>
      </c>
      <c r="EZ1048" s="552">
        <v>3</v>
      </c>
      <c r="FA1048" s="553" t="s">
        <v>13379</v>
      </c>
      <c r="FB1048" s="172">
        <v>3</v>
      </c>
      <c r="FC1048" s="172">
        <v>0</v>
      </c>
      <c r="FD1048" s="332">
        <v>0</v>
      </c>
      <c r="FE1048" s="553" t="s">
        <v>6722</v>
      </c>
      <c r="FF1048" s="552">
        <v>0</v>
      </c>
      <c r="FG1048" s="553" t="s">
        <v>6722</v>
      </c>
      <c r="FH1048" s="172">
        <v>0</v>
      </c>
      <c r="FI1048" s="172">
        <v>0</v>
      </c>
      <c r="FJ1048" s="332" t="s">
        <v>148</v>
      </c>
      <c r="FK1048" s="553" t="s">
        <v>137</v>
      </c>
      <c r="FL1048" s="552">
        <v>0</v>
      </c>
      <c r="FM1048" s="553" t="s">
        <v>137</v>
      </c>
      <c r="FN1048" s="172">
        <v>0</v>
      </c>
      <c r="FO1048" s="172">
        <v>0</v>
      </c>
      <c r="FP1048" s="332" t="s">
        <v>148</v>
      </c>
      <c r="FQ1048" s="553" t="s">
        <v>137</v>
      </c>
      <c r="FR1048" s="552">
        <v>0</v>
      </c>
      <c r="FS1048" s="553" t="s">
        <v>137</v>
      </c>
      <c r="FT1048" s="172">
        <v>0</v>
      </c>
      <c r="FU1048" s="172">
        <v>0</v>
      </c>
      <c r="FV1048" s="332" t="s">
        <v>148</v>
      </c>
      <c r="FW1048" s="553" t="s">
        <v>137</v>
      </c>
      <c r="FX1048" s="552">
        <v>0</v>
      </c>
      <c r="FY1048" s="553" t="s">
        <v>137</v>
      </c>
      <c r="FZ1048" s="172">
        <v>6</v>
      </c>
      <c r="GA1048" s="172">
        <v>5</v>
      </c>
      <c r="GB1048" s="332">
        <v>0.83333333333333337</v>
      </c>
      <c r="GC1048" s="553" t="s">
        <v>3057</v>
      </c>
      <c r="GD1048" s="552">
        <v>1</v>
      </c>
      <c r="GE1048" s="553" t="s">
        <v>6723</v>
      </c>
      <c r="GF1048" s="172">
        <v>7</v>
      </c>
      <c r="GG1048" s="172">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0"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2">
        <v>2</v>
      </c>
      <c r="BQ1049" s="172">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2">
        <v>0</v>
      </c>
      <c r="DG1049" s="172">
        <v>0</v>
      </c>
      <c r="DH1049" s="332" t="s">
        <v>148</v>
      </c>
      <c r="DI1049" s="553" t="s">
        <v>137</v>
      </c>
      <c r="DJ1049" s="552">
        <v>0</v>
      </c>
      <c r="DK1049" s="553" t="s">
        <v>137</v>
      </c>
      <c r="DL1049" s="172">
        <v>0</v>
      </c>
      <c r="DM1049" s="172">
        <v>0</v>
      </c>
      <c r="DN1049" s="332" t="s">
        <v>148</v>
      </c>
      <c r="DO1049" s="553" t="s">
        <v>137</v>
      </c>
      <c r="DP1049" s="551">
        <v>0</v>
      </c>
      <c r="DQ1049" s="553" t="s">
        <v>137</v>
      </c>
      <c r="DR1049" s="172">
        <v>45</v>
      </c>
      <c r="DS1049" s="172">
        <v>0</v>
      </c>
      <c r="DT1049" s="332">
        <v>0</v>
      </c>
      <c r="DU1049" s="553" t="s">
        <v>15998</v>
      </c>
      <c r="DV1049" s="552">
        <v>0</v>
      </c>
      <c r="DW1049" s="553" t="s">
        <v>137</v>
      </c>
      <c r="DX1049" s="172">
        <v>11</v>
      </c>
      <c r="DY1049" s="172">
        <v>0</v>
      </c>
      <c r="DZ1049" s="332">
        <v>0</v>
      </c>
      <c r="EA1049" s="553" t="s">
        <v>6728</v>
      </c>
      <c r="EB1049" s="552">
        <v>0</v>
      </c>
      <c r="EC1049" s="553" t="s">
        <v>137</v>
      </c>
      <c r="ED1049" s="172">
        <v>1</v>
      </c>
      <c r="EE1049" s="172">
        <v>0</v>
      </c>
      <c r="EF1049" s="576">
        <v>0</v>
      </c>
      <c r="EG1049" s="553" t="s">
        <v>6728</v>
      </c>
      <c r="EH1049" s="552">
        <v>0</v>
      </c>
      <c r="EI1049" s="553" t="s">
        <v>137</v>
      </c>
      <c r="EJ1049" s="172">
        <v>6</v>
      </c>
      <c r="EK1049" s="172">
        <v>0</v>
      </c>
      <c r="EL1049" s="576">
        <v>0</v>
      </c>
      <c r="EM1049" s="553" t="s">
        <v>14977</v>
      </c>
      <c r="EN1049" s="552">
        <v>5</v>
      </c>
      <c r="EO1049" s="553" t="s">
        <v>14978</v>
      </c>
      <c r="EP1049" s="172">
        <v>2</v>
      </c>
      <c r="EQ1049" s="172">
        <v>1</v>
      </c>
      <c r="ER1049" s="332">
        <v>0.5</v>
      </c>
      <c r="ES1049" s="553" t="s">
        <v>6729</v>
      </c>
      <c r="ET1049" s="552">
        <v>1</v>
      </c>
      <c r="EU1049" s="553" t="s">
        <v>14979</v>
      </c>
      <c r="EV1049" s="172">
        <v>34</v>
      </c>
      <c r="EW1049" s="172">
        <v>0</v>
      </c>
      <c r="EX1049" s="332">
        <v>0</v>
      </c>
      <c r="EY1049" s="553" t="s">
        <v>13380</v>
      </c>
      <c r="EZ1049" s="552">
        <v>5</v>
      </c>
      <c r="FA1049" s="553" t="s">
        <v>13381</v>
      </c>
      <c r="FB1049" s="172">
        <v>3</v>
      </c>
      <c r="FC1049" s="172">
        <v>3</v>
      </c>
      <c r="FD1049" s="332">
        <v>1</v>
      </c>
      <c r="FE1049" s="553" t="s">
        <v>137</v>
      </c>
      <c r="FF1049" s="552">
        <v>0</v>
      </c>
      <c r="FG1049" s="553" t="s">
        <v>137</v>
      </c>
      <c r="FH1049" s="172">
        <v>0</v>
      </c>
      <c r="FI1049" s="172">
        <v>0</v>
      </c>
      <c r="FJ1049" s="332" t="s">
        <v>148</v>
      </c>
      <c r="FK1049" s="553" t="s">
        <v>137</v>
      </c>
      <c r="FL1049" s="552">
        <v>0</v>
      </c>
      <c r="FM1049" s="553" t="s">
        <v>137</v>
      </c>
      <c r="FN1049" s="172">
        <v>0</v>
      </c>
      <c r="FO1049" s="172">
        <v>0</v>
      </c>
      <c r="FP1049" s="332" t="s">
        <v>148</v>
      </c>
      <c r="FQ1049" s="553" t="s">
        <v>137</v>
      </c>
      <c r="FR1049" s="552">
        <v>0</v>
      </c>
      <c r="FS1049" s="553" t="s">
        <v>137</v>
      </c>
      <c r="FT1049" s="172">
        <v>0</v>
      </c>
      <c r="FU1049" s="172">
        <v>0</v>
      </c>
      <c r="FV1049" s="332" t="s">
        <v>148</v>
      </c>
      <c r="FW1049" s="553" t="s">
        <v>137</v>
      </c>
      <c r="FX1049" s="552">
        <v>0</v>
      </c>
      <c r="FY1049" s="553" t="s">
        <v>137</v>
      </c>
      <c r="FZ1049" s="172">
        <v>6</v>
      </c>
      <c r="GA1049" s="172">
        <v>0</v>
      </c>
      <c r="GB1049" s="332">
        <v>0</v>
      </c>
      <c r="GC1049" s="553" t="s">
        <v>15999</v>
      </c>
      <c r="GD1049" s="552">
        <v>5</v>
      </c>
      <c r="GE1049" s="553" t="s">
        <v>16000</v>
      </c>
      <c r="GF1049" s="172">
        <v>19</v>
      </c>
      <c r="GG1049" s="172">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0"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2">
        <v>0</v>
      </c>
      <c r="BQ1050" s="172">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2">
        <v>0</v>
      </c>
      <c r="DG1050" s="172">
        <v>0</v>
      </c>
      <c r="DH1050" s="332" t="s">
        <v>148</v>
      </c>
      <c r="DI1050" s="553" t="s">
        <v>137</v>
      </c>
      <c r="DJ1050" s="552">
        <v>0</v>
      </c>
      <c r="DK1050" s="553" t="s">
        <v>137</v>
      </c>
      <c r="DL1050" s="172">
        <v>0</v>
      </c>
      <c r="DM1050" s="172">
        <v>0</v>
      </c>
      <c r="DN1050" s="332" t="s">
        <v>148</v>
      </c>
      <c r="DO1050" s="553" t="s">
        <v>137</v>
      </c>
      <c r="DP1050" s="551">
        <v>0</v>
      </c>
      <c r="DQ1050" s="553" t="s">
        <v>137</v>
      </c>
      <c r="DR1050" s="172">
        <v>0</v>
      </c>
      <c r="DS1050" s="172">
        <v>0</v>
      </c>
      <c r="DT1050" s="332" t="s">
        <v>148</v>
      </c>
      <c r="DU1050" s="553" t="s">
        <v>137</v>
      </c>
      <c r="DV1050" s="552">
        <v>0</v>
      </c>
      <c r="DW1050" s="553" t="s">
        <v>137</v>
      </c>
      <c r="DX1050" s="172">
        <v>0</v>
      </c>
      <c r="DY1050" s="172">
        <v>0</v>
      </c>
      <c r="DZ1050" s="332" t="s">
        <v>148</v>
      </c>
      <c r="EA1050" s="553" t="s">
        <v>137</v>
      </c>
      <c r="EB1050" s="552">
        <v>0</v>
      </c>
      <c r="EC1050" s="553" t="s">
        <v>137</v>
      </c>
      <c r="ED1050" s="172">
        <v>0</v>
      </c>
      <c r="EE1050" s="172">
        <v>0</v>
      </c>
      <c r="EF1050" s="576" t="s">
        <v>148</v>
      </c>
      <c r="EG1050" s="553" t="s">
        <v>137</v>
      </c>
      <c r="EH1050" s="552">
        <v>0</v>
      </c>
      <c r="EI1050" s="553" t="s">
        <v>137</v>
      </c>
      <c r="EJ1050" s="172">
        <v>1</v>
      </c>
      <c r="EK1050" s="172">
        <v>0</v>
      </c>
      <c r="EL1050" s="576">
        <v>0</v>
      </c>
      <c r="EM1050" s="553" t="s">
        <v>6731</v>
      </c>
      <c r="EN1050" s="552">
        <v>0</v>
      </c>
      <c r="EO1050" s="553" t="s">
        <v>137</v>
      </c>
      <c r="EP1050" s="172">
        <v>1</v>
      </c>
      <c r="EQ1050" s="172">
        <v>0</v>
      </c>
      <c r="ER1050" s="332">
        <v>0</v>
      </c>
      <c r="ES1050" s="553" t="s">
        <v>6731</v>
      </c>
      <c r="ET1050" s="552">
        <v>0</v>
      </c>
      <c r="EU1050" s="553" t="s">
        <v>137</v>
      </c>
      <c r="EV1050" s="172">
        <v>2</v>
      </c>
      <c r="EW1050" s="172">
        <v>0</v>
      </c>
      <c r="EX1050" s="332">
        <v>0</v>
      </c>
      <c r="EY1050" s="553" t="s">
        <v>13382</v>
      </c>
      <c r="EZ1050" s="552">
        <v>0</v>
      </c>
      <c r="FA1050" s="553" t="s">
        <v>137</v>
      </c>
      <c r="FB1050" s="172">
        <v>1</v>
      </c>
      <c r="FC1050" s="172">
        <v>0</v>
      </c>
      <c r="FD1050" s="332">
        <v>0</v>
      </c>
      <c r="FE1050" s="553" t="s">
        <v>11515</v>
      </c>
      <c r="FF1050" s="552">
        <v>0</v>
      </c>
      <c r="FG1050" s="553" t="s">
        <v>137</v>
      </c>
      <c r="FH1050" s="172">
        <v>0</v>
      </c>
      <c r="FI1050" s="172">
        <v>0</v>
      </c>
      <c r="FJ1050" s="332" t="s">
        <v>148</v>
      </c>
      <c r="FK1050" s="553" t="s">
        <v>137</v>
      </c>
      <c r="FL1050" s="552">
        <v>0</v>
      </c>
      <c r="FM1050" s="553" t="s">
        <v>137</v>
      </c>
      <c r="FN1050" s="172">
        <v>0</v>
      </c>
      <c r="FO1050" s="172">
        <v>0</v>
      </c>
      <c r="FP1050" s="332" t="s">
        <v>148</v>
      </c>
      <c r="FQ1050" s="553" t="s">
        <v>137</v>
      </c>
      <c r="FR1050" s="552">
        <v>0</v>
      </c>
      <c r="FS1050" s="553" t="s">
        <v>137</v>
      </c>
      <c r="FT1050" s="172">
        <v>0</v>
      </c>
      <c r="FU1050" s="172">
        <v>0</v>
      </c>
      <c r="FV1050" s="332" t="s">
        <v>148</v>
      </c>
      <c r="FW1050" s="553" t="s">
        <v>137</v>
      </c>
      <c r="FX1050" s="552">
        <v>0</v>
      </c>
      <c r="FY1050" s="553" t="s">
        <v>137</v>
      </c>
      <c r="FZ1050" s="172">
        <v>2</v>
      </c>
      <c r="GA1050" s="172">
        <v>0</v>
      </c>
      <c r="GB1050" s="332">
        <v>0</v>
      </c>
      <c r="GC1050" s="553" t="s">
        <v>6731</v>
      </c>
      <c r="GD1050" s="552">
        <v>1</v>
      </c>
      <c r="GE1050" s="553" t="s">
        <v>6399</v>
      </c>
      <c r="GF1050" s="172">
        <v>1</v>
      </c>
      <c r="GG1050" s="172">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0"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2">
        <v>1</v>
      </c>
      <c r="BQ1051" s="172">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2">
        <v>0</v>
      </c>
      <c r="DG1051" s="172">
        <v>0</v>
      </c>
      <c r="DH1051" s="332" t="s">
        <v>148</v>
      </c>
      <c r="DI1051" s="553" t="s">
        <v>137</v>
      </c>
      <c r="DJ1051" s="552">
        <v>0</v>
      </c>
      <c r="DK1051" s="553" t="s">
        <v>137</v>
      </c>
      <c r="DL1051" s="172">
        <v>1</v>
      </c>
      <c r="DM1051" s="172">
        <v>0</v>
      </c>
      <c r="DN1051" s="332">
        <v>0</v>
      </c>
      <c r="DO1051" s="553" t="s">
        <v>6734</v>
      </c>
      <c r="DP1051" s="551">
        <v>0</v>
      </c>
      <c r="DQ1051" s="553" t="s">
        <v>137</v>
      </c>
      <c r="DR1051" s="172">
        <v>2</v>
      </c>
      <c r="DS1051" s="172">
        <v>0</v>
      </c>
      <c r="DT1051" s="332">
        <v>0</v>
      </c>
      <c r="DU1051" s="553" t="s">
        <v>14981</v>
      </c>
      <c r="DV1051" s="552">
        <v>0</v>
      </c>
      <c r="DW1051" s="553" t="s">
        <v>137</v>
      </c>
      <c r="DX1051" s="172">
        <v>0</v>
      </c>
      <c r="DY1051" s="172">
        <v>0</v>
      </c>
      <c r="DZ1051" s="332" t="s">
        <v>148</v>
      </c>
      <c r="EA1051" s="553" t="s">
        <v>137</v>
      </c>
      <c r="EB1051" s="552">
        <v>0</v>
      </c>
      <c r="EC1051" s="553" t="s">
        <v>137</v>
      </c>
      <c r="ED1051" s="172">
        <v>2</v>
      </c>
      <c r="EE1051" s="172">
        <v>0</v>
      </c>
      <c r="EF1051" s="576">
        <v>0</v>
      </c>
      <c r="EG1051" s="553" t="s">
        <v>6735</v>
      </c>
      <c r="EH1051" s="552">
        <v>0</v>
      </c>
      <c r="EI1051" s="553" t="s">
        <v>137</v>
      </c>
      <c r="EJ1051" s="172">
        <v>1</v>
      </c>
      <c r="EK1051" s="172">
        <v>0</v>
      </c>
      <c r="EL1051" s="576">
        <v>0</v>
      </c>
      <c r="EM1051" s="553" t="s">
        <v>6736</v>
      </c>
      <c r="EN1051" s="552">
        <v>1</v>
      </c>
      <c r="EO1051" s="553" t="s">
        <v>416</v>
      </c>
      <c r="EP1051" s="172">
        <v>0</v>
      </c>
      <c r="EQ1051" s="172">
        <v>0</v>
      </c>
      <c r="ER1051" s="332" t="s">
        <v>148</v>
      </c>
      <c r="ES1051" s="553" t="s">
        <v>137</v>
      </c>
      <c r="ET1051" s="552">
        <v>0</v>
      </c>
      <c r="EU1051" s="553" t="s">
        <v>137</v>
      </c>
      <c r="EV1051" s="172">
        <v>2</v>
      </c>
      <c r="EW1051" s="172">
        <v>0</v>
      </c>
      <c r="EX1051" s="332">
        <v>0</v>
      </c>
      <c r="EY1051" s="553" t="s">
        <v>13383</v>
      </c>
      <c r="EZ1051" s="552">
        <v>1</v>
      </c>
      <c r="FA1051" s="553" t="s">
        <v>416</v>
      </c>
      <c r="FB1051" s="172">
        <v>1</v>
      </c>
      <c r="FC1051" s="172">
        <v>0</v>
      </c>
      <c r="FD1051" s="332">
        <v>0</v>
      </c>
      <c r="FE1051" s="553" t="s">
        <v>6734</v>
      </c>
      <c r="FF1051" s="552">
        <v>1</v>
      </c>
      <c r="FG1051" s="553" t="s">
        <v>6737</v>
      </c>
      <c r="FH1051" s="172">
        <v>0</v>
      </c>
      <c r="FI1051" s="172">
        <v>0</v>
      </c>
      <c r="FJ1051" s="332" t="s">
        <v>148</v>
      </c>
      <c r="FK1051" s="553" t="s">
        <v>137</v>
      </c>
      <c r="FL1051" s="552">
        <v>0</v>
      </c>
      <c r="FM1051" s="553" t="s">
        <v>137</v>
      </c>
      <c r="FN1051" s="172">
        <v>0</v>
      </c>
      <c r="FO1051" s="172">
        <v>0</v>
      </c>
      <c r="FP1051" s="332" t="s">
        <v>148</v>
      </c>
      <c r="FQ1051" s="553" t="s">
        <v>137</v>
      </c>
      <c r="FR1051" s="552">
        <v>0</v>
      </c>
      <c r="FS1051" s="553" t="s">
        <v>137</v>
      </c>
      <c r="FT1051" s="172">
        <v>0</v>
      </c>
      <c r="FU1051" s="172">
        <v>0</v>
      </c>
      <c r="FV1051" s="332" t="s">
        <v>148</v>
      </c>
      <c r="FW1051" s="553" t="s">
        <v>137</v>
      </c>
      <c r="FX1051" s="552">
        <v>0</v>
      </c>
      <c r="FY1051" s="553" t="s">
        <v>137</v>
      </c>
      <c r="FZ1051" s="172">
        <v>2</v>
      </c>
      <c r="GA1051" s="172">
        <v>0</v>
      </c>
      <c r="GB1051" s="332">
        <v>0</v>
      </c>
      <c r="GC1051" s="553" t="s">
        <v>6738</v>
      </c>
      <c r="GD1051" s="552">
        <v>0</v>
      </c>
      <c r="GE1051" s="553" t="s">
        <v>137</v>
      </c>
      <c r="GF1051" s="172">
        <v>7</v>
      </c>
      <c r="GG1051" s="172">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0"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2">
        <v>1</v>
      </c>
      <c r="BQ1052" s="172">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2">
        <v>0</v>
      </c>
      <c r="DG1052" s="172">
        <v>0</v>
      </c>
      <c r="DH1052" s="332" t="s">
        <v>148</v>
      </c>
      <c r="DI1052" s="553" t="s">
        <v>137</v>
      </c>
      <c r="DJ1052" s="552">
        <v>0</v>
      </c>
      <c r="DK1052" s="553" t="s">
        <v>137</v>
      </c>
      <c r="DL1052" s="172">
        <v>0</v>
      </c>
      <c r="DM1052" s="172">
        <v>0</v>
      </c>
      <c r="DN1052" s="332" t="s">
        <v>148</v>
      </c>
      <c r="DO1052" s="553" t="s">
        <v>137</v>
      </c>
      <c r="DP1052" s="551">
        <v>0</v>
      </c>
      <c r="DQ1052" s="553" t="s">
        <v>137</v>
      </c>
      <c r="DR1052" s="172">
        <v>49</v>
      </c>
      <c r="DS1052" s="172">
        <v>0</v>
      </c>
      <c r="DT1052" s="332">
        <v>0</v>
      </c>
      <c r="DU1052" s="553" t="s">
        <v>16003</v>
      </c>
      <c r="DV1052" s="552">
        <v>0</v>
      </c>
      <c r="DW1052" s="553" t="s">
        <v>137</v>
      </c>
      <c r="DX1052" s="172">
        <v>0</v>
      </c>
      <c r="DY1052" s="172">
        <v>0</v>
      </c>
      <c r="DZ1052" s="332" t="s">
        <v>148</v>
      </c>
      <c r="EA1052" s="553" t="s">
        <v>137</v>
      </c>
      <c r="EB1052" s="552">
        <v>0</v>
      </c>
      <c r="EC1052" s="553" t="s">
        <v>137</v>
      </c>
      <c r="ED1052" s="172">
        <v>1</v>
      </c>
      <c r="EE1052" s="172">
        <v>0</v>
      </c>
      <c r="EF1052" s="576">
        <v>0</v>
      </c>
      <c r="EG1052" s="553" t="s">
        <v>6742</v>
      </c>
      <c r="EH1052" s="552">
        <v>0</v>
      </c>
      <c r="EI1052" s="553" t="s">
        <v>137</v>
      </c>
      <c r="EJ1052" s="172">
        <v>1</v>
      </c>
      <c r="EK1052" s="172">
        <v>0</v>
      </c>
      <c r="EL1052" s="576">
        <v>0</v>
      </c>
      <c r="EM1052" s="553" t="s">
        <v>11516</v>
      </c>
      <c r="EN1052" s="552">
        <v>1</v>
      </c>
      <c r="EO1052" s="553" t="s">
        <v>6743</v>
      </c>
      <c r="EP1052" s="172">
        <v>0</v>
      </c>
      <c r="EQ1052" s="172">
        <v>0</v>
      </c>
      <c r="ER1052" s="332" t="s">
        <v>148</v>
      </c>
      <c r="ES1052" s="553" t="s">
        <v>137</v>
      </c>
      <c r="ET1052" s="552">
        <v>0</v>
      </c>
      <c r="EU1052" s="553" t="s">
        <v>137</v>
      </c>
      <c r="EV1052" s="172">
        <v>7</v>
      </c>
      <c r="EW1052" s="172">
        <v>0</v>
      </c>
      <c r="EX1052" s="332">
        <v>0</v>
      </c>
      <c r="EY1052" s="553" t="s">
        <v>16004</v>
      </c>
      <c r="EZ1052" s="552">
        <v>5</v>
      </c>
      <c r="FA1052" s="553" t="s">
        <v>16005</v>
      </c>
      <c r="FB1052" s="172">
        <v>0</v>
      </c>
      <c r="FC1052" s="172">
        <v>0</v>
      </c>
      <c r="FD1052" s="332" t="s">
        <v>148</v>
      </c>
      <c r="FE1052" s="553" t="s">
        <v>137</v>
      </c>
      <c r="FF1052" s="552">
        <v>0</v>
      </c>
      <c r="FG1052" s="553" t="s">
        <v>137</v>
      </c>
      <c r="FH1052" s="172">
        <v>0</v>
      </c>
      <c r="FI1052" s="172">
        <v>0</v>
      </c>
      <c r="FJ1052" s="332" t="s">
        <v>148</v>
      </c>
      <c r="FK1052" s="553" t="s">
        <v>137</v>
      </c>
      <c r="FL1052" s="552">
        <v>0</v>
      </c>
      <c r="FM1052" s="553" t="s">
        <v>137</v>
      </c>
      <c r="FN1052" s="172">
        <v>1</v>
      </c>
      <c r="FO1052" s="172">
        <v>0</v>
      </c>
      <c r="FP1052" s="332">
        <v>0</v>
      </c>
      <c r="FQ1052" s="553" t="s">
        <v>6744</v>
      </c>
      <c r="FR1052" s="552">
        <v>0</v>
      </c>
      <c r="FS1052" s="553" t="s">
        <v>137</v>
      </c>
      <c r="FT1052" s="172">
        <v>0</v>
      </c>
      <c r="FU1052" s="172">
        <v>0</v>
      </c>
      <c r="FV1052" s="332" t="s">
        <v>148</v>
      </c>
      <c r="FW1052" s="553" t="s">
        <v>137</v>
      </c>
      <c r="FX1052" s="552">
        <v>0</v>
      </c>
      <c r="FY1052" s="553" t="s">
        <v>137</v>
      </c>
      <c r="FZ1052" s="172">
        <v>1</v>
      </c>
      <c r="GA1052" s="172">
        <v>0</v>
      </c>
      <c r="GB1052" s="332">
        <v>0</v>
      </c>
      <c r="GC1052" s="553" t="s">
        <v>6745</v>
      </c>
      <c r="GD1052" s="552">
        <v>0</v>
      </c>
      <c r="GE1052" s="553" t="s">
        <v>137</v>
      </c>
      <c r="GF1052" s="172">
        <v>0</v>
      </c>
      <c r="GG1052" s="172">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0"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2">
        <v>1</v>
      </c>
      <c r="BQ1053" s="172">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2">
        <v>0</v>
      </c>
      <c r="DG1053" s="172">
        <v>0</v>
      </c>
      <c r="DH1053" s="332" t="s">
        <v>148</v>
      </c>
      <c r="DI1053" s="553" t="s">
        <v>137</v>
      </c>
      <c r="DJ1053" s="552">
        <v>0</v>
      </c>
      <c r="DK1053" s="553" t="s">
        <v>137</v>
      </c>
      <c r="DL1053" s="172">
        <v>0</v>
      </c>
      <c r="DM1053" s="172">
        <v>0</v>
      </c>
      <c r="DN1053" s="332" t="s">
        <v>148</v>
      </c>
      <c r="DO1053" s="553" t="s">
        <v>137</v>
      </c>
      <c r="DP1053" s="551">
        <v>0</v>
      </c>
      <c r="DQ1053" s="553" t="s">
        <v>137</v>
      </c>
      <c r="DR1053" s="172">
        <v>1</v>
      </c>
      <c r="DS1053" s="172">
        <v>0</v>
      </c>
      <c r="DT1053" s="332">
        <v>0</v>
      </c>
      <c r="DU1053" s="553" t="s">
        <v>11517</v>
      </c>
      <c r="DV1053" s="552">
        <v>0</v>
      </c>
      <c r="DW1053" s="553" t="s">
        <v>137</v>
      </c>
      <c r="DX1053" s="172">
        <v>0</v>
      </c>
      <c r="DY1053" s="172">
        <v>0</v>
      </c>
      <c r="DZ1053" s="332" t="s">
        <v>148</v>
      </c>
      <c r="EA1053" s="553" t="s">
        <v>137</v>
      </c>
      <c r="EB1053" s="552">
        <v>0</v>
      </c>
      <c r="EC1053" s="553" t="s">
        <v>137</v>
      </c>
      <c r="ED1053" s="172">
        <v>1</v>
      </c>
      <c r="EE1053" s="172">
        <v>1</v>
      </c>
      <c r="EF1053" s="576">
        <v>1</v>
      </c>
      <c r="EG1053" s="553" t="s">
        <v>137</v>
      </c>
      <c r="EH1053" s="552">
        <v>0</v>
      </c>
      <c r="EI1053" s="553" t="s">
        <v>137</v>
      </c>
      <c r="EJ1053" s="172">
        <v>1</v>
      </c>
      <c r="EK1053" s="172">
        <v>0</v>
      </c>
      <c r="EL1053" s="576">
        <v>0</v>
      </c>
      <c r="EM1053" s="553" t="s">
        <v>6749</v>
      </c>
      <c r="EN1053" s="552">
        <v>1</v>
      </c>
      <c r="EO1053" s="553" t="s">
        <v>6749</v>
      </c>
      <c r="EP1053" s="172">
        <v>1</v>
      </c>
      <c r="EQ1053" s="172">
        <v>0</v>
      </c>
      <c r="ER1053" s="332">
        <v>0</v>
      </c>
      <c r="ES1053" s="553" t="s">
        <v>6750</v>
      </c>
      <c r="ET1053" s="552">
        <v>1</v>
      </c>
      <c r="EU1053" s="553" t="s">
        <v>6750</v>
      </c>
      <c r="EV1053" s="172">
        <v>1</v>
      </c>
      <c r="EW1053" s="172">
        <v>0</v>
      </c>
      <c r="EX1053" s="332">
        <v>0</v>
      </c>
      <c r="EY1053" s="553" t="s">
        <v>13384</v>
      </c>
      <c r="EZ1053" s="552">
        <v>1</v>
      </c>
      <c r="FA1053" s="553" t="s">
        <v>13384</v>
      </c>
      <c r="FB1053" s="172">
        <v>0</v>
      </c>
      <c r="FC1053" s="172">
        <v>0</v>
      </c>
      <c r="FD1053" s="332" t="s">
        <v>148</v>
      </c>
      <c r="FE1053" s="553" t="s">
        <v>137</v>
      </c>
      <c r="FF1053" s="552">
        <v>0</v>
      </c>
      <c r="FG1053" s="553" t="s">
        <v>137</v>
      </c>
      <c r="FH1053" s="172">
        <v>0</v>
      </c>
      <c r="FI1053" s="172">
        <v>0</v>
      </c>
      <c r="FJ1053" s="332" t="s">
        <v>148</v>
      </c>
      <c r="FK1053" s="553" t="s">
        <v>137</v>
      </c>
      <c r="FL1053" s="552">
        <v>0</v>
      </c>
      <c r="FM1053" s="553" t="s">
        <v>137</v>
      </c>
      <c r="FN1053" s="172">
        <v>0</v>
      </c>
      <c r="FO1053" s="172">
        <v>0</v>
      </c>
      <c r="FP1053" s="332" t="s">
        <v>148</v>
      </c>
      <c r="FQ1053" s="553" t="s">
        <v>137</v>
      </c>
      <c r="FR1053" s="552">
        <v>0</v>
      </c>
      <c r="FS1053" s="553" t="s">
        <v>137</v>
      </c>
      <c r="FT1053" s="172">
        <v>1</v>
      </c>
      <c r="FU1053" s="172">
        <v>1</v>
      </c>
      <c r="FV1053" s="332">
        <v>1</v>
      </c>
      <c r="FW1053" s="553" t="s">
        <v>137</v>
      </c>
      <c r="FX1053" s="552">
        <v>0</v>
      </c>
      <c r="FY1053" s="553" t="s">
        <v>137</v>
      </c>
      <c r="FZ1053" s="172">
        <v>2</v>
      </c>
      <c r="GA1053" s="172">
        <v>1</v>
      </c>
      <c r="GB1053" s="332">
        <v>0.5</v>
      </c>
      <c r="GC1053" s="553" t="s">
        <v>16007</v>
      </c>
      <c r="GD1053" s="552">
        <v>0</v>
      </c>
      <c r="GE1053" s="553"/>
      <c r="GF1053" s="172">
        <v>1</v>
      </c>
      <c r="GG1053" s="172">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0"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2">
        <v>1</v>
      </c>
      <c r="BQ1054" s="172">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2">
        <v>0</v>
      </c>
      <c r="DG1054" s="172">
        <v>0</v>
      </c>
      <c r="DH1054" s="332" t="s">
        <v>148</v>
      </c>
      <c r="DI1054" s="553" t="s">
        <v>137</v>
      </c>
      <c r="DJ1054" s="552">
        <v>0</v>
      </c>
      <c r="DK1054" s="553" t="s">
        <v>137</v>
      </c>
      <c r="DL1054" s="172">
        <v>0</v>
      </c>
      <c r="DM1054" s="172">
        <v>0</v>
      </c>
      <c r="DN1054" s="332" t="s">
        <v>148</v>
      </c>
      <c r="DO1054" s="553" t="s">
        <v>137</v>
      </c>
      <c r="DP1054" s="551">
        <v>0</v>
      </c>
      <c r="DQ1054" s="553" t="s">
        <v>137</v>
      </c>
      <c r="DR1054" s="172">
        <v>0</v>
      </c>
      <c r="DS1054" s="172">
        <v>0</v>
      </c>
      <c r="DT1054" s="332" t="s">
        <v>148</v>
      </c>
      <c r="DU1054" s="553" t="s">
        <v>137</v>
      </c>
      <c r="DV1054" s="552">
        <v>0</v>
      </c>
      <c r="DW1054" s="553" t="s">
        <v>137</v>
      </c>
      <c r="DX1054" s="172">
        <v>0</v>
      </c>
      <c r="DY1054" s="172">
        <v>0</v>
      </c>
      <c r="DZ1054" s="332" t="s">
        <v>148</v>
      </c>
      <c r="EA1054" s="553" t="s">
        <v>137</v>
      </c>
      <c r="EB1054" s="552">
        <v>0</v>
      </c>
      <c r="EC1054" s="553" t="s">
        <v>137</v>
      </c>
      <c r="ED1054" s="172">
        <v>0</v>
      </c>
      <c r="EE1054" s="172">
        <v>0</v>
      </c>
      <c r="EF1054" s="576" t="s">
        <v>148</v>
      </c>
      <c r="EG1054" s="553" t="s">
        <v>137</v>
      </c>
      <c r="EH1054" s="552">
        <v>0</v>
      </c>
      <c r="EI1054" s="553" t="s">
        <v>137</v>
      </c>
      <c r="EJ1054" s="172">
        <v>1</v>
      </c>
      <c r="EK1054" s="172">
        <v>0</v>
      </c>
      <c r="EL1054" s="576">
        <v>0</v>
      </c>
      <c r="EM1054" s="553" t="s">
        <v>14985</v>
      </c>
      <c r="EN1054" s="552">
        <v>1</v>
      </c>
      <c r="EO1054" s="553" t="s">
        <v>2111</v>
      </c>
      <c r="EP1054" s="172">
        <v>0</v>
      </c>
      <c r="EQ1054" s="172">
        <v>0</v>
      </c>
      <c r="ER1054" s="332" t="s">
        <v>148</v>
      </c>
      <c r="ES1054" s="553" t="s">
        <v>137</v>
      </c>
      <c r="ET1054" s="552">
        <v>0</v>
      </c>
      <c r="EU1054" s="553" t="s">
        <v>137</v>
      </c>
      <c r="EV1054" s="172">
        <v>1</v>
      </c>
      <c r="EW1054" s="172">
        <v>0</v>
      </c>
      <c r="EX1054" s="332">
        <v>0</v>
      </c>
      <c r="EY1054" s="553" t="s">
        <v>14986</v>
      </c>
      <c r="EZ1054" s="552">
        <v>1</v>
      </c>
      <c r="FA1054" s="553" t="s">
        <v>2111</v>
      </c>
      <c r="FB1054" s="172">
        <v>1</v>
      </c>
      <c r="FC1054" s="172">
        <v>0</v>
      </c>
      <c r="FD1054" s="332">
        <v>0</v>
      </c>
      <c r="FE1054" s="553" t="s">
        <v>14987</v>
      </c>
      <c r="FF1054" s="552">
        <v>1</v>
      </c>
      <c r="FG1054" s="553" t="s">
        <v>16008</v>
      </c>
      <c r="FH1054" s="172">
        <v>0</v>
      </c>
      <c r="FI1054" s="172">
        <v>0</v>
      </c>
      <c r="FJ1054" s="332" t="s">
        <v>148</v>
      </c>
      <c r="FK1054" s="553" t="s">
        <v>137</v>
      </c>
      <c r="FL1054" s="552">
        <v>0</v>
      </c>
      <c r="FM1054" s="553" t="s">
        <v>137</v>
      </c>
      <c r="FN1054" s="172">
        <v>0</v>
      </c>
      <c r="FO1054" s="172">
        <v>0</v>
      </c>
      <c r="FP1054" s="332" t="s">
        <v>148</v>
      </c>
      <c r="FQ1054" s="553" t="s">
        <v>137</v>
      </c>
      <c r="FR1054" s="552">
        <v>0</v>
      </c>
      <c r="FS1054" s="553" t="s">
        <v>137</v>
      </c>
      <c r="FT1054" s="172">
        <v>0</v>
      </c>
      <c r="FU1054" s="172">
        <v>0</v>
      </c>
      <c r="FV1054" s="332" t="s">
        <v>148</v>
      </c>
      <c r="FW1054" s="553" t="s">
        <v>137</v>
      </c>
      <c r="FX1054" s="552">
        <v>0</v>
      </c>
      <c r="FY1054" s="553" t="s">
        <v>137</v>
      </c>
      <c r="FZ1054" s="172">
        <v>1</v>
      </c>
      <c r="GA1054" s="172">
        <v>0</v>
      </c>
      <c r="GB1054" s="332">
        <v>0</v>
      </c>
      <c r="GC1054" s="553" t="s">
        <v>6752</v>
      </c>
      <c r="GD1054" s="552">
        <v>1</v>
      </c>
      <c r="GE1054" s="553" t="s">
        <v>2111</v>
      </c>
      <c r="GF1054" s="172">
        <v>2</v>
      </c>
      <c r="GG1054" s="172">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0"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2">
        <v>0</v>
      </c>
      <c r="BQ1055" s="172">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2">
        <v>0</v>
      </c>
      <c r="DG1055" s="172">
        <v>0</v>
      </c>
      <c r="DH1055" s="332" t="s">
        <v>148</v>
      </c>
      <c r="DI1055" s="553" t="s">
        <v>137</v>
      </c>
      <c r="DJ1055" s="552">
        <v>0</v>
      </c>
      <c r="DK1055" s="553" t="s">
        <v>137</v>
      </c>
      <c r="DL1055" s="172">
        <v>0</v>
      </c>
      <c r="DM1055" s="172">
        <v>0</v>
      </c>
      <c r="DN1055" s="332" t="s">
        <v>148</v>
      </c>
      <c r="DO1055" s="553" t="s">
        <v>137</v>
      </c>
      <c r="DP1055" s="551">
        <v>0</v>
      </c>
      <c r="DQ1055" s="553" t="s">
        <v>137</v>
      </c>
      <c r="DR1055" s="172">
        <v>3</v>
      </c>
      <c r="DS1055" s="172">
        <v>0</v>
      </c>
      <c r="DT1055" s="332">
        <v>0</v>
      </c>
      <c r="DU1055" s="553" t="s">
        <v>6754</v>
      </c>
      <c r="DV1055" s="552">
        <v>0</v>
      </c>
      <c r="DW1055" s="553" t="s">
        <v>137</v>
      </c>
      <c r="DX1055" s="172">
        <v>0</v>
      </c>
      <c r="DY1055" s="172">
        <v>0</v>
      </c>
      <c r="DZ1055" s="332" t="s">
        <v>148</v>
      </c>
      <c r="EA1055" s="553" t="s">
        <v>137</v>
      </c>
      <c r="EB1055" s="552">
        <v>0</v>
      </c>
      <c r="EC1055" s="553" t="s">
        <v>137</v>
      </c>
      <c r="ED1055" s="172">
        <v>0</v>
      </c>
      <c r="EE1055" s="172">
        <v>0</v>
      </c>
      <c r="EF1055" s="576" t="s">
        <v>148</v>
      </c>
      <c r="EG1055" s="553" t="s">
        <v>137</v>
      </c>
      <c r="EH1055" s="552">
        <v>0</v>
      </c>
      <c r="EI1055" s="553" t="s">
        <v>137</v>
      </c>
      <c r="EJ1055" s="172">
        <v>2</v>
      </c>
      <c r="EK1055" s="172">
        <v>0</v>
      </c>
      <c r="EL1055" s="576">
        <v>0</v>
      </c>
      <c r="EM1055" s="553" t="s">
        <v>476</v>
      </c>
      <c r="EN1055" s="552">
        <v>2</v>
      </c>
      <c r="EO1055" s="553" t="s">
        <v>476</v>
      </c>
      <c r="EP1055" s="172">
        <v>0</v>
      </c>
      <c r="EQ1055" s="172">
        <v>0</v>
      </c>
      <c r="ER1055" s="332" t="s">
        <v>148</v>
      </c>
      <c r="ES1055" s="553" t="s">
        <v>137</v>
      </c>
      <c r="ET1055" s="552">
        <v>0</v>
      </c>
      <c r="EU1055" s="553" t="s">
        <v>137</v>
      </c>
      <c r="EV1055" s="172">
        <v>6</v>
      </c>
      <c r="EW1055" s="172">
        <v>0</v>
      </c>
      <c r="EX1055" s="332">
        <v>0</v>
      </c>
      <c r="EY1055" s="553" t="s">
        <v>6754</v>
      </c>
      <c r="EZ1055" s="552">
        <v>0</v>
      </c>
      <c r="FA1055" s="553" t="s">
        <v>137</v>
      </c>
      <c r="FB1055" s="172">
        <v>1</v>
      </c>
      <c r="FC1055" s="172">
        <v>0</v>
      </c>
      <c r="FD1055" s="332">
        <v>0</v>
      </c>
      <c r="FE1055" s="553" t="s">
        <v>6755</v>
      </c>
      <c r="FF1055" s="552">
        <v>1</v>
      </c>
      <c r="FG1055" s="553" t="s">
        <v>476</v>
      </c>
      <c r="FH1055" s="172">
        <v>0</v>
      </c>
      <c r="FI1055" s="172">
        <v>0</v>
      </c>
      <c r="FJ1055" s="332" t="s">
        <v>148</v>
      </c>
      <c r="FK1055" s="553" t="s">
        <v>137</v>
      </c>
      <c r="FL1055" s="552">
        <v>0</v>
      </c>
      <c r="FM1055" s="553" t="s">
        <v>137</v>
      </c>
      <c r="FN1055" s="172">
        <v>0</v>
      </c>
      <c r="FO1055" s="172">
        <v>0</v>
      </c>
      <c r="FP1055" s="332" t="s">
        <v>148</v>
      </c>
      <c r="FQ1055" s="553" t="s">
        <v>137</v>
      </c>
      <c r="FR1055" s="552">
        <v>0</v>
      </c>
      <c r="FS1055" s="553" t="s">
        <v>137</v>
      </c>
      <c r="FT1055" s="172">
        <v>0</v>
      </c>
      <c r="FU1055" s="172">
        <v>0</v>
      </c>
      <c r="FV1055" s="332" t="s">
        <v>148</v>
      </c>
      <c r="FW1055" s="553" t="s">
        <v>137</v>
      </c>
      <c r="FX1055" s="552">
        <v>0</v>
      </c>
      <c r="FY1055" s="553" t="s">
        <v>137</v>
      </c>
      <c r="FZ1055" s="172">
        <v>0</v>
      </c>
      <c r="GA1055" s="172">
        <v>0</v>
      </c>
      <c r="GB1055" s="332" t="s">
        <v>148</v>
      </c>
      <c r="GC1055" s="553"/>
      <c r="GD1055" s="552">
        <v>0</v>
      </c>
      <c r="GE1055" s="553" t="s">
        <v>137</v>
      </c>
      <c r="GF1055" s="172">
        <v>1</v>
      </c>
      <c r="GG1055" s="172">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0"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2">
        <v>0</v>
      </c>
      <c r="BQ1056" s="172">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2">
        <v>0</v>
      </c>
      <c r="DG1056" s="172">
        <v>0</v>
      </c>
      <c r="DH1056" s="332" t="s">
        <v>148</v>
      </c>
      <c r="DI1056" s="553" t="s">
        <v>137</v>
      </c>
      <c r="DJ1056" s="552">
        <v>0</v>
      </c>
      <c r="DK1056" s="553" t="s">
        <v>137</v>
      </c>
      <c r="DL1056" s="172">
        <v>0</v>
      </c>
      <c r="DM1056" s="172">
        <v>0</v>
      </c>
      <c r="DN1056" s="332" t="s">
        <v>148</v>
      </c>
      <c r="DO1056" s="553" t="s">
        <v>137</v>
      </c>
      <c r="DP1056" s="551">
        <v>0</v>
      </c>
      <c r="DQ1056" s="553" t="s">
        <v>137</v>
      </c>
      <c r="DR1056" s="172">
        <v>2</v>
      </c>
      <c r="DS1056" s="172">
        <v>0</v>
      </c>
      <c r="DT1056" s="332">
        <v>0</v>
      </c>
      <c r="DU1056" s="553" t="s">
        <v>16011</v>
      </c>
      <c r="DV1056" s="552">
        <v>0</v>
      </c>
      <c r="DW1056" s="553" t="s">
        <v>137</v>
      </c>
      <c r="DX1056" s="172">
        <v>0</v>
      </c>
      <c r="DY1056" s="172">
        <v>0</v>
      </c>
      <c r="DZ1056" s="332" t="s">
        <v>148</v>
      </c>
      <c r="EA1056" s="553" t="s">
        <v>137</v>
      </c>
      <c r="EB1056" s="552">
        <v>0</v>
      </c>
      <c r="EC1056" s="553" t="s">
        <v>137</v>
      </c>
      <c r="ED1056" s="172">
        <v>0</v>
      </c>
      <c r="EE1056" s="172">
        <v>0</v>
      </c>
      <c r="EF1056" s="576" t="s">
        <v>148</v>
      </c>
      <c r="EG1056" s="553" t="s">
        <v>137</v>
      </c>
      <c r="EH1056" s="552">
        <v>0</v>
      </c>
      <c r="EI1056" s="553" t="s">
        <v>137</v>
      </c>
      <c r="EJ1056" s="172">
        <v>1</v>
      </c>
      <c r="EK1056" s="172">
        <v>1</v>
      </c>
      <c r="EL1056" s="576">
        <v>1</v>
      </c>
      <c r="EM1056" s="553" t="s">
        <v>137</v>
      </c>
      <c r="EN1056" s="552">
        <v>0</v>
      </c>
      <c r="EO1056" s="553" t="s">
        <v>137</v>
      </c>
      <c r="EP1056" s="172">
        <v>2</v>
      </c>
      <c r="EQ1056" s="172">
        <v>2</v>
      </c>
      <c r="ER1056" s="332">
        <v>1</v>
      </c>
      <c r="ES1056" s="553" t="s">
        <v>137</v>
      </c>
      <c r="ET1056" s="552">
        <v>0</v>
      </c>
      <c r="EU1056" s="553" t="s">
        <v>137</v>
      </c>
      <c r="EV1056" s="172">
        <v>1</v>
      </c>
      <c r="EW1056" s="172">
        <v>0</v>
      </c>
      <c r="EX1056" s="332">
        <v>0</v>
      </c>
      <c r="EY1056" s="553" t="s">
        <v>16011</v>
      </c>
      <c r="EZ1056" s="552">
        <v>1</v>
      </c>
      <c r="FA1056" s="553" t="s">
        <v>16011</v>
      </c>
      <c r="FB1056" s="172">
        <v>0</v>
      </c>
      <c r="FC1056" s="172">
        <v>0</v>
      </c>
      <c r="FD1056" s="332" t="s">
        <v>148</v>
      </c>
      <c r="FE1056" s="553" t="s">
        <v>137</v>
      </c>
      <c r="FF1056" s="552">
        <v>0</v>
      </c>
      <c r="FG1056" s="553" t="s">
        <v>137</v>
      </c>
      <c r="FH1056" s="172">
        <v>0</v>
      </c>
      <c r="FI1056" s="172">
        <v>0</v>
      </c>
      <c r="FJ1056" s="332" t="s">
        <v>148</v>
      </c>
      <c r="FK1056" s="553" t="s">
        <v>137</v>
      </c>
      <c r="FL1056" s="552">
        <v>0</v>
      </c>
      <c r="FM1056" s="553" t="s">
        <v>137</v>
      </c>
      <c r="FN1056" s="172">
        <v>0</v>
      </c>
      <c r="FO1056" s="172">
        <v>0</v>
      </c>
      <c r="FP1056" s="332" t="s">
        <v>148</v>
      </c>
      <c r="FQ1056" s="553" t="s">
        <v>137</v>
      </c>
      <c r="FR1056" s="552">
        <v>0</v>
      </c>
      <c r="FS1056" s="553" t="s">
        <v>137</v>
      </c>
      <c r="FT1056" s="172">
        <v>0</v>
      </c>
      <c r="FU1056" s="172">
        <v>0</v>
      </c>
      <c r="FV1056" s="332" t="s">
        <v>148</v>
      </c>
      <c r="FW1056" s="553" t="s">
        <v>137</v>
      </c>
      <c r="FX1056" s="552">
        <v>0</v>
      </c>
      <c r="FY1056" s="553" t="s">
        <v>137</v>
      </c>
      <c r="FZ1056" s="172">
        <v>2</v>
      </c>
      <c r="GA1056" s="172">
        <v>1</v>
      </c>
      <c r="GB1056" s="332">
        <v>0.5</v>
      </c>
      <c r="GC1056" s="553" t="s">
        <v>16011</v>
      </c>
      <c r="GD1056" s="552">
        <v>1</v>
      </c>
      <c r="GE1056" s="553" t="s">
        <v>16012</v>
      </c>
      <c r="GF1056" s="172">
        <v>7</v>
      </c>
      <c r="GG1056" s="172">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0"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2">
        <v>0</v>
      </c>
      <c r="BQ1057" s="172">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2">
        <v>0</v>
      </c>
      <c r="DG1057" s="172">
        <v>0</v>
      </c>
      <c r="DH1057" s="332" t="s">
        <v>148</v>
      </c>
      <c r="DI1057" s="553" t="s">
        <v>137</v>
      </c>
      <c r="DJ1057" s="552">
        <v>0</v>
      </c>
      <c r="DK1057" s="553" t="s">
        <v>137</v>
      </c>
      <c r="DL1057" s="172">
        <v>0</v>
      </c>
      <c r="DM1057" s="172">
        <v>0</v>
      </c>
      <c r="DN1057" s="332" t="s">
        <v>148</v>
      </c>
      <c r="DO1057" s="553" t="s">
        <v>137</v>
      </c>
      <c r="DP1057" s="551">
        <v>0</v>
      </c>
      <c r="DQ1057" s="553" t="s">
        <v>137</v>
      </c>
      <c r="DR1057" s="172">
        <v>0</v>
      </c>
      <c r="DS1057" s="172">
        <v>0</v>
      </c>
      <c r="DT1057" s="332" t="s">
        <v>148</v>
      </c>
      <c r="DU1057" s="553" t="s">
        <v>137</v>
      </c>
      <c r="DV1057" s="552">
        <v>0</v>
      </c>
      <c r="DW1057" s="553" t="s">
        <v>137</v>
      </c>
      <c r="DX1057" s="172">
        <v>2</v>
      </c>
      <c r="DY1057" s="172">
        <v>0</v>
      </c>
      <c r="DZ1057" s="332">
        <v>0</v>
      </c>
      <c r="EA1057" s="553" t="s">
        <v>11518</v>
      </c>
      <c r="EB1057" s="552">
        <v>0</v>
      </c>
      <c r="EC1057" s="553" t="s">
        <v>137</v>
      </c>
      <c r="ED1057" s="172">
        <v>0</v>
      </c>
      <c r="EE1057" s="172">
        <v>0</v>
      </c>
      <c r="EF1057" s="576" t="s">
        <v>148</v>
      </c>
      <c r="EG1057" s="553" t="s">
        <v>137</v>
      </c>
      <c r="EH1057" s="552">
        <v>0</v>
      </c>
      <c r="EI1057" s="553" t="s">
        <v>137</v>
      </c>
      <c r="EJ1057" s="172">
        <v>1</v>
      </c>
      <c r="EK1057" s="172">
        <v>0</v>
      </c>
      <c r="EL1057" s="576">
        <v>0</v>
      </c>
      <c r="EM1057" s="553" t="s">
        <v>6760</v>
      </c>
      <c r="EN1057" s="552">
        <v>1</v>
      </c>
      <c r="EO1057" s="553" t="s">
        <v>6760</v>
      </c>
      <c r="EP1057" s="172">
        <v>0</v>
      </c>
      <c r="EQ1057" s="172">
        <v>0</v>
      </c>
      <c r="ER1057" s="332" t="s">
        <v>148</v>
      </c>
      <c r="ES1057" s="553" t="s">
        <v>137</v>
      </c>
      <c r="ET1057" s="552">
        <v>0</v>
      </c>
      <c r="EU1057" s="553" t="s">
        <v>137</v>
      </c>
      <c r="EV1057" s="172">
        <v>4</v>
      </c>
      <c r="EW1057" s="172">
        <v>0</v>
      </c>
      <c r="EX1057" s="332">
        <v>0</v>
      </c>
      <c r="EY1057" s="553" t="s">
        <v>13385</v>
      </c>
      <c r="EZ1057" s="552">
        <v>3</v>
      </c>
      <c r="FA1057" s="553" t="s">
        <v>13385</v>
      </c>
      <c r="FB1057" s="172">
        <v>1</v>
      </c>
      <c r="FC1057" s="172">
        <v>0</v>
      </c>
      <c r="FD1057" s="332">
        <v>0</v>
      </c>
      <c r="FE1057" s="553" t="s">
        <v>234</v>
      </c>
      <c r="FF1057" s="552">
        <v>0</v>
      </c>
      <c r="FG1057" s="553" t="s">
        <v>137</v>
      </c>
      <c r="FH1057" s="172">
        <v>0</v>
      </c>
      <c r="FI1057" s="172">
        <v>0</v>
      </c>
      <c r="FJ1057" s="332" t="s">
        <v>148</v>
      </c>
      <c r="FK1057" s="553" t="s">
        <v>137</v>
      </c>
      <c r="FL1057" s="552">
        <v>0</v>
      </c>
      <c r="FM1057" s="553" t="s">
        <v>137</v>
      </c>
      <c r="FN1057" s="172">
        <v>0</v>
      </c>
      <c r="FO1057" s="172">
        <v>0</v>
      </c>
      <c r="FP1057" s="332" t="s">
        <v>148</v>
      </c>
      <c r="FQ1057" s="553" t="s">
        <v>137</v>
      </c>
      <c r="FR1057" s="552">
        <v>0</v>
      </c>
      <c r="FS1057" s="553" t="s">
        <v>137</v>
      </c>
      <c r="FT1057" s="172">
        <v>0</v>
      </c>
      <c r="FU1057" s="172">
        <v>0</v>
      </c>
      <c r="FV1057" s="332" t="s">
        <v>148</v>
      </c>
      <c r="FW1057" s="553" t="s">
        <v>137</v>
      </c>
      <c r="FX1057" s="552">
        <v>0</v>
      </c>
      <c r="FY1057" s="553" t="s">
        <v>137</v>
      </c>
      <c r="FZ1057" s="172">
        <v>2</v>
      </c>
      <c r="GA1057" s="172">
        <v>2</v>
      </c>
      <c r="GB1057" s="332">
        <v>1</v>
      </c>
      <c r="GC1057" s="553" t="s">
        <v>137</v>
      </c>
      <c r="GD1057" s="552">
        <v>0</v>
      </c>
      <c r="GE1057" s="553" t="s">
        <v>137</v>
      </c>
      <c r="GF1057" s="172">
        <v>1</v>
      </c>
      <c r="GG1057" s="172">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2"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2"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2"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2"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2"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2"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2"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2" customFormat="1" ht="115" customHeight="1">
      <c r="A1065" s="335" t="s">
        <v>14988</v>
      </c>
      <c r="B1065" s="555" t="s">
        <v>6805</v>
      </c>
      <c r="C1065" s="555" t="s">
        <v>6806</v>
      </c>
      <c r="D1065" s="555" t="s">
        <v>95</v>
      </c>
      <c r="E1065" s="169" t="s">
        <v>132</v>
      </c>
      <c r="F1065" s="169" t="s">
        <v>137</v>
      </c>
      <c r="G1065" s="238" t="s">
        <v>137</v>
      </c>
      <c r="H1065" s="169" t="s">
        <v>132</v>
      </c>
      <c r="I1065" s="169" t="s">
        <v>137</v>
      </c>
      <c r="J1065" s="238" t="s">
        <v>137</v>
      </c>
      <c r="K1065" s="340"/>
      <c r="L1065" s="169" t="s">
        <v>132</v>
      </c>
      <c r="M1065" s="341" t="s">
        <v>17014</v>
      </c>
      <c r="N1065" s="169" t="s">
        <v>132</v>
      </c>
      <c r="O1065" s="169" t="s">
        <v>137</v>
      </c>
      <c r="P1065" s="238" t="s">
        <v>137</v>
      </c>
      <c r="Q1065" s="169" t="s">
        <v>132</v>
      </c>
      <c r="R1065" s="169" t="s">
        <v>137</v>
      </c>
      <c r="S1065" s="238" t="s">
        <v>137</v>
      </c>
      <c r="T1065" s="169" t="s">
        <v>132</v>
      </c>
      <c r="U1065" s="169" t="s">
        <v>137</v>
      </c>
      <c r="V1065" s="238"/>
      <c r="W1065" s="169" t="s">
        <v>132</v>
      </c>
      <c r="X1065" s="169" t="s">
        <v>137</v>
      </c>
      <c r="Y1065" s="238" t="s">
        <v>137</v>
      </c>
      <c r="Z1065" s="169" t="s">
        <v>132</v>
      </c>
      <c r="AA1065" s="169" t="s">
        <v>137</v>
      </c>
      <c r="AB1065" s="238" t="s">
        <v>137</v>
      </c>
      <c r="AC1065" s="244" t="s">
        <v>132</v>
      </c>
      <c r="AD1065" s="244" t="s">
        <v>137</v>
      </c>
      <c r="AE1065" s="238" t="s">
        <v>137</v>
      </c>
      <c r="AF1065" s="562" t="s">
        <v>132</v>
      </c>
      <c r="AG1065" s="555"/>
      <c r="AH1065" s="554"/>
      <c r="AI1065" s="169" t="s">
        <v>132</v>
      </c>
      <c r="AJ1065" s="169" t="s">
        <v>137</v>
      </c>
      <c r="AK1065" s="238" t="s">
        <v>137</v>
      </c>
      <c r="AL1065" s="169" t="s">
        <v>132</v>
      </c>
      <c r="AM1065" s="169" t="s">
        <v>137</v>
      </c>
      <c r="AN1065" s="238" t="s">
        <v>137</v>
      </c>
      <c r="AO1065" s="169" t="s">
        <v>132</v>
      </c>
      <c r="AP1065" s="169" t="s">
        <v>137</v>
      </c>
      <c r="AQ1065" s="238" t="s">
        <v>137</v>
      </c>
      <c r="AR1065" s="169" t="s">
        <v>132</v>
      </c>
      <c r="AS1065" s="169" t="s">
        <v>137</v>
      </c>
      <c r="AT1065" s="238" t="s">
        <v>137</v>
      </c>
      <c r="AU1065" s="169" t="s">
        <v>132</v>
      </c>
      <c r="AV1065" s="169" t="s">
        <v>137</v>
      </c>
      <c r="AW1065" s="238" t="s">
        <v>137</v>
      </c>
      <c r="AX1065" s="169" t="s">
        <v>132</v>
      </c>
      <c r="AY1065" s="169" t="s">
        <v>137</v>
      </c>
      <c r="AZ1065" s="238" t="s">
        <v>137</v>
      </c>
      <c r="BA1065" s="169" t="s">
        <v>132</v>
      </c>
      <c r="BB1065" s="169"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9"/>
      <c r="GP1065" s="169"/>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2"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2">
        <v>0</v>
      </c>
      <c r="BQ1066" s="172">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2">
        <v>0</v>
      </c>
      <c r="DG1066" s="172">
        <v>0</v>
      </c>
      <c r="DH1066" s="332" t="str">
        <f t="shared" si="32"/>
        <v/>
      </c>
      <c r="DI1066" s="553" t="s">
        <v>137</v>
      </c>
      <c r="DJ1066" s="552">
        <v>0</v>
      </c>
      <c r="DK1066" s="553" t="s">
        <v>137</v>
      </c>
      <c r="DL1066" s="172">
        <v>3</v>
      </c>
      <c r="DM1066" s="172">
        <v>2</v>
      </c>
      <c r="DN1066" s="332">
        <f t="shared" si="33"/>
        <v>0.66666666666666663</v>
      </c>
      <c r="DO1066" s="553" t="s">
        <v>6817</v>
      </c>
      <c r="DP1066" s="551">
        <v>0</v>
      </c>
      <c r="DQ1066" s="553" t="s">
        <v>137</v>
      </c>
      <c r="DR1066" s="172">
        <v>25</v>
      </c>
      <c r="DS1066" s="172">
        <v>0</v>
      </c>
      <c r="DT1066" s="332">
        <f t="shared" si="34"/>
        <v>0</v>
      </c>
      <c r="DU1066" s="553" t="s">
        <v>6818</v>
      </c>
      <c r="DV1066" s="552">
        <v>0</v>
      </c>
      <c r="DW1066" s="553" t="s">
        <v>137</v>
      </c>
      <c r="DX1066" s="172">
        <v>9</v>
      </c>
      <c r="DY1066" s="172">
        <v>9</v>
      </c>
      <c r="DZ1066" s="332">
        <f t="shared" si="35"/>
        <v>1</v>
      </c>
      <c r="EA1066" s="553" t="s">
        <v>137</v>
      </c>
      <c r="EB1066" s="552">
        <v>0</v>
      </c>
      <c r="EC1066" s="553" t="s">
        <v>137</v>
      </c>
      <c r="ED1066" s="172">
        <v>0</v>
      </c>
      <c r="EE1066" s="172">
        <v>0</v>
      </c>
      <c r="EF1066" s="576" t="str">
        <f t="shared" si="36"/>
        <v/>
      </c>
      <c r="EG1066" s="553" t="s">
        <v>137</v>
      </c>
      <c r="EH1066" s="552">
        <v>0</v>
      </c>
      <c r="EI1066" s="553" t="s">
        <v>137</v>
      </c>
      <c r="EJ1066" s="172">
        <v>1</v>
      </c>
      <c r="EK1066" s="172">
        <v>0</v>
      </c>
      <c r="EL1066" s="576">
        <f t="shared" si="37"/>
        <v>0</v>
      </c>
      <c r="EM1066" s="553" t="s">
        <v>6819</v>
      </c>
      <c r="EN1066" s="552">
        <v>1</v>
      </c>
      <c r="EO1066" s="553" t="s">
        <v>6820</v>
      </c>
      <c r="EP1066" s="172">
        <v>1</v>
      </c>
      <c r="EQ1066" s="172">
        <v>0</v>
      </c>
      <c r="ER1066" s="332">
        <f t="shared" si="38"/>
        <v>0</v>
      </c>
      <c r="ES1066" s="553" t="s">
        <v>6821</v>
      </c>
      <c r="ET1066" s="552">
        <v>1</v>
      </c>
      <c r="EU1066" s="553" t="s">
        <v>6822</v>
      </c>
      <c r="EV1066" s="172">
        <v>9</v>
      </c>
      <c r="EW1066" s="172">
        <v>2</v>
      </c>
      <c r="EX1066" s="332">
        <f t="shared" si="39"/>
        <v>0.22222222222222221</v>
      </c>
      <c r="EY1066" s="553" t="s">
        <v>13392</v>
      </c>
      <c r="EZ1066" s="552">
        <v>7</v>
      </c>
      <c r="FA1066" s="553" t="s">
        <v>17019</v>
      </c>
      <c r="FB1066" s="172">
        <v>3</v>
      </c>
      <c r="FC1066" s="172">
        <v>2</v>
      </c>
      <c r="FD1066" s="332">
        <f t="shared" si="40"/>
        <v>0.66666666666666663</v>
      </c>
      <c r="FE1066" s="553" t="s">
        <v>19200</v>
      </c>
      <c r="FF1066" s="552">
        <v>1</v>
      </c>
      <c r="FG1066" s="553" t="s">
        <v>12227</v>
      </c>
      <c r="FH1066" s="172">
        <v>1</v>
      </c>
      <c r="FI1066" s="172">
        <v>1</v>
      </c>
      <c r="FJ1066" s="332">
        <f t="shared" si="41"/>
        <v>1</v>
      </c>
      <c r="FK1066" s="553"/>
      <c r="FL1066" s="552">
        <v>0</v>
      </c>
      <c r="FM1066" s="553"/>
      <c r="FN1066" s="172">
        <v>0</v>
      </c>
      <c r="FO1066" s="172">
        <v>0</v>
      </c>
      <c r="FP1066" s="332" t="str">
        <f t="shared" si="42"/>
        <v/>
      </c>
      <c r="FQ1066" s="553" t="s">
        <v>137</v>
      </c>
      <c r="FR1066" s="552">
        <v>0</v>
      </c>
      <c r="FS1066" s="553" t="s">
        <v>137</v>
      </c>
      <c r="FT1066" s="172">
        <v>6</v>
      </c>
      <c r="FU1066" s="172">
        <v>0</v>
      </c>
      <c r="FV1066" s="332">
        <f t="shared" si="43"/>
        <v>0</v>
      </c>
      <c r="FW1066" s="553" t="s">
        <v>12228</v>
      </c>
      <c r="FX1066" s="552">
        <v>0</v>
      </c>
      <c r="FY1066" s="553" t="s">
        <v>137</v>
      </c>
      <c r="FZ1066" s="172">
        <v>4</v>
      </c>
      <c r="GA1066" s="172">
        <v>3</v>
      </c>
      <c r="GB1066" s="332">
        <f t="shared" si="44"/>
        <v>0.75</v>
      </c>
      <c r="GC1066" s="553" t="s">
        <v>6823</v>
      </c>
      <c r="GD1066" s="552">
        <v>1</v>
      </c>
      <c r="GE1066" s="553" t="s">
        <v>17020</v>
      </c>
      <c r="GF1066" s="172">
        <v>20</v>
      </c>
      <c r="GG1066" s="172">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2"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2"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2">
        <v>1</v>
      </c>
      <c r="BQ1068" s="172">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2">
        <v>0</v>
      </c>
      <c r="DG1068" s="172">
        <v>0</v>
      </c>
      <c r="DH1068" s="332" t="str">
        <f t="shared" si="32"/>
        <v/>
      </c>
      <c r="DI1068" s="553" t="s">
        <v>137</v>
      </c>
      <c r="DJ1068" s="552">
        <v>0</v>
      </c>
      <c r="DK1068" s="553" t="s">
        <v>137</v>
      </c>
      <c r="DL1068" s="172">
        <v>2</v>
      </c>
      <c r="DM1068" s="172">
        <v>1</v>
      </c>
      <c r="DN1068" s="332">
        <f t="shared" si="33"/>
        <v>0.5</v>
      </c>
      <c r="DO1068" s="553" t="s">
        <v>6830</v>
      </c>
      <c r="DP1068" s="551">
        <v>1</v>
      </c>
      <c r="DQ1068" s="553" t="s">
        <v>6829</v>
      </c>
      <c r="DR1068" s="172">
        <v>32</v>
      </c>
      <c r="DS1068" s="172">
        <v>0</v>
      </c>
      <c r="DT1068" s="332">
        <f t="shared" si="34"/>
        <v>0</v>
      </c>
      <c r="DU1068" s="553" t="s">
        <v>6831</v>
      </c>
      <c r="DV1068" s="552">
        <v>0</v>
      </c>
      <c r="DW1068" s="553" t="s">
        <v>137</v>
      </c>
      <c r="DX1068" s="172">
        <v>1</v>
      </c>
      <c r="DY1068" s="172">
        <v>0</v>
      </c>
      <c r="DZ1068" s="332">
        <f t="shared" si="35"/>
        <v>0</v>
      </c>
      <c r="EA1068" s="553" t="s">
        <v>6832</v>
      </c>
      <c r="EB1068" s="552">
        <v>1</v>
      </c>
      <c r="EC1068" s="553" t="s">
        <v>6833</v>
      </c>
      <c r="ED1068" s="172">
        <v>1</v>
      </c>
      <c r="EE1068" s="172">
        <v>1</v>
      </c>
      <c r="EF1068" s="576">
        <f t="shared" si="36"/>
        <v>1</v>
      </c>
      <c r="EG1068" s="553"/>
      <c r="EH1068" s="552"/>
      <c r="EI1068" s="553"/>
      <c r="EJ1068" s="172">
        <v>2</v>
      </c>
      <c r="EK1068" s="172">
        <v>0</v>
      </c>
      <c r="EL1068" s="576">
        <f t="shared" si="37"/>
        <v>0</v>
      </c>
      <c r="EM1068" s="553" t="s">
        <v>6834</v>
      </c>
      <c r="EN1068" s="552">
        <v>2</v>
      </c>
      <c r="EO1068" s="553" t="s">
        <v>6835</v>
      </c>
      <c r="EP1068" s="172">
        <v>5</v>
      </c>
      <c r="EQ1068" s="172">
        <v>5</v>
      </c>
      <c r="ER1068" s="332">
        <f t="shared" si="38"/>
        <v>1</v>
      </c>
      <c r="ES1068" s="553" t="s">
        <v>137</v>
      </c>
      <c r="ET1068" s="552">
        <v>0</v>
      </c>
      <c r="EU1068" s="553" t="s">
        <v>137</v>
      </c>
      <c r="EV1068" s="172">
        <v>11</v>
      </c>
      <c r="EW1068" s="172">
        <v>0</v>
      </c>
      <c r="EX1068" s="332">
        <f t="shared" si="39"/>
        <v>0</v>
      </c>
      <c r="EY1068" s="553" t="s">
        <v>13393</v>
      </c>
      <c r="EZ1068" s="552">
        <v>0</v>
      </c>
      <c r="FA1068" s="553" t="s">
        <v>137</v>
      </c>
      <c r="FB1068" s="172">
        <v>1</v>
      </c>
      <c r="FC1068" s="172">
        <v>0</v>
      </c>
      <c r="FD1068" s="332">
        <f t="shared" si="40"/>
        <v>0</v>
      </c>
      <c r="FE1068" s="553" t="s">
        <v>6836</v>
      </c>
      <c r="FF1068" s="552">
        <v>1</v>
      </c>
      <c r="FG1068" s="553" t="s">
        <v>6837</v>
      </c>
      <c r="FH1068" s="172">
        <v>0</v>
      </c>
      <c r="FI1068" s="172">
        <v>0</v>
      </c>
      <c r="FJ1068" s="332" t="str">
        <f t="shared" si="41"/>
        <v/>
      </c>
      <c r="FK1068" s="553" t="s">
        <v>137</v>
      </c>
      <c r="FL1068" s="552">
        <v>0</v>
      </c>
      <c r="FM1068" s="553" t="s">
        <v>137</v>
      </c>
      <c r="FN1068" s="172">
        <v>0</v>
      </c>
      <c r="FO1068" s="172">
        <v>0</v>
      </c>
      <c r="FP1068" s="332" t="str">
        <f t="shared" si="42"/>
        <v/>
      </c>
      <c r="FQ1068" s="553" t="s">
        <v>137</v>
      </c>
      <c r="FR1068" s="552">
        <v>0</v>
      </c>
      <c r="FS1068" s="553" t="s">
        <v>137</v>
      </c>
      <c r="FT1068" s="172">
        <v>0</v>
      </c>
      <c r="FU1068" s="172">
        <v>0</v>
      </c>
      <c r="FV1068" s="332" t="str">
        <f t="shared" si="43"/>
        <v/>
      </c>
      <c r="FW1068" s="553" t="s">
        <v>137</v>
      </c>
      <c r="FX1068" s="552">
        <v>0</v>
      </c>
      <c r="FY1068" s="553" t="s">
        <v>137</v>
      </c>
      <c r="FZ1068" s="172">
        <v>0</v>
      </c>
      <c r="GA1068" s="172">
        <v>0</v>
      </c>
      <c r="GB1068" s="332" t="str">
        <f t="shared" si="44"/>
        <v/>
      </c>
      <c r="GC1068" s="553" t="s">
        <v>137</v>
      </c>
      <c r="GD1068" s="552">
        <v>0</v>
      </c>
      <c r="GE1068" s="553" t="s">
        <v>137</v>
      </c>
      <c r="GF1068" s="172">
        <v>16</v>
      </c>
      <c r="GG1068" s="172">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2"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2">
        <v>1</v>
      </c>
      <c r="BQ1069" s="172">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2">
        <v>0</v>
      </c>
      <c r="DG1069" s="172">
        <v>0</v>
      </c>
      <c r="DH1069" s="332" t="str">
        <f t="shared" si="32"/>
        <v/>
      </c>
      <c r="DI1069" s="553" t="s">
        <v>137</v>
      </c>
      <c r="DJ1069" s="552">
        <v>0</v>
      </c>
      <c r="DK1069" s="553" t="s">
        <v>137</v>
      </c>
      <c r="DL1069" s="172">
        <v>2</v>
      </c>
      <c r="DM1069" s="172">
        <v>2</v>
      </c>
      <c r="DN1069" s="332">
        <f t="shared" si="33"/>
        <v>1</v>
      </c>
      <c r="DO1069" s="553" t="s">
        <v>137</v>
      </c>
      <c r="DP1069" s="551">
        <v>0</v>
      </c>
      <c r="DQ1069" s="553" t="s">
        <v>137</v>
      </c>
      <c r="DR1069" s="172">
        <v>11</v>
      </c>
      <c r="DS1069" s="172">
        <v>0</v>
      </c>
      <c r="DT1069" s="332">
        <f t="shared" si="34"/>
        <v>0</v>
      </c>
      <c r="DU1069" s="553" t="s">
        <v>6840</v>
      </c>
      <c r="DV1069" s="552">
        <v>0</v>
      </c>
      <c r="DW1069" s="553" t="s">
        <v>137</v>
      </c>
      <c r="DX1069" s="172">
        <v>2</v>
      </c>
      <c r="DY1069" s="172">
        <v>2</v>
      </c>
      <c r="DZ1069" s="332">
        <f t="shared" si="35"/>
        <v>1</v>
      </c>
      <c r="EA1069" s="553" t="s">
        <v>137</v>
      </c>
      <c r="EB1069" s="552">
        <v>0</v>
      </c>
      <c r="EC1069" s="553" t="s">
        <v>137</v>
      </c>
      <c r="ED1069" s="172">
        <v>0</v>
      </c>
      <c r="EE1069" s="172">
        <v>0</v>
      </c>
      <c r="EF1069" s="576" t="str">
        <f t="shared" si="36"/>
        <v/>
      </c>
      <c r="EG1069" s="553" t="s">
        <v>137</v>
      </c>
      <c r="EH1069" s="552">
        <v>0</v>
      </c>
      <c r="EI1069" s="553" t="s">
        <v>137</v>
      </c>
      <c r="EJ1069" s="172">
        <v>2</v>
      </c>
      <c r="EK1069" s="172">
        <v>0</v>
      </c>
      <c r="EL1069" s="576">
        <f t="shared" si="37"/>
        <v>0</v>
      </c>
      <c r="EM1069" s="553" t="s">
        <v>6841</v>
      </c>
      <c r="EN1069" s="552">
        <v>2</v>
      </c>
      <c r="EO1069" s="553" t="s">
        <v>6842</v>
      </c>
      <c r="EP1069" s="172">
        <v>0</v>
      </c>
      <c r="EQ1069" s="172">
        <v>0</v>
      </c>
      <c r="ER1069" s="332" t="str">
        <f t="shared" si="38"/>
        <v/>
      </c>
      <c r="ES1069" s="553" t="s">
        <v>137</v>
      </c>
      <c r="ET1069" s="552">
        <v>0</v>
      </c>
      <c r="EU1069" s="553" t="s">
        <v>137</v>
      </c>
      <c r="EV1069" s="172">
        <v>15</v>
      </c>
      <c r="EW1069" s="172">
        <v>15</v>
      </c>
      <c r="EX1069" s="332">
        <f t="shared" si="39"/>
        <v>1</v>
      </c>
      <c r="EY1069" s="553"/>
      <c r="EZ1069" s="552">
        <v>0</v>
      </c>
      <c r="FA1069" s="553" t="s">
        <v>137</v>
      </c>
      <c r="FB1069" s="172">
        <v>2</v>
      </c>
      <c r="FC1069" s="172">
        <v>2</v>
      </c>
      <c r="FD1069" s="332">
        <f t="shared" si="40"/>
        <v>1</v>
      </c>
      <c r="FE1069" s="553" t="s">
        <v>137</v>
      </c>
      <c r="FF1069" s="552">
        <v>0</v>
      </c>
      <c r="FG1069" s="553" t="s">
        <v>137</v>
      </c>
      <c r="FH1069" s="172">
        <v>0</v>
      </c>
      <c r="FI1069" s="172">
        <v>0</v>
      </c>
      <c r="FJ1069" s="332" t="str">
        <f t="shared" si="41"/>
        <v/>
      </c>
      <c r="FK1069" s="553" t="s">
        <v>137</v>
      </c>
      <c r="FL1069" s="552">
        <v>0</v>
      </c>
      <c r="FM1069" s="553" t="s">
        <v>137</v>
      </c>
      <c r="FN1069" s="172">
        <v>0</v>
      </c>
      <c r="FO1069" s="172">
        <v>0</v>
      </c>
      <c r="FP1069" s="332" t="str">
        <f t="shared" si="42"/>
        <v/>
      </c>
      <c r="FQ1069" s="553" t="s">
        <v>137</v>
      </c>
      <c r="FR1069" s="552">
        <v>0</v>
      </c>
      <c r="FS1069" s="553" t="s">
        <v>137</v>
      </c>
      <c r="FT1069" s="172">
        <v>0</v>
      </c>
      <c r="FU1069" s="172">
        <v>0</v>
      </c>
      <c r="FV1069" s="332" t="str">
        <f t="shared" si="43"/>
        <v/>
      </c>
      <c r="FW1069" s="553" t="s">
        <v>137</v>
      </c>
      <c r="FX1069" s="552">
        <v>0</v>
      </c>
      <c r="FY1069" s="553" t="s">
        <v>137</v>
      </c>
      <c r="FZ1069" s="172">
        <v>2</v>
      </c>
      <c r="GA1069" s="172">
        <v>1</v>
      </c>
      <c r="GB1069" s="332">
        <f t="shared" si="44"/>
        <v>0.5</v>
      </c>
      <c r="GC1069" s="553" t="s">
        <v>6843</v>
      </c>
      <c r="GD1069" s="552">
        <v>1</v>
      </c>
      <c r="GE1069" s="553" t="s">
        <v>6844</v>
      </c>
      <c r="GF1069" s="172">
        <v>14</v>
      </c>
      <c r="GG1069" s="172">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2"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2">
        <v>0</v>
      </c>
      <c r="BQ1070" s="172">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2">
        <v>0</v>
      </c>
      <c r="DG1070" s="172">
        <v>0</v>
      </c>
      <c r="DH1070" s="332" t="str">
        <f t="shared" si="32"/>
        <v/>
      </c>
      <c r="DI1070" s="553" t="s">
        <v>137</v>
      </c>
      <c r="DJ1070" s="552">
        <v>0</v>
      </c>
      <c r="DK1070" s="553" t="s">
        <v>137</v>
      </c>
      <c r="DL1070" s="172">
        <v>0</v>
      </c>
      <c r="DM1070" s="172">
        <v>0</v>
      </c>
      <c r="DN1070" s="332" t="str">
        <f t="shared" si="33"/>
        <v/>
      </c>
      <c r="DO1070" s="553" t="s">
        <v>137</v>
      </c>
      <c r="DP1070" s="551">
        <v>0</v>
      </c>
      <c r="DQ1070" s="553" t="s">
        <v>137</v>
      </c>
      <c r="DR1070" s="172">
        <v>7</v>
      </c>
      <c r="DS1070" s="172">
        <v>0</v>
      </c>
      <c r="DT1070" s="332">
        <f t="shared" si="34"/>
        <v>0</v>
      </c>
      <c r="DU1070" s="553" t="s">
        <v>6848</v>
      </c>
      <c r="DV1070" s="552">
        <v>0</v>
      </c>
      <c r="DW1070" s="553" t="s">
        <v>137</v>
      </c>
      <c r="DX1070" s="172">
        <v>2</v>
      </c>
      <c r="DY1070" s="172">
        <v>0</v>
      </c>
      <c r="DZ1070" s="332">
        <f t="shared" si="35"/>
        <v>0</v>
      </c>
      <c r="EA1070" s="553" t="s">
        <v>6848</v>
      </c>
      <c r="EB1070" s="552">
        <v>0</v>
      </c>
      <c r="EC1070" s="553" t="s">
        <v>137</v>
      </c>
      <c r="ED1070" s="172">
        <v>0</v>
      </c>
      <c r="EE1070" s="172">
        <v>0</v>
      </c>
      <c r="EF1070" s="576" t="str">
        <f t="shared" si="36"/>
        <v/>
      </c>
      <c r="EG1070" s="553" t="s">
        <v>137</v>
      </c>
      <c r="EH1070" s="552">
        <v>0</v>
      </c>
      <c r="EI1070" s="553" t="s">
        <v>137</v>
      </c>
      <c r="EJ1070" s="172">
        <v>1</v>
      </c>
      <c r="EK1070" s="172">
        <v>0</v>
      </c>
      <c r="EL1070" s="576">
        <f t="shared" si="37"/>
        <v>0</v>
      </c>
      <c r="EM1070" s="553" t="s">
        <v>6849</v>
      </c>
      <c r="EN1070" s="552">
        <v>1</v>
      </c>
      <c r="EO1070" s="553" t="s">
        <v>6850</v>
      </c>
      <c r="EP1070" s="172">
        <v>0</v>
      </c>
      <c r="EQ1070" s="172">
        <v>0</v>
      </c>
      <c r="ER1070" s="332" t="str">
        <f t="shared" si="38"/>
        <v/>
      </c>
      <c r="ES1070" s="553" t="s">
        <v>137</v>
      </c>
      <c r="ET1070" s="552">
        <v>0</v>
      </c>
      <c r="EU1070" s="553" t="s">
        <v>137</v>
      </c>
      <c r="EV1070" s="172">
        <v>8</v>
      </c>
      <c r="EW1070" s="172">
        <v>0</v>
      </c>
      <c r="EX1070" s="332">
        <f t="shared" si="39"/>
        <v>0</v>
      </c>
      <c r="EY1070" s="553" t="s">
        <v>13394</v>
      </c>
      <c r="EZ1070" s="552">
        <v>7</v>
      </c>
      <c r="FA1070" s="553" t="s">
        <v>6850</v>
      </c>
      <c r="FB1070" s="172">
        <v>1</v>
      </c>
      <c r="FC1070" s="172">
        <v>1</v>
      </c>
      <c r="FD1070" s="332">
        <f t="shared" si="40"/>
        <v>1</v>
      </c>
      <c r="FE1070" s="553" t="s">
        <v>137</v>
      </c>
      <c r="FF1070" s="552">
        <v>0</v>
      </c>
      <c r="FG1070" s="553" t="s">
        <v>137</v>
      </c>
      <c r="FH1070" s="172">
        <v>0</v>
      </c>
      <c r="FI1070" s="172">
        <v>0</v>
      </c>
      <c r="FJ1070" s="332" t="str">
        <f t="shared" si="41"/>
        <v/>
      </c>
      <c r="FK1070" s="553" t="s">
        <v>137</v>
      </c>
      <c r="FL1070" s="552">
        <v>0</v>
      </c>
      <c r="FM1070" s="553" t="s">
        <v>137</v>
      </c>
      <c r="FN1070" s="172">
        <v>0</v>
      </c>
      <c r="FO1070" s="172">
        <v>0</v>
      </c>
      <c r="FP1070" s="332" t="str">
        <f t="shared" si="42"/>
        <v/>
      </c>
      <c r="FQ1070" s="553" t="s">
        <v>137</v>
      </c>
      <c r="FR1070" s="552">
        <v>0</v>
      </c>
      <c r="FS1070" s="553" t="s">
        <v>137</v>
      </c>
      <c r="FT1070" s="172">
        <v>3</v>
      </c>
      <c r="FU1070" s="172">
        <v>2</v>
      </c>
      <c r="FV1070" s="332">
        <f t="shared" si="43"/>
        <v>0.66666666666666663</v>
      </c>
      <c r="FW1070" s="553" t="s">
        <v>17034</v>
      </c>
      <c r="FX1070" s="552">
        <v>1</v>
      </c>
      <c r="FY1070" s="553" t="s">
        <v>17035</v>
      </c>
      <c r="FZ1070" s="172">
        <v>0</v>
      </c>
      <c r="GA1070" s="172">
        <v>0</v>
      </c>
      <c r="GB1070" s="332" t="str">
        <f t="shared" si="44"/>
        <v/>
      </c>
      <c r="GC1070" s="553" t="s">
        <v>137</v>
      </c>
      <c r="GD1070" s="552">
        <v>0</v>
      </c>
      <c r="GE1070" s="553" t="s">
        <v>137</v>
      </c>
      <c r="GF1070" s="172">
        <v>8</v>
      </c>
      <c r="GG1070" s="172">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2"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2">
        <v>0</v>
      </c>
      <c r="BQ1071" s="172">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2">
        <v>0</v>
      </c>
      <c r="DG1071" s="172">
        <v>0</v>
      </c>
      <c r="DH1071" s="332" t="str">
        <f t="shared" si="32"/>
        <v/>
      </c>
      <c r="DI1071" s="553" t="s">
        <v>137</v>
      </c>
      <c r="DJ1071" s="552">
        <v>0</v>
      </c>
      <c r="DK1071" s="553" t="s">
        <v>137</v>
      </c>
      <c r="DL1071" s="172">
        <v>0</v>
      </c>
      <c r="DM1071" s="172">
        <v>0</v>
      </c>
      <c r="DN1071" s="332" t="str">
        <f t="shared" si="33"/>
        <v/>
      </c>
      <c r="DO1071" s="553" t="s">
        <v>137</v>
      </c>
      <c r="DP1071" s="551">
        <v>0</v>
      </c>
      <c r="DQ1071" s="553" t="s">
        <v>137</v>
      </c>
      <c r="DR1071" s="172">
        <v>8</v>
      </c>
      <c r="DS1071" s="172">
        <v>0</v>
      </c>
      <c r="DT1071" s="332">
        <f t="shared" si="34"/>
        <v>0</v>
      </c>
      <c r="DU1071" s="553" t="s">
        <v>6853</v>
      </c>
      <c r="DV1071" s="552">
        <v>0</v>
      </c>
      <c r="DW1071" s="553" t="s">
        <v>137</v>
      </c>
      <c r="DX1071" s="172">
        <v>2</v>
      </c>
      <c r="DY1071" s="172">
        <v>0</v>
      </c>
      <c r="DZ1071" s="332">
        <f t="shared" si="35"/>
        <v>0</v>
      </c>
      <c r="EA1071" s="553" t="s">
        <v>6854</v>
      </c>
      <c r="EB1071" s="552">
        <v>0</v>
      </c>
      <c r="EC1071" s="553" t="s">
        <v>137</v>
      </c>
      <c r="ED1071" s="172">
        <v>0</v>
      </c>
      <c r="EE1071" s="172">
        <v>0</v>
      </c>
      <c r="EF1071" s="576" t="str">
        <f t="shared" si="36"/>
        <v/>
      </c>
      <c r="EG1071" s="553" t="s">
        <v>137</v>
      </c>
      <c r="EH1071" s="552">
        <v>0</v>
      </c>
      <c r="EI1071" s="553" t="s">
        <v>137</v>
      </c>
      <c r="EJ1071" s="172">
        <v>2</v>
      </c>
      <c r="EK1071" s="172">
        <v>0</v>
      </c>
      <c r="EL1071" s="576">
        <f t="shared" si="37"/>
        <v>0</v>
      </c>
      <c r="EM1071" s="553" t="s">
        <v>17036</v>
      </c>
      <c r="EN1071" s="552">
        <v>2</v>
      </c>
      <c r="EO1071" s="553" t="s">
        <v>17037</v>
      </c>
      <c r="EP1071" s="172">
        <v>2</v>
      </c>
      <c r="EQ1071" s="172">
        <v>0</v>
      </c>
      <c r="ER1071" s="332">
        <f t="shared" si="38"/>
        <v>0</v>
      </c>
      <c r="ES1071" s="553" t="s">
        <v>17038</v>
      </c>
      <c r="ET1071" s="552">
        <v>2</v>
      </c>
      <c r="EU1071" s="553" t="s">
        <v>17037</v>
      </c>
      <c r="EV1071" s="172">
        <v>9</v>
      </c>
      <c r="EW1071" s="172">
        <v>0</v>
      </c>
      <c r="EX1071" s="332">
        <v>0</v>
      </c>
      <c r="EY1071" s="553" t="s">
        <v>19299</v>
      </c>
      <c r="EZ1071" s="552">
        <v>0</v>
      </c>
      <c r="FA1071" s="553" t="s">
        <v>137</v>
      </c>
      <c r="FB1071" s="172">
        <v>1</v>
      </c>
      <c r="FC1071" s="172">
        <v>1</v>
      </c>
      <c r="FD1071" s="332">
        <f t="shared" si="40"/>
        <v>1</v>
      </c>
      <c r="FE1071" s="553" t="s">
        <v>137</v>
      </c>
      <c r="FF1071" s="552">
        <v>0</v>
      </c>
      <c r="FG1071" s="553" t="s">
        <v>137</v>
      </c>
      <c r="FH1071" s="172">
        <v>1</v>
      </c>
      <c r="FI1071" s="172">
        <v>1</v>
      </c>
      <c r="FJ1071" s="332">
        <f t="shared" si="41"/>
        <v>1</v>
      </c>
      <c r="FK1071" s="553" t="s">
        <v>137</v>
      </c>
      <c r="FL1071" s="552">
        <v>0</v>
      </c>
      <c r="FM1071" s="553" t="s">
        <v>137</v>
      </c>
      <c r="FN1071" s="172">
        <v>0</v>
      </c>
      <c r="FO1071" s="172">
        <v>0</v>
      </c>
      <c r="FP1071" s="332" t="str">
        <f t="shared" si="42"/>
        <v/>
      </c>
      <c r="FQ1071" s="553" t="s">
        <v>137</v>
      </c>
      <c r="FR1071" s="552">
        <v>0</v>
      </c>
      <c r="FS1071" s="553" t="s">
        <v>137</v>
      </c>
      <c r="FT1071" s="172">
        <v>0</v>
      </c>
      <c r="FU1071" s="172">
        <v>0</v>
      </c>
      <c r="FV1071" s="332" t="str">
        <f t="shared" si="43"/>
        <v/>
      </c>
      <c r="FW1071" s="553" t="s">
        <v>137</v>
      </c>
      <c r="FX1071" s="552">
        <v>0</v>
      </c>
      <c r="FY1071" s="553" t="s">
        <v>137</v>
      </c>
      <c r="FZ1071" s="172">
        <v>3</v>
      </c>
      <c r="GA1071" s="172">
        <v>2</v>
      </c>
      <c r="GB1071" s="332">
        <f t="shared" si="44"/>
        <v>0.66666666666666663</v>
      </c>
      <c r="GC1071" s="553" t="s">
        <v>6855</v>
      </c>
      <c r="GD1071" s="552">
        <v>1</v>
      </c>
      <c r="GE1071" s="553" t="s">
        <v>6855</v>
      </c>
      <c r="GF1071" s="172">
        <v>9</v>
      </c>
      <c r="GG1071" s="172">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2"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2">
        <v>2</v>
      </c>
      <c r="BQ1072" s="172">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2">
        <v>0</v>
      </c>
      <c r="DG1072" s="172">
        <v>0</v>
      </c>
      <c r="DH1072" s="332" t="s">
        <v>148</v>
      </c>
      <c r="DI1072" s="553" t="s">
        <v>137</v>
      </c>
      <c r="DJ1072" s="552">
        <v>0</v>
      </c>
      <c r="DK1072" s="553"/>
      <c r="DL1072" s="172">
        <v>0</v>
      </c>
      <c r="DM1072" s="172">
        <v>0</v>
      </c>
      <c r="DN1072" s="332" t="s">
        <v>148</v>
      </c>
      <c r="DO1072" s="553" t="s">
        <v>137</v>
      </c>
      <c r="DP1072" s="551">
        <v>0</v>
      </c>
      <c r="DQ1072" s="553" t="s">
        <v>137</v>
      </c>
      <c r="DR1072" s="172">
        <v>29</v>
      </c>
      <c r="DS1072" s="172">
        <v>0</v>
      </c>
      <c r="DT1072" s="332">
        <v>0</v>
      </c>
      <c r="DU1072" s="553" t="s">
        <v>6859</v>
      </c>
      <c r="DV1072" s="552">
        <v>0</v>
      </c>
      <c r="DW1072" s="553" t="s">
        <v>137</v>
      </c>
      <c r="DX1072" s="172">
        <v>6</v>
      </c>
      <c r="DY1072" s="172">
        <v>1</v>
      </c>
      <c r="DZ1072" s="332">
        <v>0.16666666666666666</v>
      </c>
      <c r="EA1072" s="553" t="s">
        <v>6860</v>
      </c>
      <c r="EB1072" s="552">
        <v>0</v>
      </c>
      <c r="EC1072" s="553"/>
      <c r="ED1072" s="172">
        <v>1</v>
      </c>
      <c r="EE1072" s="172">
        <v>0</v>
      </c>
      <c r="EF1072" s="576">
        <v>0</v>
      </c>
      <c r="EG1072" s="553" t="s">
        <v>6861</v>
      </c>
      <c r="EH1072" s="552">
        <v>1</v>
      </c>
      <c r="EI1072" s="553" t="s">
        <v>12237</v>
      </c>
      <c r="EJ1072" s="172">
        <v>5</v>
      </c>
      <c r="EK1072" s="172">
        <v>0</v>
      </c>
      <c r="EL1072" s="576">
        <v>0</v>
      </c>
      <c r="EM1072" s="553" t="s">
        <v>6862</v>
      </c>
      <c r="EN1072" s="552">
        <v>5</v>
      </c>
      <c r="EO1072" s="553" t="s">
        <v>15005</v>
      </c>
      <c r="EP1072" s="172">
        <v>9</v>
      </c>
      <c r="EQ1072" s="172">
        <v>4</v>
      </c>
      <c r="ER1072" s="332">
        <v>0.44444444444444442</v>
      </c>
      <c r="ES1072" s="553" t="s">
        <v>15006</v>
      </c>
      <c r="ET1072" s="552">
        <v>5</v>
      </c>
      <c r="EU1072" s="553" t="s">
        <v>15007</v>
      </c>
      <c r="EV1072" s="172">
        <v>19</v>
      </c>
      <c r="EW1072" s="172">
        <v>2</v>
      </c>
      <c r="EX1072" s="332">
        <v>0.10526315789473684</v>
      </c>
      <c r="EY1072" s="553" t="s">
        <v>17042</v>
      </c>
      <c r="EZ1072" s="552">
        <v>6</v>
      </c>
      <c r="FA1072" s="553" t="s">
        <v>17043</v>
      </c>
      <c r="FB1072" s="172">
        <v>4</v>
      </c>
      <c r="FC1072" s="172">
        <v>1</v>
      </c>
      <c r="FD1072" s="332">
        <v>0.25</v>
      </c>
      <c r="FE1072" s="553" t="s">
        <v>6858</v>
      </c>
      <c r="FF1072" s="552">
        <v>2</v>
      </c>
      <c r="FG1072" s="553" t="s">
        <v>6857</v>
      </c>
      <c r="FH1072" s="172">
        <v>1</v>
      </c>
      <c r="FI1072" s="172">
        <v>0</v>
      </c>
      <c r="FJ1072" s="332">
        <v>0</v>
      </c>
      <c r="FK1072" s="553" t="s">
        <v>43</v>
      </c>
      <c r="FL1072" s="552">
        <v>0</v>
      </c>
      <c r="FM1072" s="553"/>
      <c r="FN1072" s="172">
        <v>0</v>
      </c>
      <c r="FO1072" s="172">
        <v>0</v>
      </c>
      <c r="FP1072" s="332" t="s">
        <v>148</v>
      </c>
      <c r="FQ1072" s="553"/>
      <c r="FR1072" s="552">
        <v>0</v>
      </c>
      <c r="FS1072" s="553"/>
      <c r="FT1072" s="172">
        <v>0</v>
      </c>
      <c r="FU1072" s="172">
        <v>0</v>
      </c>
      <c r="FV1072" s="332" t="s">
        <v>148</v>
      </c>
      <c r="FW1072" s="553" t="s">
        <v>137</v>
      </c>
      <c r="FX1072" s="552">
        <v>0</v>
      </c>
      <c r="FY1072" s="553"/>
      <c r="FZ1072" s="172">
        <v>9</v>
      </c>
      <c r="GA1072" s="172">
        <v>4</v>
      </c>
      <c r="GB1072" s="332">
        <v>0.44444444444444442</v>
      </c>
      <c r="GC1072" s="553" t="s">
        <v>13886</v>
      </c>
      <c r="GD1072" s="552">
        <v>5</v>
      </c>
      <c r="GE1072" s="553" t="s">
        <v>12238</v>
      </c>
      <c r="GF1072" s="172">
        <v>19</v>
      </c>
      <c r="GG1072" s="172">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2"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2">
        <v>2</v>
      </c>
      <c r="BQ1073" s="172">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2">
        <v>0</v>
      </c>
      <c r="DG1073" s="172">
        <v>0</v>
      </c>
      <c r="DH1073" s="332" t="str">
        <f t="shared" ref="DH1073:DH1108" si="55">IF(ISERROR(DG1073/DF1073),"",DG1073/DF1073)</f>
        <v/>
      </c>
      <c r="DI1073" s="553" t="s">
        <v>137</v>
      </c>
      <c r="DJ1073" s="552">
        <v>0</v>
      </c>
      <c r="DK1073" s="553" t="s">
        <v>137</v>
      </c>
      <c r="DL1073" s="172">
        <v>0</v>
      </c>
      <c r="DM1073" s="172">
        <v>0</v>
      </c>
      <c r="DN1073" s="332" t="str">
        <f t="shared" ref="DN1073:DN1108" si="56">IF(ISERROR(DM1073/DL1073),"",DM1073/DL1073)</f>
        <v/>
      </c>
      <c r="DO1073" s="553" t="s">
        <v>137</v>
      </c>
      <c r="DP1073" s="551">
        <v>0</v>
      </c>
      <c r="DQ1073" s="553" t="s">
        <v>137</v>
      </c>
      <c r="DR1073" s="172">
        <v>17</v>
      </c>
      <c r="DS1073" s="172">
        <v>0</v>
      </c>
      <c r="DT1073" s="332">
        <f t="shared" ref="DT1073:DT1108" si="57">IF(ISERROR(DS1073/DR1073),"",DS1073/DR1073)</f>
        <v>0</v>
      </c>
      <c r="DU1073" s="553" t="s">
        <v>17050</v>
      </c>
      <c r="DV1073" s="552">
        <v>0</v>
      </c>
      <c r="DW1073" s="553" t="s">
        <v>137</v>
      </c>
      <c r="DX1073" s="172">
        <v>0</v>
      </c>
      <c r="DY1073" s="172">
        <v>0</v>
      </c>
      <c r="DZ1073" s="332" t="str">
        <f t="shared" ref="DZ1073:DZ1108" si="58">IF(ISERROR(DY1073/DX1073),"",DY1073/DX1073)</f>
        <v/>
      </c>
      <c r="EA1073" s="553" t="s">
        <v>137</v>
      </c>
      <c r="EB1073" s="552">
        <v>0</v>
      </c>
      <c r="EC1073" s="553" t="s">
        <v>137</v>
      </c>
      <c r="ED1073" s="172">
        <v>1</v>
      </c>
      <c r="EE1073" s="172">
        <v>0</v>
      </c>
      <c r="EF1073" s="576">
        <f t="shared" ref="EF1073:EF1108" si="59">IF(ISERROR(EE1073/ED1073),"",EE1073/ED1073)</f>
        <v>0</v>
      </c>
      <c r="EG1073" s="553" t="s">
        <v>17051</v>
      </c>
      <c r="EH1073" s="552">
        <v>0</v>
      </c>
      <c r="EI1073" s="553" t="s">
        <v>137</v>
      </c>
      <c r="EJ1073" s="172">
        <v>2</v>
      </c>
      <c r="EK1073" s="172">
        <v>0</v>
      </c>
      <c r="EL1073" s="576">
        <f t="shared" ref="EL1073:EL1108" si="60">IF(ISERROR(EK1073/EJ1073),"",EK1073/EJ1073)</f>
        <v>0</v>
      </c>
      <c r="EM1073" s="553" t="s">
        <v>17050</v>
      </c>
      <c r="EN1073" s="552">
        <v>2</v>
      </c>
      <c r="EO1073" s="553" t="s">
        <v>17048</v>
      </c>
      <c r="EP1073" s="172">
        <v>1</v>
      </c>
      <c r="EQ1073" s="172">
        <v>0</v>
      </c>
      <c r="ER1073" s="332">
        <f t="shared" ref="ER1073:ER1108" si="61">IF(ISERROR(EQ1073/EP1073),"",EQ1073/EP1073)</f>
        <v>0</v>
      </c>
      <c r="ES1073" s="553" t="s">
        <v>17050</v>
      </c>
      <c r="ET1073" s="552">
        <v>1</v>
      </c>
      <c r="EU1073" s="553" t="s">
        <v>17048</v>
      </c>
      <c r="EV1073" s="172">
        <v>7</v>
      </c>
      <c r="EW1073" s="172">
        <v>7</v>
      </c>
      <c r="EX1073" s="332">
        <f t="shared" ref="EX1073:EX1108" si="62">IF(ISERROR(EW1073/EV1073),"",EW1073/EV1073)</f>
        <v>1</v>
      </c>
      <c r="EY1073" s="553"/>
      <c r="EZ1073" s="552"/>
      <c r="FA1073" s="553"/>
      <c r="FB1073" s="172">
        <v>3</v>
      </c>
      <c r="FC1073" s="172">
        <v>0</v>
      </c>
      <c r="FD1073" s="332">
        <f t="shared" ref="FD1073:FD1108" si="63">IF(ISERROR(FC1073/FB1073),"",FC1073/FB1073)</f>
        <v>0</v>
      </c>
      <c r="FE1073" s="553" t="s">
        <v>17050</v>
      </c>
      <c r="FF1073" s="552">
        <v>3</v>
      </c>
      <c r="FG1073" s="553" t="s">
        <v>17048</v>
      </c>
      <c r="FH1073" s="172">
        <v>0</v>
      </c>
      <c r="FI1073" s="172">
        <v>0</v>
      </c>
      <c r="FJ1073" s="332" t="str">
        <f t="shared" ref="FJ1073:FJ1108" si="64">IF(ISERROR(FI1073/FH1073),"",FI1073/FH1073)</f>
        <v/>
      </c>
      <c r="FK1073" s="553" t="s">
        <v>137</v>
      </c>
      <c r="FL1073" s="552">
        <v>0</v>
      </c>
      <c r="FM1073" s="553" t="s">
        <v>137</v>
      </c>
      <c r="FN1073" s="172">
        <v>0</v>
      </c>
      <c r="FO1073" s="172">
        <v>0</v>
      </c>
      <c r="FP1073" s="332" t="str">
        <f t="shared" ref="FP1073:FP1108" si="65">IF(ISERROR(FO1073/FN1073),"",FO1073/FN1073)</f>
        <v/>
      </c>
      <c r="FQ1073" s="553" t="s">
        <v>137</v>
      </c>
      <c r="FR1073" s="552">
        <v>0</v>
      </c>
      <c r="FS1073" s="553" t="s">
        <v>137</v>
      </c>
      <c r="FT1073" s="172">
        <v>0</v>
      </c>
      <c r="FU1073" s="172">
        <v>0</v>
      </c>
      <c r="FV1073" s="332" t="str">
        <f t="shared" ref="FV1073:FV1108" si="66">IF(ISERROR(FU1073/FT1073),"",FU1073/FT1073)</f>
        <v/>
      </c>
      <c r="FW1073" s="553" t="s">
        <v>137</v>
      </c>
      <c r="FX1073" s="552">
        <v>0</v>
      </c>
      <c r="FY1073" s="553" t="s">
        <v>137</v>
      </c>
      <c r="FZ1073" s="172">
        <v>1</v>
      </c>
      <c r="GA1073" s="172">
        <v>0</v>
      </c>
      <c r="GB1073" s="332">
        <f t="shared" ref="GB1073:GB1108" si="67">IF(ISERROR(GA1073/FZ1073),"",GA1073/FZ1073)</f>
        <v>0</v>
      </c>
      <c r="GC1073" s="553" t="s">
        <v>17045</v>
      </c>
      <c r="GD1073" s="552">
        <v>1</v>
      </c>
      <c r="GE1073" s="553" t="s">
        <v>17048</v>
      </c>
      <c r="GF1073" s="172">
        <v>6</v>
      </c>
      <c r="GG1073" s="172">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2"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2">
        <v>0</v>
      </c>
      <c r="BQ1074" s="172">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2">
        <v>0</v>
      </c>
      <c r="DG1074" s="172">
        <v>0</v>
      </c>
      <c r="DH1074" s="332" t="str">
        <f t="shared" si="55"/>
        <v/>
      </c>
      <c r="DI1074" s="553" t="s">
        <v>137</v>
      </c>
      <c r="DJ1074" s="552">
        <v>0</v>
      </c>
      <c r="DK1074" s="553" t="s">
        <v>137</v>
      </c>
      <c r="DL1074" s="172">
        <v>1</v>
      </c>
      <c r="DM1074" s="172">
        <v>1</v>
      </c>
      <c r="DN1074" s="332">
        <f t="shared" si="56"/>
        <v>1</v>
      </c>
      <c r="DO1074" s="553" t="s">
        <v>137</v>
      </c>
      <c r="DP1074" s="551">
        <v>0</v>
      </c>
      <c r="DQ1074" s="553" t="s">
        <v>137</v>
      </c>
      <c r="DR1074" s="172">
        <v>10</v>
      </c>
      <c r="DS1074" s="172">
        <v>0</v>
      </c>
      <c r="DT1074" s="332">
        <f t="shared" si="57"/>
        <v>0</v>
      </c>
      <c r="DU1074" s="553" t="s">
        <v>6867</v>
      </c>
      <c r="DV1074" s="552">
        <v>0</v>
      </c>
      <c r="DW1074" s="553" t="s">
        <v>137</v>
      </c>
      <c r="DX1074" s="172">
        <v>5</v>
      </c>
      <c r="DY1074" s="172">
        <v>0</v>
      </c>
      <c r="DZ1074" s="332">
        <f t="shared" si="58"/>
        <v>0</v>
      </c>
      <c r="EA1074" s="553" t="s">
        <v>15014</v>
      </c>
      <c r="EB1074" s="552">
        <v>0</v>
      </c>
      <c r="EC1074" s="553" t="s">
        <v>137</v>
      </c>
      <c r="ED1074" s="172">
        <v>2</v>
      </c>
      <c r="EE1074" s="172">
        <v>2</v>
      </c>
      <c r="EF1074" s="576">
        <f t="shared" si="59"/>
        <v>1</v>
      </c>
      <c r="EG1074" s="553" t="s">
        <v>137</v>
      </c>
      <c r="EH1074" s="552">
        <v>0</v>
      </c>
      <c r="EI1074" s="553" t="s">
        <v>137</v>
      </c>
      <c r="EJ1074" s="172">
        <v>2</v>
      </c>
      <c r="EK1074" s="172">
        <v>0</v>
      </c>
      <c r="EL1074" s="576">
        <f t="shared" si="60"/>
        <v>0</v>
      </c>
      <c r="EM1074" s="553" t="s">
        <v>6868</v>
      </c>
      <c r="EN1074" s="552">
        <v>2</v>
      </c>
      <c r="EO1074" s="553" t="s">
        <v>6869</v>
      </c>
      <c r="EP1074" s="172">
        <v>1</v>
      </c>
      <c r="EQ1074" s="172">
        <v>1</v>
      </c>
      <c r="ER1074" s="332">
        <f t="shared" si="61"/>
        <v>1</v>
      </c>
      <c r="ES1074" s="553" t="s">
        <v>137</v>
      </c>
      <c r="ET1074" s="552">
        <v>0</v>
      </c>
      <c r="EU1074" s="553" t="s">
        <v>137</v>
      </c>
      <c r="EV1074" s="172">
        <v>16</v>
      </c>
      <c r="EW1074" s="172">
        <v>11</v>
      </c>
      <c r="EX1074" s="332">
        <f t="shared" si="62"/>
        <v>0.6875</v>
      </c>
      <c r="EY1074" s="553" t="s">
        <v>13395</v>
      </c>
      <c r="EZ1074" s="552">
        <v>5</v>
      </c>
      <c r="FA1074" s="553" t="s">
        <v>13396</v>
      </c>
      <c r="FB1074" s="172">
        <v>2</v>
      </c>
      <c r="FC1074" s="172">
        <v>2</v>
      </c>
      <c r="FD1074" s="332">
        <f t="shared" si="63"/>
        <v>1</v>
      </c>
      <c r="FE1074" s="553" t="s">
        <v>137</v>
      </c>
      <c r="FF1074" s="552">
        <v>0</v>
      </c>
      <c r="FG1074" s="553" t="s">
        <v>137</v>
      </c>
      <c r="FH1074" s="172">
        <v>0</v>
      </c>
      <c r="FI1074" s="172">
        <v>0</v>
      </c>
      <c r="FJ1074" s="332" t="str">
        <f t="shared" si="64"/>
        <v/>
      </c>
      <c r="FK1074" s="553" t="s">
        <v>137</v>
      </c>
      <c r="FL1074" s="552">
        <v>0</v>
      </c>
      <c r="FM1074" s="553" t="s">
        <v>137</v>
      </c>
      <c r="FN1074" s="172">
        <v>0</v>
      </c>
      <c r="FO1074" s="172">
        <v>0</v>
      </c>
      <c r="FP1074" s="332" t="str">
        <f t="shared" si="65"/>
        <v/>
      </c>
      <c r="FQ1074" s="553" t="s">
        <v>137</v>
      </c>
      <c r="FR1074" s="552">
        <v>0</v>
      </c>
      <c r="FS1074" s="553" t="s">
        <v>137</v>
      </c>
      <c r="FT1074" s="172">
        <v>0</v>
      </c>
      <c r="FU1074" s="172">
        <v>0</v>
      </c>
      <c r="FV1074" s="332" t="str">
        <f t="shared" si="66"/>
        <v/>
      </c>
      <c r="FW1074" s="553" t="s">
        <v>137</v>
      </c>
      <c r="FX1074" s="552">
        <v>0</v>
      </c>
      <c r="FY1074" s="553" t="s">
        <v>137</v>
      </c>
      <c r="FZ1074" s="172">
        <v>6</v>
      </c>
      <c r="GA1074" s="172">
        <v>4</v>
      </c>
      <c r="GB1074" s="332">
        <f t="shared" si="67"/>
        <v>0.66666666666666663</v>
      </c>
      <c r="GC1074" s="553" t="s">
        <v>6870</v>
      </c>
      <c r="GD1074" s="552">
        <v>1</v>
      </c>
      <c r="GE1074" s="553" t="s">
        <v>6871</v>
      </c>
      <c r="GF1074" s="172">
        <v>10</v>
      </c>
      <c r="GG1074" s="172">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2"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2">
        <v>3</v>
      </c>
      <c r="BQ1075" s="172">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2">
        <v>0</v>
      </c>
      <c r="DG1075" s="172">
        <v>0</v>
      </c>
      <c r="DH1075" s="332" t="str">
        <f t="shared" si="55"/>
        <v/>
      </c>
      <c r="DI1075" s="553" t="s">
        <v>137</v>
      </c>
      <c r="DJ1075" s="552">
        <v>0</v>
      </c>
      <c r="DK1075" s="553" t="s">
        <v>137</v>
      </c>
      <c r="DL1075" s="172">
        <v>0</v>
      </c>
      <c r="DM1075" s="172">
        <v>0</v>
      </c>
      <c r="DN1075" s="332" t="str">
        <f t="shared" si="56"/>
        <v/>
      </c>
      <c r="DO1075" s="553" t="s">
        <v>137</v>
      </c>
      <c r="DP1075" s="551">
        <v>0</v>
      </c>
      <c r="DQ1075" s="553" t="s">
        <v>137</v>
      </c>
      <c r="DR1075" s="172">
        <v>32</v>
      </c>
      <c r="DS1075" s="172">
        <v>0</v>
      </c>
      <c r="DT1075" s="332">
        <f t="shared" si="57"/>
        <v>0</v>
      </c>
      <c r="DU1075" s="553" t="s">
        <v>12240</v>
      </c>
      <c r="DV1075" s="552">
        <v>0</v>
      </c>
      <c r="DW1075" s="553" t="s">
        <v>137</v>
      </c>
      <c r="DX1075" s="172">
        <v>18</v>
      </c>
      <c r="DY1075" s="172">
        <v>0</v>
      </c>
      <c r="DZ1075" s="332">
        <f t="shared" si="58"/>
        <v>0</v>
      </c>
      <c r="EA1075" s="553" t="s">
        <v>15018</v>
      </c>
      <c r="EB1075" s="552">
        <v>0</v>
      </c>
      <c r="EC1075" s="553" t="s">
        <v>137</v>
      </c>
      <c r="ED1075" s="172">
        <v>1</v>
      </c>
      <c r="EE1075" s="172">
        <v>0</v>
      </c>
      <c r="EF1075" s="576">
        <f t="shared" si="59"/>
        <v>0</v>
      </c>
      <c r="EG1075" s="553" t="s">
        <v>15019</v>
      </c>
      <c r="EH1075" s="552">
        <v>0</v>
      </c>
      <c r="EI1075" s="553"/>
      <c r="EJ1075" s="172">
        <v>6</v>
      </c>
      <c r="EK1075" s="172">
        <v>0</v>
      </c>
      <c r="EL1075" s="576">
        <f t="shared" si="60"/>
        <v>0</v>
      </c>
      <c r="EM1075" s="553" t="s">
        <v>15018</v>
      </c>
      <c r="EN1075" s="552">
        <v>6</v>
      </c>
      <c r="EO1075" s="553" t="s">
        <v>6873</v>
      </c>
      <c r="EP1075" s="172">
        <v>10</v>
      </c>
      <c r="EQ1075" s="172">
        <v>4</v>
      </c>
      <c r="ER1075" s="332">
        <f t="shared" si="61"/>
        <v>0.4</v>
      </c>
      <c r="ES1075" s="553" t="s">
        <v>15018</v>
      </c>
      <c r="ET1075" s="552">
        <v>2</v>
      </c>
      <c r="EU1075" s="553" t="s">
        <v>6873</v>
      </c>
      <c r="EV1075" s="172">
        <v>15</v>
      </c>
      <c r="EW1075" s="172">
        <v>2</v>
      </c>
      <c r="EX1075" s="332">
        <f t="shared" si="62"/>
        <v>0.13333333333333333</v>
      </c>
      <c r="EY1075" s="553" t="s">
        <v>15020</v>
      </c>
      <c r="EZ1075" s="552">
        <v>8</v>
      </c>
      <c r="FA1075" s="553" t="s">
        <v>6873</v>
      </c>
      <c r="FB1075" s="172">
        <v>3</v>
      </c>
      <c r="FC1075" s="172">
        <v>0</v>
      </c>
      <c r="FD1075" s="332">
        <f t="shared" si="63"/>
        <v>0</v>
      </c>
      <c r="FE1075" s="553" t="s">
        <v>15018</v>
      </c>
      <c r="FF1075" s="552">
        <v>3</v>
      </c>
      <c r="FG1075" s="553" t="s">
        <v>6873</v>
      </c>
      <c r="FH1075" s="172">
        <v>0</v>
      </c>
      <c r="FI1075" s="172">
        <v>0</v>
      </c>
      <c r="FJ1075" s="332" t="str">
        <f t="shared" si="64"/>
        <v/>
      </c>
      <c r="FK1075" s="553" t="s">
        <v>137</v>
      </c>
      <c r="FL1075" s="552">
        <v>0</v>
      </c>
      <c r="FM1075" s="553" t="s">
        <v>137</v>
      </c>
      <c r="FN1075" s="172">
        <v>1</v>
      </c>
      <c r="FO1075" s="172">
        <v>1</v>
      </c>
      <c r="FP1075" s="332">
        <f t="shared" si="65"/>
        <v>1</v>
      </c>
      <c r="FQ1075" s="553" t="s">
        <v>137</v>
      </c>
      <c r="FR1075" s="552">
        <v>0</v>
      </c>
      <c r="FS1075" s="553" t="s">
        <v>137</v>
      </c>
      <c r="FT1075" s="172">
        <v>5</v>
      </c>
      <c r="FU1075" s="172">
        <v>4</v>
      </c>
      <c r="FV1075" s="332">
        <f t="shared" si="66"/>
        <v>0.8</v>
      </c>
      <c r="FW1075" s="553" t="s">
        <v>6875</v>
      </c>
      <c r="FX1075" s="552">
        <v>0</v>
      </c>
      <c r="FY1075" s="553" t="s">
        <v>6873</v>
      </c>
      <c r="FZ1075" s="172">
        <v>7</v>
      </c>
      <c r="GA1075" s="172">
        <v>2</v>
      </c>
      <c r="GB1075" s="332">
        <f t="shared" si="67"/>
        <v>0.2857142857142857</v>
      </c>
      <c r="GC1075" s="553" t="s">
        <v>15021</v>
      </c>
      <c r="GD1075" s="552">
        <v>3</v>
      </c>
      <c r="GE1075" s="553" t="s">
        <v>6873</v>
      </c>
      <c r="GF1075" s="172">
        <v>1</v>
      </c>
      <c r="GG1075" s="172">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2"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2">
        <v>1</v>
      </c>
      <c r="BQ1076" s="172">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2">
        <v>0</v>
      </c>
      <c r="DG1076" s="172">
        <v>0</v>
      </c>
      <c r="DH1076" s="332" t="str">
        <f t="shared" si="55"/>
        <v/>
      </c>
      <c r="DI1076" s="553" t="s">
        <v>137</v>
      </c>
      <c r="DJ1076" s="552">
        <v>0</v>
      </c>
      <c r="DK1076" s="553" t="s">
        <v>137</v>
      </c>
      <c r="DL1076" s="172">
        <v>0</v>
      </c>
      <c r="DM1076" s="172">
        <v>0</v>
      </c>
      <c r="DN1076" s="332" t="str">
        <f t="shared" si="56"/>
        <v/>
      </c>
      <c r="DO1076" s="553" t="s">
        <v>137</v>
      </c>
      <c r="DP1076" s="551">
        <v>0</v>
      </c>
      <c r="DQ1076" s="553" t="s">
        <v>137</v>
      </c>
      <c r="DR1076" s="172">
        <v>18</v>
      </c>
      <c r="DS1076" s="172">
        <v>0</v>
      </c>
      <c r="DT1076" s="332">
        <f t="shared" si="57"/>
        <v>0</v>
      </c>
      <c r="DU1076" s="553" t="s">
        <v>532</v>
      </c>
      <c r="DV1076" s="552">
        <v>0</v>
      </c>
      <c r="DW1076" s="553" t="s">
        <v>137</v>
      </c>
      <c r="DX1076" s="172">
        <v>0</v>
      </c>
      <c r="DY1076" s="172">
        <v>0</v>
      </c>
      <c r="DZ1076" s="332" t="str">
        <f t="shared" si="58"/>
        <v/>
      </c>
      <c r="EA1076" s="553" t="s">
        <v>137</v>
      </c>
      <c r="EB1076" s="552">
        <v>0</v>
      </c>
      <c r="EC1076" s="553" t="s">
        <v>137</v>
      </c>
      <c r="ED1076" s="172">
        <v>2</v>
      </c>
      <c r="EE1076" s="172">
        <v>0</v>
      </c>
      <c r="EF1076" s="576">
        <f t="shared" si="59"/>
        <v>0</v>
      </c>
      <c r="EG1076" s="553" t="s">
        <v>6878</v>
      </c>
      <c r="EH1076" s="552">
        <v>0</v>
      </c>
      <c r="EI1076" s="553" t="s">
        <v>137</v>
      </c>
      <c r="EJ1076" s="172">
        <v>7</v>
      </c>
      <c r="EK1076" s="172">
        <v>0</v>
      </c>
      <c r="EL1076" s="576">
        <f t="shared" si="60"/>
        <v>0</v>
      </c>
      <c r="EM1076" s="553" t="s">
        <v>15023</v>
      </c>
      <c r="EN1076" s="552">
        <v>7</v>
      </c>
      <c r="EO1076" s="553" t="s">
        <v>6879</v>
      </c>
      <c r="EP1076" s="172">
        <v>5</v>
      </c>
      <c r="EQ1076" s="172">
        <v>0</v>
      </c>
      <c r="ER1076" s="332">
        <f t="shared" si="61"/>
        <v>0</v>
      </c>
      <c r="ES1076" s="553" t="s">
        <v>15024</v>
      </c>
      <c r="ET1076" s="552">
        <v>3</v>
      </c>
      <c r="EU1076" s="553" t="s">
        <v>15025</v>
      </c>
      <c r="EV1076" s="172">
        <v>14</v>
      </c>
      <c r="EW1076" s="172">
        <v>14</v>
      </c>
      <c r="EX1076" s="332">
        <f t="shared" si="62"/>
        <v>1</v>
      </c>
      <c r="EY1076" s="553"/>
      <c r="EZ1076" s="552">
        <v>0</v>
      </c>
      <c r="FA1076" s="553" t="s">
        <v>137</v>
      </c>
      <c r="FB1076" s="172">
        <v>4</v>
      </c>
      <c r="FC1076" s="172">
        <v>3</v>
      </c>
      <c r="FD1076" s="332">
        <f t="shared" si="63"/>
        <v>0.75</v>
      </c>
      <c r="FE1076" s="553" t="s">
        <v>6881</v>
      </c>
      <c r="FF1076" s="552">
        <v>1</v>
      </c>
      <c r="FG1076" s="553" t="s">
        <v>6880</v>
      </c>
      <c r="FH1076" s="172">
        <v>0</v>
      </c>
      <c r="FI1076" s="172">
        <v>0</v>
      </c>
      <c r="FJ1076" s="332" t="str">
        <f t="shared" si="64"/>
        <v/>
      </c>
      <c r="FK1076" s="553" t="s">
        <v>137</v>
      </c>
      <c r="FL1076" s="552">
        <v>0</v>
      </c>
      <c r="FM1076" s="553" t="s">
        <v>137</v>
      </c>
      <c r="FN1076" s="172">
        <v>0</v>
      </c>
      <c r="FO1076" s="172">
        <v>0</v>
      </c>
      <c r="FP1076" s="332" t="str">
        <f t="shared" si="65"/>
        <v/>
      </c>
      <c r="FQ1076" s="553" t="s">
        <v>137</v>
      </c>
      <c r="FR1076" s="552">
        <v>0</v>
      </c>
      <c r="FS1076" s="553" t="s">
        <v>137</v>
      </c>
      <c r="FT1076" s="172">
        <v>1</v>
      </c>
      <c r="FU1076" s="172">
        <v>0</v>
      </c>
      <c r="FV1076" s="332">
        <f t="shared" si="66"/>
        <v>0</v>
      </c>
      <c r="FW1076" s="553" t="s">
        <v>15026</v>
      </c>
      <c r="FX1076" s="552">
        <v>1</v>
      </c>
      <c r="FY1076" s="553" t="s">
        <v>15027</v>
      </c>
      <c r="FZ1076" s="172">
        <v>3</v>
      </c>
      <c r="GA1076" s="172">
        <v>1</v>
      </c>
      <c r="GB1076" s="332">
        <f t="shared" si="67"/>
        <v>0.33333333333333331</v>
      </c>
      <c r="GC1076" s="553" t="s">
        <v>6882</v>
      </c>
      <c r="GD1076" s="552">
        <v>1</v>
      </c>
      <c r="GE1076" s="553" t="s">
        <v>6883</v>
      </c>
      <c r="GF1076" s="172">
        <v>22</v>
      </c>
      <c r="GG1076" s="172">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2"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2">
        <v>2</v>
      </c>
      <c r="BQ1077" s="172">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2">
        <v>0</v>
      </c>
      <c r="DG1077" s="172">
        <v>0</v>
      </c>
      <c r="DH1077" s="332" t="str">
        <f t="shared" si="55"/>
        <v/>
      </c>
      <c r="DI1077" s="553" t="s">
        <v>137</v>
      </c>
      <c r="DJ1077" s="552">
        <v>0</v>
      </c>
      <c r="DK1077" s="553" t="s">
        <v>137</v>
      </c>
      <c r="DL1077" s="172">
        <v>0</v>
      </c>
      <c r="DM1077" s="172">
        <v>0</v>
      </c>
      <c r="DN1077" s="332" t="str">
        <f t="shared" si="56"/>
        <v/>
      </c>
      <c r="DO1077" s="553" t="s">
        <v>137</v>
      </c>
      <c r="DP1077" s="551">
        <v>0</v>
      </c>
      <c r="DQ1077" s="553" t="s">
        <v>137</v>
      </c>
      <c r="DR1077" s="172">
        <v>12</v>
      </c>
      <c r="DS1077" s="172">
        <v>0</v>
      </c>
      <c r="DT1077" s="332">
        <f t="shared" si="57"/>
        <v>0</v>
      </c>
      <c r="DU1077" s="553" t="s">
        <v>6888</v>
      </c>
      <c r="DV1077" s="552">
        <v>0</v>
      </c>
      <c r="DW1077" s="553" t="s">
        <v>137</v>
      </c>
      <c r="DX1077" s="172">
        <v>4</v>
      </c>
      <c r="DY1077" s="172">
        <v>0</v>
      </c>
      <c r="DZ1077" s="332">
        <f t="shared" si="58"/>
        <v>0</v>
      </c>
      <c r="EA1077" s="553" t="s">
        <v>6889</v>
      </c>
      <c r="EB1077" s="552">
        <v>0</v>
      </c>
      <c r="EC1077" s="553" t="s">
        <v>137</v>
      </c>
      <c r="ED1077" s="172">
        <v>0</v>
      </c>
      <c r="EE1077" s="172">
        <v>0</v>
      </c>
      <c r="EF1077" s="576" t="str">
        <f t="shared" si="59"/>
        <v/>
      </c>
      <c r="EG1077" s="553" t="s">
        <v>137</v>
      </c>
      <c r="EH1077" s="552">
        <v>0</v>
      </c>
      <c r="EI1077" s="553" t="s">
        <v>137</v>
      </c>
      <c r="EJ1077" s="172">
        <v>2</v>
      </c>
      <c r="EK1077" s="172">
        <v>0</v>
      </c>
      <c r="EL1077" s="576">
        <f t="shared" si="60"/>
        <v>0</v>
      </c>
      <c r="EM1077" s="553" t="s">
        <v>6890</v>
      </c>
      <c r="EN1077" s="552">
        <v>2</v>
      </c>
      <c r="EO1077" s="553" t="s">
        <v>6890</v>
      </c>
      <c r="EP1077" s="172">
        <v>3</v>
      </c>
      <c r="EQ1077" s="172">
        <v>2</v>
      </c>
      <c r="ER1077" s="332">
        <f t="shared" si="61"/>
        <v>0.66666666666666663</v>
      </c>
      <c r="ES1077" s="553" t="s">
        <v>6891</v>
      </c>
      <c r="ET1077" s="552">
        <v>1</v>
      </c>
      <c r="EU1077" s="553" t="s">
        <v>6891</v>
      </c>
      <c r="EV1077" s="172">
        <v>3</v>
      </c>
      <c r="EW1077" s="172">
        <v>3</v>
      </c>
      <c r="EX1077" s="332">
        <f t="shared" si="62"/>
        <v>1</v>
      </c>
      <c r="EY1077" s="553"/>
      <c r="EZ1077" s="552">
        <v>0</v>
      </c>
      <c r="FA1077" s="553" t="s">
        <v>137</v>
      </c>
      <c r="FB1077" s="172">
        <v>3</v>
      </c>
      <c r="FC1077" s="172">
        <v>2</v>
      </c>
      <c r="FD1077" s="332">
        <f t="shared" si="63"/>
        <v>0.66666666666666663</v>
      </c>
      <c r="FE1077" s="553" t="s">
        <v>6892</v>
      </c>
      <c r="FF1077" s="552">
        <v>1</v>
      </c>
      <c r="FG1077" s="553" t="s">
        <v>6892</v>
      </c>
      <c r="FH1077" s="172">
        <v>0</v>
      </c>
      <c r="FI1077" s="172">
        <v>0</v>
      </c>
      <c r="FJ1077" s="332" t="str">
        <f t="shared" si="64"/>
        <v/>
      </c>
      <c r="FK1077" s="553" t="s">
        <v>137</v>
      </c>
      <c r="FL1077" s="552">
        <v>0</v>
      </c>
      <c r="FM1077" s="553" t="s">
        <v>137</v>
      </c>
      <c r="FN1077" s="172">
        <v>0</v>
      </c>
      <c r="FO1077" s="172">
        <v>0</v>
      </c>
      <c r="FP1077" s="332" t="str">
        <f t="shared" si="65"/>
        <v/>
      </c>
      <c r="FQ1077" s="553" t="s">
        <v>137</v>
      </c>
      <c r="FR1077" s="552">
        <v>0</v>
      </c>
      <c r="FS1077" s="553" t="s">
        <v>137</v>
      </c>
      <c r="FT1077" s="172">
        <v>4</v>
      </c>
      <c r="FU1077" s="172">
        <v>4</v>
      </c>
      <c r="FV1077" s="332">
        <f t="shared" si="66"/>
        <v>1</v>
      </c>
      <c r="FW1077" s="553" t="s">
        <v>137</v>
      </c>
      <c r="FX1077" s="552">
        <v>0</v>
      </c>
      <c r="FY1077" s="553" t="s">
        <v>137</v>
      </c>
      <c r="FZ1077" s="172">
        <v>3</v>
      </c>
      <c r="GA1077" s="172">
        <v>3</v>
      </c>
      <c r="GB1077" s="332">
        <f t="shared" si="67"/>
        <v>1</v>
      </c>
      <c r="GC1077" s="553" t="s">
        <v>137</v>
      </c>
      <c r="GD1077" s="552">
        <v>0</v>
      </c>
      <c r="GE1077" s="553" t="s">
        <v>137</v>
      </c>
      <c r="GF1077" s="172">
        <v>9</v>
      </c>
      <c r="GG1077" s="172">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2"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2">
        <v>1</v>
      </c>
      <c r="BQ1078" s="172">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2">
        <v>0</v>
      </c>
      <c r="DG1078" s="172">
        <v>0</v>
      </c>
      <c r="DH1078" s="332" t="str">
        <f t="shared" si="55"/>
        <v/>
      </c>
      <c r="DI1078" s="553" t="s">
        <v>137</v>
      </c>
      <c r="DJ1078" s="552">
        <v>0</v>
      </c>
      <c r="DK1078" s="553" t="s">
        <v>137</v>
      </c>
      <c r="DL1078" s="172">
        <v>0</v>
      </c>
      <c r="DM1078" s="172">
        <v>0</v>
      </c>
      <c r="DN1078" s="332" t="str">
        <f t="shared" si="56"/>
        <v/>
      </c>
      <c r="DO1078" s="553" t="s">
        <v>137</v>
      </c>
      <c r="DP1078" s="551">
        <v>0</v>
      </c>
      <c r="DQ1078" s="553" t="s">
        <v>137</v>
      </c>
      <c r="DR1078" s="172">
        <v>4</v>
      </c>
      <c r="DS1078" s="172">
        <v>0</v>
      </c>
      <c r="DT1078" s="332">
        <f t="shared" si="57"/>
        <v>0</v>
      </c>
      <c r="DU1078" s="553" t="s">
        <v>234</v>
      </c>
      <c r="DV1078" s="552">
        <v>0</v>
      </c>
      <c r="DW1078" s="553" t="s">
        <v>137</v>
      </c>
      <c r="DX1078" s="172">
        <v>0</v>
      </c>
      <c r="DY1078" s="172">
        <v>0</v>
      </c>
      <c r="DZ1078" s="332" t="str">
        <f t="shared" si="58"/>
        <v/>
      </c>
      <c r="EA1078" s="553" t="s">
        <v>137</v>
      </c>
      <c r="EB1078" s="552">
        <v>0</v>
      </c>
      <c r="EC1078" s="553" t="s">
        <v>137</v>
      </c>
      <c r="ED1078" s="172">
        <v>0</v>
      </c>
      <c r="EE1078" s="172">
        <v>0</v>
      </c>
      <c r="EF1078" s="576" t="str">
        <f t="shared" si="59"/>
        <v/>
      </c>
      <c r="EG1078" s="553" t="s">
        <v>137</v>
      </c>
      <c r="EH1078" s="552">
        <v>0</v>
      </c>
      <c r="EI1078" s="553" t="s">
        <v>137</v>
      </c>
      <c r="EJ1078" s="172">
        <v>1</v>
      </c>
      <c r="EK1078" s="172">
        <v>0</v>
      </c>
      <c r="EL1078" s="576">
        <f t="shared" si="60"/>
        <v>0</v>
      </c>
      <c r="EM1078" s="553" t="s">
        <v>234</v>
      </c>
      <c r="EN1078" s="552">
        <v>1</v>
      </c>
      <c r="EO1078" s="553" t="s">
        <v>6896</v>
      </c>
      <c r="EP1078" s="172">
        <v>2</v>
      </c>
      <c r="EQ1078" s="172">
        <v>0</v>
      </c>
      <c r="ER1078" s="332">
        <f t="shared" si="61"/>
        <v>0</v>
      </c>
      <c r="ES1078" s="553" t="s">
        <v>234</v>
      </c>
      <c r="ET1078" s="552">
        <v>2</v>
      </c>
      <c r="EU1078" s="553" t="s">
        <v>6897</v>
      </c>
      <c r="EV1078" s="172">
        <v>8</v>
      </c>
      <c r="EW1078" s="172">
        <v>1</v>
      </c>
      <c r="EX1078" s="332">
        <f t="shared" si="62"/>
        <v>0.125</v>
      </c>
      <c r="EY1078" s="553" t="s">
        <v>13397</v>
      </c>
      <c r="EZ1078" s="552">
        <v>7</v>
      </c>
      <c r="FA1078" s="553" t="s">
        <v>13398</v>
      </c>
      <c r="FB1078" s="172">
        <v>0</v>
      </c>
      <c r="FC1078" s="172">
        <v>0</v>
      </c>
      <c r="FD1078" s="332" t="str">
        <f t="shared" si="63"/>
        <v/>
      </c>
      <c r="FE1078" s="553" t="s">
        <v>137</v>
      </c>
      <c r="FF1078" s="552">
        <v>0</v>
      </c>
      <c r="FG1078" s="553" t="s">
        <v>137</v>
      </c>
      <c r="FH1078" s="172">
        <v>0</v>
      </c>
      <c r="FI1078" s="172">
        <v>0</v>
      </c>
      <c r="FJ1078" s="332" t="str">
        <f t="shared" si="64"/>
        <v/>
      </c>
      <c r="FK1078" s="553" t="s">
        <v>137</v>
      </c>
      <c r="FL1078" s="552">
        <v>0</v>
      </c>
      <c r="FM1078" s="553" t="s">
        <v>137</v>
      </c>
      <c r="FN1078" s="172">
        <v>0</v>
      </c>
      <c r="FO1078" s="172">
        <v>0</v>
      </c>
      <c r="FP1078" s="332" t="str">
        <f t="shared" si="65"/>
        <v/>
      </c>
      <c r="FQ1078" s="553" t="s">
        <v>137</v>
      </c>
      <c r="FR1078" s="552">
        <v>0</v>
      </c>
      <c r="FS1078" s="553" t="s">
        <v>137</v>
      </c>
      <c r="FT1078" s="172">
        <v>0</v>
      </c>
      <c r="FU1078" s="172">
        <v>0</v>
      </c>
      <c r="FV1078" s="332" t="str">
        <f t="shared" si="66"/>
        <v/>
      </c>
      <c r="FW1078" s="553" t="s">
        <v>137</v>
      </c>
      <c r="FX1078" s="552">
        <v>0</v>
      </c>
      <c r="FY1078" s="553" t="s">
        <v>137</v>
      </c>
      <c r="FZ1078" s="172">
        <v>1</v>
      </c>
      <c r="GA1078" s="172">
        <v>0</v>
      </c>
      <c r="GB1078" s="332">
        <f t="shared" si="67"/>
        <v>0</v>
      </c>
      <c r="GC1078" s="553" t="s">
        <v>418</v>
      </c>
      <c r="GD1078" s="552">
        <v>1</v>
      </c>
      <c r="GE1078" s="553" t="s">
        <v>6898</v>
      </c>
      <c r="GF1078" s="172">
        <v>0</v>
      </c>
      <c r="GG1078" s="172">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2"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2">
        <v>1</v>
      </c>
      <c r="BQ1079" s="172">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2">
        <v>0</v>
      </c>
      <c r="DG1079" s="172">
        <v>0</v>
      </c>
      <c r="DH1079" s="332" t="str">
        <f t="shared" si="55"/>
        <v/>
      </c>
      <c r="DI1079" s="553" t="s">
        <v>137</v>
      </c>
      <c r="DJ1079" s="552">
        <v>0</v>
      </c>
      <c r="DK1079" s="553" t="s">
        <v>137</v>
      </c>
      <c r="DL1079" s="172">
        <v>1</v>
      </c>
      <c r="DM1079" s="172">
        <v>1</v>
      </c>
      <c r="DN1079" s="332">
        <f t="shared" si="56"/>
        <v>1</v>
      </c>
      <c r="DO1079" s="553" t="s">
        <v>137</v>
      </c>
      <c r="DP1079" s="551">
        <v>0</v>
      </c>
      <c r="DQ1079" s="553" t="s">
        <v>137</v>
      </c>
      <c r="DR1079" s="172">
        <v>0</v>
      </c>
      <c r="DS1079" s="172">
        <v>0</v>
      </c>
      <c r="DT1079" s="332" t="str">
        <f t="shared" si="57"/>
        <v/>
      </c>
      <c r="DU1079" s="553" t="s">
        <v>137</v>
      </c>
      <c r="DV1079" s="552">
        <v>0</v>
      </c>
      <c r="DW1079" s="553" t="s">
        <v>137</v>
      </c>
      <c r="DX1079" s="172">
        <v>0</v>
      </c>
      <c r="DY1079" s="172">
        <v>0</v>
      </c>
      <c r="DZ1079" s="332" t="str">
        <f t="shared" si="58"/>
        <v/>
      </c>
      <c r="EA1079" s="553" t="s">
        <v>137</v>
      </c>
      <c r="EB1079" s="552">
        <v>0</v>
      </c>
      <c r="EC1079" s="553" t="s">
        <v>137</v>
      </c>
      <c r="ED1079" s="172">
        <v>0</v>
      </c>
      <c r="EE1079" s="172">
        <v>0</v>
      </c>
      <c r="EF1079" s="576" t="str">
        <f t="shared" si="59"/>
        <v/>
      </c>
      <c r="EG1079" s="553" t="s">
        <v>137</v>
      </c>
      <c r="EH1079" s="552">
        <v>0</v>
      </c>
      <c r="EI1079" s="553" t="s">
        <v>137</v>
      </c>
      <c r="EJ1079" s="172">
        <v>1</v>
      </c>
      <c r="EK1079" s="172">
        <v>0</v>
      </c>
      <c r="EL1079" s="576">
        <f t="shared" si="60"/>
        <v>0</v>
      </c>
      <c r="EM1079" s="553" t="s">
        <v>1835</v>
      </c>
      <c r="EN1079" s="552">
        <v>1</v>
      </c>
      <c r="EO1079" s="553" t="s">
        <v>6901</v>
      </c>
      <c r="EP1079" s="172">
        <v>0</v>
      </c>
      <c r="EQ1079" s="172">
        <v>0</v>
      </c>
      <c r="ER1079" s="332" t="str">
        <f t="shared" si="61"/>
        <v/>
      </c>
      <c r="ES1079" s="553" t="s">
        <v>137</v>
      </c>
      <c r="ET1079" s="552">
        <v>0</v>
      </c>
      <c r="EU1079" s="553" t="s">
        <v>137</v>
      </c>
      <c r="EV1079" s="172">
        <v>1</v>
      </c>
      <c r="EW1079" s="172">
        <v>0</v>
      </c>
      <c r="EX1079" s="332">
        <f t="shared" si="62"/>
        <v>0</v>
      </c>
      <c r="EY1079" s="553" t="s">
        <v>1835</v>
      </c>
      <c r="EZ1079" s="552">
        <v>1</v>
      </c>
      <c r="FA1079" s="553" t="s">
        <v>13399</v>
      </c>
      <c r="FB1079" s="172">
        <v>0</v>
      </c>
      <c r="FC1079" s="172">
        <v>0</v>
      </c>
      <c r="FD1079" s="332" t="str">
        <f t="shared" si="63"/>
        <v/>
      </c>
      <c r="FE1079" s="553" t="s">
        <v>137</v>
      </c>
      <c r="FF1079" s="552">
        <v>0</v>
      </c>
      <c r="FG1079" s="553" t="s">
        <v>137</v>
      </c>
      <c r="FH1079" s="172">
        <v>0</v>
      </c>
      <c r="FI1079" s="172">
        <v>0</v>
      </c>
      <c r="FJ1079" s="332" t="str">
        <f t="shared" si="64"/>
        <v/>
      </c>
      <c r="FK1079" s="553" t="s">
        <v>137</v>
      </c>
      <c r="FL1079" s="552">
        <v>0</v>
      </c>
      <c r="FM1079" s="553" t="s">
        <v>137</v>
      </c>
      <c r="FN1079" s="172">
        <v>0</v>
      </c>
      <c r="FO1079" s="172">
        <v>0</v>
      </c>
      <c r="FP1079" s="332" t="str">
        <f t="shared" si="65"/>
        <v/>
      </c>
      <c r="FQ1079" s="553" t="s">
        <v>137</v>
      </c>
      <c r="FR1079" s="552">
        <v>0</v>
      </c>
      <c r="FS1079" s="553" t="s">
        <v>137</v>
      </c>
      <c r="FT1079" s="172">
        <v>0</v>
      </c>
      <c r="FU1079" s="172">
        <v>0</v>
      </c>
      <c r="FV1079" s="332" t="str">
        <f t="shared" si="66"/>
        <v/>
      </c>
      <c r="FW1079" s="553" t="s">
        <v>137</v>
      </c>
      <c r="FX1079" s="552">
        <v>0</v>
      </c>
      <c r="FY1079" s="553" t="s">
        <v>137</v>
      </c>
      <c r="FZ1079" s="172">
        <v>0</v>
      </c>
      <c r="GA1079" s="172">
        <v>0</v>
      </c>
      <c r="GB1079" s="332" t="str">
        <f t="shared" si="67"/>
        <v/>
      </c>
      <c r="GC1079" s="553" t="s">
        <v>137</v>
      </c>
      <c r="GD1079" s="552">
        <v>0</v>
      </c>
      <c r="GE1079" s="553" t="s">
        <v>137</v>
      </c>
      <c r="GF1079" s="172">
        <v>2</v>
      </c>
      <c r="GG1079" s="172">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2"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2">
        <v>1</v>
      </c>
      <c r="BQ1080" s="172">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2">
        <v>0</v>
      </c>
      <c r="DG1080" s="172">
        <v>0</v>
      </c>
      <c r="DH1080" s="332" t="str">
        <f t="shared" si="55"/>
        <v/>
      </c>
      <c r="DI1080" s="553" t="s">
        <v>137</v>
      </c>
      <c r="DJ1080" s="552">
        <v>0</v>
      </c>
      <c r="DK1080" s="553" t="s">
        <v>137</v>
      </c>
      <c r="DL1080" s="172">
        <v>0</v>
      </c>
      <c r="DM1080" s="172">
        <v>0</v>
      </c>
      <c r="DN1080" s="332" t="str">
        <f t="shared" si="56"/>
        <v/>
      </c>
      <c r="DO1080" s="553" t="s">
        <v>137</v>
      </c>
      <c r="DP1080" s="551">
        <v>0</v>
      </c>
      <c r="DQ1080" s="553" t="s">
        <v>137</v>
      </c>
      <c r="DR1080" s="172">
        <v>1</v>
      </c>
      <c r="DS1080" s="172">
        <v>0</v>
      </c>
      <c r="DT1080" s="332">
        <f t="shared" si="57"/>
        <v>0</v>
      </c>
      <c r="DU1080" s="553" t="s">
        <v>12244</v>
      </c>
      <c r="DV1080" s="552">
        <v>0</v>
      </c>
      <c r="DW1080" s="553" t="s">
        <v>137</v>
      </c>
      <c r="DX1080" s="172">
        <v>0</v>
      </c>
      <c r="DY1080" s="172">
        <v>0</v>
      </c>
      <c r="DZ1080" s="332" t="str">
        <f t="shared" si="58"/>
        <v/>
      </c>
      <c r="EA1080" s="553" t="s">
        <v>137</v>
      </c>
      <c r="EB1080" s="552">
        <v>0</v>
      </c>
      <c r="EC1080" s="553" t="s">
        <v>137</v>
      </c>
      <c r="ED1080" s="172">
        <v>0</v>
      </c>
      <c r="EE1080" s="172">
        <v>0</v>
      </c>
      <c r="EF1080" s="576" t="str">
        <f t="shared" si="59"/>
        <v/>
      </c>
      <c r="EG1080" s="553" t="s">
        <v>137</v>
      </c>
      <c r="EH1080" s="552">
        <v>0</v>
      </c>
      <c r="EI1080" s="553" t="s">
        <v>137</v>
      </c>
      <c r="EJ1080" s="172">
        <v>2</v>
      </c>
      <c r="EK1080" s="172">
        <v>0</v>
      </c>
      <c r="EL1080" s="576">
        <f t="shared" si="60"/>
        <v>0</v>
      </c>
      <c r="EM1080" s="553" t="s">
        <v>12245</v>
      </c>
      <c r="EN1080" s="552">
        <v>2</v>
      </c>
      <c r="EO1080" s="553" t="s">
        <v>12245</v>
      </c>
      <c r="EP1080" s="172">
        <v>1</v>
      </c>
      <c r="EQ1080" s="172">
        <v>0</v>
      </c>
      <c r="ER1080" s="332">
        <f t="shared" si="61"/>
        <v>0</v>
      </c>
      <c r="ES1080" s="553" t="s">
        <v>12246</v>
      </c>
      <c r="ET1080" s="552">
        <v>1</v>
      </c>
      <c r="EU1080" s="553" t="s">
        <v>12246</v>
      </c>
      <c r="EV1080" s="172">
        <v>2</v>
      </c>
      <c r="EW1080" s="172">
        <v>1</v>
      </c>
      <c r="EX1080" s="332">
        <f t="shared" si="62"/>
        <v>0.5</v>
      </c>
      <c r="EY1080" s="553" t="s">
        <v>13400</v>
      </c>
      <c r="EZ1080" s="552">
        <v>0</v>
      </c>
      <c r="FA1080" s="553" t="s">
        <v>137</v>
      </c>
      <c r="FB1080" s="172"/>
      <c r="FC1080" s="172"/>
      <c r="FD1080" s="332" t="str">
        <f t="shared" si="63"/>
        <v/>
      </c>
      <c r="FE1080" s="553" t="s">
        <v>137</v>
      </c>
      <c r="FF1080" s="552">
        <v>0</v>
      </c>
      <c r="FG1080" s="553" t="s">
        <v>137</v>
      </c>
      <c r="FH1080" s="172">
        <v>0</v>
      </c>
      <c r="FI1080" s="172">
        <v>0</v>
      </c>
      <c r="FJ1080" s="332" t="str">
        <f t="shared" si="64"/>
        <v/>
      </c>
      <c r="FK1080" s="553" t="s">
        <v>137</v>
      </c>
      <c r="FL1080" s="552">
        <v>0</v>
      </c>
      <c r="FM1080" s="553" t="s">
        <v>137</v>
      </c>
      <c r="FN1080" s="172">
        <v>0</v>
      </c>
      <c r="FO1080" s="172">
        <v>0</v>
      </c>
      <c r="FP1080" s="332" t="str">
        <f t="shared" si="65"/>
        <v/>
      </c>
      <c r="FQ1080" s="553" t="s">
        <v>137</v>
      </c>
      <c r="FR1080" s="552">
        <v>0</v>
      </c>
      <c r="FS1080" s="553" t="s">
        <v>137</v>
      </c>
      <c r="FT1080" s="172">
        <v>0</v>
      </c>
      <c r="FU1080" s="172">
        <v>0</v>
      </c>
      <c r="FV1080" s="332" t="str">
        <f t="shared" si="66"/>
        <v/>
      </c>
      <c r="FW1080" s="553" t="s">
        <v>137</v>
      </c>
      <c r="FX1080" s="552">
        <v>0</v>
      </c>
      <c r="FY1080" s="553" t="s">
        <v>137</v>
      </c>
      <c r="FZ1080" s="172">
        <v>4</v>
      </c>
      <c r="GA1080" s="172">
        <v>2</v>
      </c>
      <c r="GB1080" s="332">
        <f t="shared" si="67"/>
        <v>0.5</v>
      </c>
      <c r="GC1080" s="553" t="s">
        <v>12247</v>
      </c>
      <c r="GD1080" s="552"/>
      <c r="GE1080" s="553"/>
      <c r="GF1080" s="172">
        <v>5</v>
      </c>
      <c r="GG1080" s="172">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2"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2">
        <v>0</v>
      </c>
      <c r="BQ1081" s="172">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2">
        <v>0</v>
      </c>
      <c r="DG1081" s="172">
        <v>0</v>
      </c>
      <c r="DH1081" s="332" t="str">
        <f t="shared" si="55"/>
        <v/>
      </c>
      <c r="DI1081" s="553" t="s">
        <v>137</v>
      </c>
      <c r="DJ1081" s="552">
        <v>0</v>
      </c>
      <c r="DK1081" s="553" t="s">
        <v>137</v>
      </c>
      <c r="DL1081" s="172">
        <v>0</v>
      </c>
      <c r="DM1081" s="172">
        <v>0</v>
      </c>
      <c r="DN1081" s="332" t="str">
        <f t="shared" si="56"/>
        <v/>
      </c>
      <c r="DO1081" s="553" t="s">
        <v>137</v>
      </c>
      <c r="DP1081" s="551">
        <v>0</v>
      </c>
      <c r="DQ1081" s="553" t="s">
        <v>137</v>
      </c>
      <c r="DR1081" s="172">
        <v>6</v>
      </c>
      <c r="DS1081" s="172">
        <v>0</v>
      </c>
      <c r="DT1081" s="332">
        <f t="shared" si="57"/>
        <v>0</v>
      </c>
      <c r="DU1081" s="553" t="s">
        <v>6904</v>
      </c>
      <c r="DV1081" s="552">
        <v>0</v>
      </c>
      <c r="DW1081" s="553" t="s">
        <v>137</v>
      </c>
      <c r="DX1081" s="172">
        <v>0</v>
      </c>
      <c r="DY1081" s="172">
        <v>0</v>
      </c>
      <c r="DZ1081" s="332" t="str">
        <f t="shared" si="58"/>
        <v/>
      </c>
      <c r="EA1081" s="553" t="s">
        <v>137</v>
      </c>
      <c r="EB1081" s="552">
        <v>0</v>
      </c>
      <c r="EC1081" s="553" t="s">
        <v>137</v>
      </c>
      <c r="ED1081" s="172">
        <v>0</v>
      </c>
      <c r="EE1081" s="172">
        <v>0</v>
      </c>
      <c r="EF1081" s="576" t="str">
        <f t="shared" si="59"/>
        <v/>
      </c>
      <c r="EG1081" s="553" t="s">
        <v>137</v>
      </c>
      <c r="EH1081" s="552">
        <v>0</v>
      </c>
      <c r="EI1081" s="553" t="s">
        <v>137</v>
      </c>
      <c r="EJ1081" s="172">
        <v>1</v>
      </c>
      <c r="EK1081" s="172">
        <v>0</v>
      </c>
      <c r="EL1081" s="576">
        <f t="shared" si="60"/>
        <v>0</v>
      </c>
      <c r="EM1081" s="553" t="s">
        <v>6904</v>
      </c>
      <c r="EN1081" s="552">
        <v>1</v>
      </c>
      <c r="EO1081" s="553" t="s">
        <v>6905</v>
      </c>
      <c r="EP1081" s="172">
        <v>0</v>
      </c>
      <c r="EQ1081" s="172">
        <v>0</v>
      </c>
      <c r="ER1081" s="332" t="str">
        <f t="shared" si="61"/>
        <v/>
      </c>
      <c r="ES1081" s="553" t="s">
        <v>137</v>
      </c>
      <c r="ET1081" s="552">
        <v>0</v>
      </c>
      <c r="EU1081" s="553" t="s">
        <v>137</v>
      </c>
      <c r="EV1081" s="172">
        <v>1</v>
      </c>
      <c r="EW1081" s="172">
        <v>0</v>
      </c>
      <c r="EX1081" s="332">
        <f t="shared" si="62"/>
        <v>0</v>
      </c>
      <c r="EY1081" s="553"/>
      <c r="EZ1081" s="552">
        <v>1</v>
      </c>
      <c r="FA1081" s="553" t="s">
        <v>6906</v>
      </c>
      <c r="FB1081" s="172">
        <v>2</v>
      </c>
      <c r="FC1081" s="172">
        <v>2</v>
      </c>
      <c r="FD1081" s="332">
        <f t="shared" si="63"/>
        <v>1</v>
      </c>
      <c r="FE1081" s="553" t="s">
        <v>137</v>
      </c>
      <c r="FF1081" s="552">
        <v>0</v>
      </c>
      <c r="FG1081" s="553" t="s">
        <v>6906</v>
      </c>
      <c r="FH1081" s="172">
        <v>0</v>
      </c>
      <c r="FI1081" s="172">
        <v>0</v>
      </c>
      <c r="FJ1081" s="332" t="str">
        <f t="shared" si="64"/>
        <v/>
      </c>
      <c r="FK1081" s="553" t="s">
        <v>137</v>
      </c>
      <c r="FL1081" s="552">
        <v>0</v>
      </c>
      <c r="FM1081" s="553" t="s">
        <v>137</v>
      </c>
      <c r="FN1081" s="172">
        <v>0</v>
      </c>
      <c r="FO1081" s="172">
        <v>0</v>
      </c>
      <c r="FP1081" s="332" t="str">
        <f t="shared" si="65"/>
        <v/>
      </c>
      <c r="FQ1081" s="553" t="s">
        <v>137</v>
      </c>
      <c r="FR1081" s="552">
        <v>0</v>
      </c>
      <c r="FS1081" s="553" t="s">
        <v>137</v>
      </c>
      <c r="FT1081" s="172">
        <v>0</v>
      </c>
      <c r="FU1081" s="172">
        <v>0</v>
      </c>
      <c r="FV1081" s="332" t="str">
        <f t="shared" si="66"/>
        <v/>
      </c>
      <c r="FW1081" s="553" t="s">
        <v>137</v>
      </c>
      <c r="FX1081" s="552">
        <v>0</v>
      </c>
      <c r="FY1081" s="553" t="s">
        <v>137</v>
      </c>
      <c r="FZ1081" s="172">
        <v>0</v>
      </c>
      <c r="GA1081" s="172">
        <v>0</v>
      </c>
      <c r="GB1081" s="332" t="str">
        <f t="shared" si="67"/>
        <v/>
      </c>
      <c r="GC1081" s="553"/>
      <c r="GD1081" s="552">
        <v>0</v>
      </c>
      <c r="GE1081" s="553" t="s">
        <v>137</v>
      </c>
      <c r="GF1081" s="172">
        <v>2</v>
      </c>
      <c r="GG1081" s="172">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2"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2">
        <v>1</v>
      </c>
      <c r="BQ1082" s="172">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2">
        <v>0</v>
      </c>
      <c r="DG1082" s="172">
        <v>0</v>
      </c>
      <c r="DH1082" s="332" t="str">
        <f t="shared" si="55"/>
        <v/>
      </c>
      <c r="DI1082" s="553" t="s">
        <v>137</v>
      </c>
      <c r="DJ1082" s="552">
        <v>0</v>
      </c>
      <c r="DK1082" s="553" t="s">
        <v>137</v>
      </c>
      <c r="DL1082" s="172">
        <v>0</v>
      </c>
      <c r="DM1082" s="172">
        <v>0</v>
      </c>
      <c r="DN1082" s="332" t="str">
        <f t="shared" si="56"/>
        <v/>
      </c>
      <c r="DO1082" s="553" t="s">
        <v>137</v>
      </c>
      <c r="DP1082" s="551">
        <v>0</v>
      </c>
      <c r="DQ1082" s="553" t="s">
        <v>137</v>
      </c>
      <c r="DR1082" s="172">
        <v>58</v>
      </c>
      <c r="DS1082" s="172">
        <v>0</v>
      </c>
      <c r="DT1082" s="332">
        <f t="shared" si="57"/>
        <v>0</v>
      </c>
      <c r="DU1082" s="553" t="s">
        <v>6909</v>
      </c>
      <c r="DV1082" s="552">
        <v>0</v>
      </c>
      <c r="DW1082" s="553" t="s">
        <v>137</v>
      </c>
      <c r="DX1082" s="172">
        <v>0</v>
      </c>
      <c r="DY1082" s="172">
        <v>0</v>
      </c>
      <c r="DZ1082" s="332" t="str">
        <f t="shared" si="58"/>
        <v/>
      </c>
      <c r="EA1082" s="553" t="s">
        <v>137</v>
      </c>
      <c r="EB1082" s="552">
        <v>0</v>
      </c>
      <c r="EC1082" s="553" t="s">
        <v>137</v>
      </c>
      <c r="ED1082" s="172">
        <v>1</v>
      </c>
      <c r="EE1082" s="172">
        <v>0</v>
      </c>
      <c r="EF1082" s="576">
        <f t="shared" si="59"/>
        <v>0</v>
      </c>
      <c r="EG1082" s="553" t="s">
        <v>6910</v>
      </c>
      <c r="EH1082" s="552">
        <v>0</v>
      </c>
      <c r="EI1082" s="553" t="s">
        <v>137</v>
      </c>
      <c r="EJ1082" s="172">
        <v>1</v>
      </c>
      <c r="EK1082" s="172">
        <v>0</v>
      </c>
      <c r="EL1082" s="576">
        <f t="shared" si="60"/>
        <v>0</v>
      </c>
      <c r="EM1082" s="553" t="s">
        <v>6910</v>
      </c>
      <c r="EN1082" s="552">
        <v>1</v>
      </c>
      <c r="EO1082" s="553" t="s">
        <v>6911</v>
      </c>
      <c r="EP1082" s="172">
        <v>0</v>
      </c>
      <c r="EQ1082" s="172">
        <v>0</v>
      </c>
      <c r="ER1082" s="332" t="str">
        <f t="shared" si="61"/>
        <v/>
      </c>
      <c r="ES1082" s="553" t="s">
        <v>137</v>
      </c>
      <c r="ET1082" s="552">
        <v>0</v>
      </c>
      <c r="EU1082" s="553" t="s">
        <v>137</v>
      </c>
      <c r="EV1082" s="172">
        <v>1</v>
      </c>
      <c r="EW1082" s="172">
        <v>0</v>
      </c>
      <c r="EX1082" s="332">
        <f t="shared" si="62"/>
        <v>0</v>
      </c>
      <c r="EY1082" s="553" t="s">
        <v>13401</v>
      </c>
      <c r="EZ1082" s="552">
        <v>1</v>
      </c>
      <c r="FA1082" s="553" t="s">
        <v>6911</v>
      </c>
      <c r="FB1082" s="172">
        <v>0</v>
      </c>
      <c r="FC1082" s="172">
        <v>0</v>
      </c>
      <c r="FD1082" s="332" t="str">
        <f t="shared" si="63"/>
        <v/>
      </c>
      <c r="FE1082" s="553" t="s">
        <v>137</v>
      </c>
      <c r="FF1082" s="552">
        <v>0</v>
      </c>
      <c r="FG1082" s="553" t="s">
        <v>137</v>
      </c>
      <c r="FH1082" s="172">
        <v>0</v>
      </c>
      <c r="FI1082" s="172">
        <v>0</v>
      </c>
      <c r="FJ1082" s="332" t="str">
        <f t="shared" si="64"/>
        <v/>
      </c>
      <c r="FK1082" s="553" t="s">
        <v>137</v>
      </c>
      <c r="FL1082" s="552">
        <v>0</v>
      </c>
      <c r="FM1082" s="553" t="s">
        <v>137</v>
      </c>
      <c r="FN1082" s="172">
        <v>0</v>
      </c>
      <c r="FO1082" s="172">
        <v>0</v>
      </c>
      <c r="FP1082" s="332" t="str">
        <f t="shared" si="65"/>
        <v/>
      </c>
      <c r="FQ1082" s="553" t="s">
        <v>137</v>
      </c>
      <c r="FR1082" s="552">
        <v>0</v>
      </c>
      <c r="FS1082" s="553" t="s">
        <v>137</v>
      </c>
      <c r="FT1082" s="172">
        <v>0</v>
      </c>
      <c r="FU1082" s="172">
        <v>0</v>
      </c>
      <c r="FV1082" s="332" t="str">
        <f t="shared" si="66"/>
        <v/>
      </c>
      <c r="FW1082" s="553" t="s">
        <v>137</v>
      </c>
      <c r="FX1082" s="552">
        <v>0</v>
      </c>
      <c r="FY1082" s="553" t="s">
        <v>137</v>
      </c>
      <c r="FZ1082" s="172">
        <v>1</v>
      </c>
      <c r="GA1082" s="172">
        <v>0</v>
      </c>
      <c r="GB1082" s="332">
        <f t="shared" si="67"/>
        <v>0</v>
      </c>
      <c r="GC1082" s="553" t="s">
        <v>927</v>
      </c>
      <c r="GD1082" s="552">
        <v>1</v>
      </c>
      <c r="GE1082" s="553" t="s">
        <v>6912</v>
      </c>
      <c r="GF1082" s="172">
        <v>2</v>
      </c>
      <c r="GG1082" s="172">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2"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2">
        <v>2</v>
      </c>
      <c r="BQ1083" s="172">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2">
        <v>0</v>
      </c>
      <c r="DG1083" s="172">
        <v>0</v>
      </c>
      <c r="DH1083" s="332" t="str">
        <f t="shared" si="55"/>
        <v/>
      </c>
      <c r="DI1083" s="553" t="s">
        <v>137</v>
      </c>
      <c r="DJ1083" s="552">
        <v>0</v>
      </c>
      <c r="DK1083" s="553" t="s">
        <v>137</v>
      </c>
      <c r="DL1083" s="172">
        <v>2</v>
      </c>
      <c r="DM1083" s="172">
        <v>2</v>
      </c>
      <c r="DN1083" s="332">
        <f t="shared" si="56"/>
        <v>1</v>
      </c>
      <c r="DO1083" s="553" t="s">
        <v>137</v>
      </c>
      <c r="DP1083" s="551">
        <v>0</v>
      </c>
      <c r="DQ1083" s="553" t="s">
        <v>137</v>
      </c>
      <c r="DR1083" s="172">
        <v>0</v>
      </c>
      <c r="DS1083" s="172">
        <v>0</v>
      </c>
      <c r="DT1083" s="332" t="str">
        <f t="shared" si="57"/>
        <v/>
      </c>
      <c r="DU1083" s="553" t="s">
        <v>137</v>
      </c>
      <c r="DV1083" s="552">
        <v>0</v>
      </c>
      <c r="DW1083" s="553" t="s">
        <v>137</v>
      </c>
      <c r="DX1083" s="172">
        <v>0</v>
      </c>
      <c r="DY1083" s="172">
        <v>0</v>
      </c>
      <c r="DZ1083" s="332" t="str">
        <f t="shared" si="58"/>
        <v/>
      </c>
      <c r="EA1083" s="553" t="s">
        <v>137</v>
      </c>
      <c r="EB1083" s="552">
        <v>0</v>
      </c>
      <c r="EC1083" s="553" t="s">
        <v>137</v>
      </c>
      <c r="ED1083" s="172">
        <v>0</v>
      </c>
      <c r="EE1083" s="172">
        <v>0</v>
      </c>
      <c r="EF1083" s="576" t="str">
        <f t="shared" si="59"/>
        <v/>
      </c>
      <c r="EG1083" s="553" t="s">
        <v>137</v>
      </c>
      <c r="EH1083" s="552">
        <v>0</v>
      </c>
      <c r="EI1083" s="553" t="s">
        <v>137</v>
      </c>
      <c r="EJ1083" s="172">
        <v>1</v>
      </c>
      <c r="EK1083" s="172">
        <v>0</v>
      </c>
      <c r="EL1083" s="576">
        <f t="shared" si="60"/>
        <v>0</v>
      </c>
      <c r="EM1083" s="553" t="s">
        <v>6915</v>
      </c>
      <c r="EN1083" s="552">
        <v>1</v>
      </c>
      <c r="EO1083" s="553" t="s">
        <v>6916</v>
      </c>
      <c r="EP1083" s="172">
        <v>1</v>
      </c>
      <c r="EQ1083" s="172">
        <v>0</v>
      </c>
      <c r="ER1083" s="332">
        <f t="shared" si="61"/>
        <v>0</v>
      </c>
      <c r="ES1083" s="553" t="s">
        <v>6915</v>
      </c>
      <c r="ET1083" s="552">
        <v>1</v>
      </c>
      <c r="EU1083" s="553" t="s">
        <v>6916</v>
      </c>
      <c r="EV1083" s="172">
        <v>1</v>
      </c>
      <c r="EW1083" s="172">
        <v>0</v>
      </c>
      <c r="EX1083" s="332">
        <f t="shared" si="62"/>
        <v>0</v>
      </c>
      <c r="EY1083" s="553" t="s">
        <v>13402</v>
      </c>
      <c r="EZ1083" s="552">
        <v>1</v>
      </c>
      <c r="FA1083" s="553" t="s">
        <v>6916</v>
      </c>
      <c r="FB1083" s="172">
        <v>0</v>
      </c>
      <c r="FC1083" s="172">
        <v>0</v>
      </c>
      <c r="FD1083" s="332" t="str">
        <f t="shared" si="63"/>
        <v/>
      </c>
      <c r="FE1083" s="553" t="s">
        <v>137</v>
      </c>
      <c r="FF1083" s="552">
        <v>0</v>
      </c>
      <c r="FG1083" s="553" t="s">
        <v>137</v>
      </c>
      <c r="FH1083" s="172">
        <v>0</v>
      </c>
      <c r="FI1083" s="172">
        <v>0</v>
      </c>
      <c r="FJ1083" s="332" t="str">
        <f t="shared" si="64"/>
        <v/>
      </c>
      <c r="FK1083" s="553" t="s">
        <v>137</v>
      </c>
      <c r="FL1083" s="552">
        <v>0</v>
      </c>
      <c r="FM1083" s="553" t="s">
        <v>137</v>
      </c>
      <c r="FN1083" s="172">
        <v>0</v>
      </c>
      <c r="FO1083" s="172">
        <v>0</v>
      </c>
      <c r="FP1083" s="332" t="str">
        <f t="shared" si="65"/>
        <v/>
      </c>
      <c r="FQ1083" s="553" t="s">
        <v>137</v>
      </c>
      <c r="FR1083" s="552">
        <v>0</v>
      </c>
      <c r="FS1083" s="553" t="s">
        <v>137</v>
      </c>
      <c r="FT1083" s="172">
        <v>0</v>
      </c>
      <c r="FU1083" s="172">
        <v>0</v>
      </c>
      <c r="FV1083" s="332" t="str">
        <f t="shared" si="66"/>
        <v/>
      </c>
      <c r="FW1083" s="553" t="s">
        <v>137</v>
      </c>
      <c r="FX1083" s="552">
        <v>0</v>
      </c>
      <c r="FY1083" s="553" t="s">
        <v>137</v>
      </c>
      <c r="FZ1083" s="172">
        <v>0</v>
      </c>
      <c r="GA1083" s="172">
        <v>0</v>
      </c>
      <c r="GB1083" s="332" t="str">
        <f t="shared" si="67"/>
        <v/>
      </c>
      <c r="GC1083" s="553" t="s">
        <v>137</v>
      </c>
      <c r="GD1083" s="552">
        <v>0</v>
      </c>
      <c r="GE1083" s="553" t="s">
        <v>137</v>
      </c>
      <c r="GF1083" s="172">
        <v>2</v>
      </c>
      <c r="GG1083" s="172">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70" customFormat="1" ht="115" customHeight="1">
      <c r="A1084" s="335" t="s">
        <v>15041</v>
      </c>
      <c r="B1084" s="555" t="s">
        <v>6919</v>
      </c>
      <c r="C1084" s="555" t="s">
        <v>6920</v>
      </c>
      <c r="D1084" s="555" t="s">
        <v>102</v>
      </c>
      <c r="E1084" s="169" t="s">
        <v>132</v>
      </c>
      <c r="F1084" s="169" t="s">
        <v>137</v>
      </c>
      <c r="G1084" s="238" t="s">
        <v>137</v>
      </c>
      <c r="H1084" s="169" t="s">
        <v>132</v>
      </c>
      <c r="I1084" s="169" t="s">
        <v>137</v>
      </c>
      <c r="J1084" s="238" t="s">
        <v>137</v>
      </c>
      <c r="K1084" s="340" t="s">
        <v>138</v>
      </c>
      <c r="L1084" s="169" t="s">
        <v>137</v>
      </c>
      <c r="M1084" s="341" t="s">
        <v>137</v>
      </c>
      <c r="N1084" s="169" t="s">
        <v>132</v>
      </c>
      <c r="O1084" s="169" t="s">
        <v>137</v>
      </c>
      <c r="P1084" s="238" t="s">
        <v>137</v>
      </c>
      <c r="Q1084" s="544" t="s">
        <v>132</v>
      </c>
      <c r="R1084" s="169" t="s">
        <v>137</v>
      </c>
      <c r="S1084" s="238" t="s">
        <v>137</v>
      </c>
      <c r="T1084" s="169" t="s">
        <v>132</v>
      </c>
      <c r="U1084" s="169" t="s">
        <v>137</v>
      </c>
      <c r="V1084" s="238"/>
      <c r="W1084" s="169" t="s">
        <v>132</v>
      </c>
      <c r="X1084" s="169" t="s">
        <v>137</v>
      </c>
      <c r="Y1084" s="238" t="s">
        <v>137</v>
      </c>
      <c r="Z1084" s="169" t="s">
        <v>132</v>
      </c>
      <c r="AA1084" s="169" t="s">
        <v>137</v>
      </c>
      <c r="AB1084" s="238" t="s">
        <v>137</v>
      </c>
      <c r="AC1084" s="244" t="s">
        <v>132</v>
      </c>
      <c r="AD1084" s="244" t="s">
        <v>137</v>
      </c>
      <c r="AE1084" s="238" t="s">
        <v>137</v>
      </c>
      <c r="AF1084" s="562" t="s">
        <v>148</v>
      </c>
      <c r="AG1084" s="555"/>
      <c r="AH1084" s="554"/>
      <c r="AI1084" s="169" t="s">
        <v>132</v>
      </c>
      <c r="AJ1084" s="169" t="s">
        <v>137</v>
      </c>
      <c r="AK1084" s="238" t="s">
        <v>137</v>
      </c>
      <c r="AL1084" s="169" t="s">
        <v>132</v>
      </c>
      <c r="AM1084" s="169" t="s">
        <v>137</v>
      </c>
      <c r="AN1084" s="238" t="s">
        <v>137</v>
      </c>
      <c r="AO1084" s="169" t="s">
        <v>138</v>
      </c>
      <c r="AP1084" s="169" t="s">
        <v>137</v>
      </c>
      <c r="AQ1084" s="238" t="s">
        <v>137</v>
      </c>
      <c r="AR1084" s="169" t="s">
        <v>132</v>
      </c>
      <c r="AS1084" s="169" t="s">
        <v>137</v>
      </c>
      <c r="AT1084" s="238" t="s">
        <v>137</v>
      </c>
      <c r="AU1084" s="169" t="s">
        <v>132</v>
      </c>
      <c r="AV1084" s="169" t="s">
        <v>137</v>
      </c>
      <c r="AW1084" s="238" t="s">
        <v>137</v>
      </c>
      <c r="AX1084" s="169" t="s">
        <v>132</v>
      </c>
      <c r="AY1084" s="169" t="s">
        <v>137</v>
      </c>
      <c r="AZ1084" s="238" t="s">
        <v>137</v>
      </c>
      <c r="BA1084" s="169" t="s">
        <v>132</v>
      </c>
      <c r="BB1084" s="169"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9"/>
      <c r="GP1084" s="169"/>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70"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2">
        <v>1</v>
      </c>
      <c r="BQ1085" s="172">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2">
        <v>0</v>
      </c>
      <c r="DG1085" s="172">
        <v>0</v>
      </c>
      <c r="DH1085" s="332" t="str">
        <f t="shared" si="55"/>
        <v/>
      </c>
      <c r="DI1085" s="553" t="s">
        <v>137</v>
      </c>
      <c r="DJ1085" s="552">
        <v>0</v>
      </c>
      <c r="DK1085" s="553" t="s">
        <v>137</v>
      </c>
      <c r="DL1085" s="172">
        <v>0</v>
      </c>
      <c r="DM1085" s="172">
        <v>0</v>
      </c>
      <c r="DN1085" s="332" t="str">
        <f t="shared" si="56"/>
        <v/>
      </c>
      <c r="DO1085" s="553" t="s">
        <v>137</v>
      </c>
      <c r="DP1085" s="551">
        <v>0</v>
      </c>
      <c r="DQ1085" s="553" t="s">
        <v>137</v>
      </c>
      <c r="DR1085" s="172">
        <v>21</v>
      </c>
      <c r="DS1085" s="172">
        <v>0</v>
      </c>
      <c r="DT1085" s="332">
        <f t="shared" si="57"/>
        <v>0</v>
      </c>
      <c r="DU1085" s="553" t="s">
        <v>6936</v>
      </c>
      <c r="DV1085" s="552">
        <v>0</v>
      </c>
      <c r="DW1085" s="553" t="s">
        <v>137</v>
      </c>
      <c r="DX1085" s="172">
        <v>4</v>
      </c>
      <c r="DY1085" s="172">
        <v>0</v>
      </c>
      <c r="DZ1085" s="332">
        <f t="shared" si="58"/>
        <v>0</v>
      </c>
      <c r="EA1085" s="553" t="s">
        <v>15043</v>
      </c>
      <c r="EB1085" s="552">
        <v>0</v>
      </c>
      <c r="EC1085" s="553" t="s">
        <v>137</v>
      </c>
      <c r="ED1085" s="172">
        <v>2</v>
      </c>
      <c r="EE1085" s="172">
        <v>0</v>
      </c>
      <c r="EF1085" s="576">
        <f t="shared" si="59"/>
        <v>0</v>
      </c>
      <c r="EG1085" s="553" t="s">
        <v>11521</v>
      </c>
      <c r="EH1085" s="552">
        <v>1</v>
      </c>
      <c r="EI1085" s="553" t="s">
        <v>11522</v>
      </c>
      <c r="EJ1085" s="172">
        <v>5</v>
      </c>
      <c r="EK1085" s="172">
        <v>0</v>
      </c>
      <c r="EL1085" s="576">
        <f t="shared" si="60"/>
        <v>0</v>
      </c>
      <c r="EM1085" s="553" t="s">
        <v>11523</v>
      </c>
      <c r="EN1085" s="552">
        <v>2</v>
      </c>
      <c r="EO1085" s="553" t="s">
        <v>6937</v>
      </c>
      <c r="EP1085" s="172">
        <v>5</v>
      </c>
      <c r="EQ1085" s="172">
        <v>0</v>
      </c>
      <c r="ER1085" s="332">
        <f t="shared" si="61"/>
        <v>0</v>
      </c>
      <c r="ES1085" s="553" t="s">
        <v>16581</v>
      </c>
      <c r="ET1085" s="552">
        <v>5</v>
      </c>
      <c r="EU1085" s="553" t="s">
        <v>6938</v>
      </c>
      <c r="EV1085" s="172">
        <v>7</v>
      </c>
      <c r="EW1085" s="172">
        <v>0</v>
      </c>
      <c r="EX1085" s="332">
        <f t="shared" si="62"/>
        <v>0</v>
      </c>
      <c r="EY1085" s="553" t="s">
        <v>13405</v>
      </c>
      <c r="EZ1085" s="552">
        <v>7</v>
      </c>
      <c r="FA1085" s="553" t="s">
        <v>2149</v>
      </c>
      <c r="FB1085" s="172">
        <v>1</v>
      </c>
      <c r="FC1085" s="172">
        <v>0</v>
      </c>
      <c r="FD1085" s="332">
        <f t="shared" si="63"/>
        <v>0</v>
      </c>
      <c r="FE1085" s="553" t="s">
        <v>16582</v>
      </c>
      <c r="FF1085" s="552">
        <v>1</v>
      </c>
      <c r="FG1085" s="553" t="s">
        <v>16583</v>
      </c>
      <c r="FH1085" s="172">
        <v>0</v>
      </c>
      <c r="FI1085" s="172">
        <v>0</v>
      </c>
      <c r="FJ1085" s="332" t="str">
        <f t="shared" si="64"/>
        <v/>
      </c>
      <c r="FK1085" s="553" t="s">
        <v>137</v>
      </c>
      <c r="FL1085" s="552">
        <v>0</v>
      </c>
      <c r="FM1085" s="553" t="s">
        <v>137</v>
      </c>
      <c r="FN1085" s="172">
        <v>0</v>
      </c>
      <c r="FO1085" s="172">
        <v>0</v>
      </c>
      <c r="FP1085" s="332" t="str">
        <f t="shared" si="65"/>
        <v/>
      </c>
      <c r="FQ1085" s="553" t="s">
        <v>137</v>
      </c>
      <c r="FR1085" s="552">
        <v>0</v>
      </c>
      <c r="FS1085" s="553" t="s">
        <v>137</v>
      </c>
      <c r="FT1085" s="172">
        <v>0</v>
      </c>
      <c r="FU1085" s="172">
        <v>0</v>
      </c>
      <c r="FV1085" s="332" t="str">
        <f t="shared" si="66"/>
        <v/>
      </c>
      <c r="FW1085" s="553" t="s">
        <v>137</v>
      </c>
      <c r="FX1085" s="552">
        <v>0</v>
      </c>
      <c r="FY1085" s="553" t="s">
        <v>137</v>
      </c>
      <c r="FZ1085" s="172">
        <v>2</v>
      </c>
      <c r="GA1085" s="172">
        <v>0</v>
      </c>
      <c r="GB1085" s="332">
        <f t="shared" si="67"/>
        <v>0</v>
      </c>
      <c r="GC1085" s="553" t="s">
        <v>6939</v>
      </c>
      <c r="GD1085" s="552">
        <v>1</v>
      </c>
      <c r="GE1085" s="553" t="s">
        <v>6940</v>
      </c>
      <c r="GF1085" s="172">
        <v>21</v>
      </c>
      <c r="GG1085" s="172">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70"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70"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2">
        <v>2</v>
      </c>
      <c r="BQ1087" s="172">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2">
        <v>0</v>
      </c>
      <c r="DG1087" s="172">
        <v>0</v>
      </c>
      <c r="DH1087" s="332" t="str">
        <f t="shared" si="55"/>
        <v/>
      </c>
      <c r="DI1087" s="553" t="s">
        <v>137</v>
      </c>
      <c r="DJ1087" s="552">
        <v>0</v>
      </c>
      <c r="DK1087" s="553" t="s">
        <v>137</v>
      </c>
      <c r="DL1087" s="172">
        <v>0</v>
      </c>
      <c r="DM1087" s="172">
        <v>0</v>
      </c>
      <c r="DN1087" s="332" t="str">
        <f t="shared" si="56"/>
        <v/>
      </c>
      <c r="DO1087" s="553" t="s">
        <v>137</v>
      </c>
      <c r="DP1087" s="551">
        <v>0</v>
      </c>
      <c r="DQ1087" s="553" t="s">
        <v>137</v>
      </c>
      <c r="DR1087" s="172">
        <v>12</v>
      </c>
      <c r="DS1087" s="172">
        <v>0</v>
      </c>
      <c r="DT1087" s="332">
        <f t="shared" si="57"/>
        <v>0</v>
      </c>
      <c r="DU1087" s="553" t="s">
        <v>15047</v>
      </c>
      <c r="DV1087" s="552">
        <v>0</v>
      </c>
      <c r="DW1087" s="553" t="s">
        <v>137</v>
      </c>
      <c r="DX1087" s="172">
        <v>2</v>
      </c>
      <c r="DY1087" s="172">
        <v>2</v>
      </c>
      <c r="DZ1087" s="332">
        <f t="shared" si="58"/>
        <v>1</v>
      </c>
      <c r="EA1087" s="553" t="s">
        <v>137</v>
      </c>
      <c r="EB1087" s="552">
        <v>0</v>
      </c>
      <c r="EC1087" s="553" t="s">
        <v>137</v>
      </c>
      <c r="ED1087" s="172">
        <v>2</v>
      </c>
      <c r="EE1087" s="172">
        <v>2</v>
      </c>
      <c r="EF1087" s="576">
        <f t="shared" si="59"/>
        <v>1</v>
      </c>
      <c r="EG1087" s="553" t="s">
        <v>137</v>
      </c>
      <c r="EH1087" s="552">
        <v>0</v>
      </c>
      <c r="EI1087" s="553" t="s">
        <v>137</v>
      </c>
      <c r="EJ1087" s="172">
        <v>3</v>
      </c>
      <c r="EK1087" s="172">
        <v>0</v>
      </c>
      <c r="EL1087" s="576">
        <f t="shared" si="60"/>
        <v>0</v>
      </c>
      <c r="EM1087" s="553" t="s">
        <v>15048</v>
      </c>
      <c r="EN1087" s="552">
        <v>3</v>
      </c>
      <c r="EO1087" s="553" t="s">
        <v>6951</v>
      </c>
      <c r="EP1087" s="172">
        <v>3</v>
      </c>
      <c r="EQ1087" s="172">
        <v>1</v>
      </c>
      <c r="ER1087" s="332">
        <f t="shared" si="61"/>
        <v>0.33333333333333331</v>
      </c>
      <c r="ES1087" s="553" t="s">
        <v>12636</v>
      </c>
      <c r="ET1087" s="552">
        <v>2</v>
      </c>
      <c r="EU1087" s="553" t="s">
        <v>6952</v>
      </c>
      <c r="EV1087" s="172">
        <v>5</v>
      </c>
      <c r="EW1087" s="172">
        <v>0</v>
      </c>
      <c r="EX1087" s="332">
        <f t="shared" si="62"/>
        <v>0</v>
      </c>
      <c r="EY1087" s="553" t="s">
        <v>12570</v>
      </c>
      <c r="EZ1087" s="552">
        <v>5</v>
      </c>
      <c r="FA1087" s="553" t="s">
        <v>13406</v>
      </c>
      <c r="FB1087" s="172">
        <v>1</v>
      </c>
      <c r="FC1087" s="172">
        <v>1</v>
      </c>
      <c r="FD1087" s="332">
        <f t="shared" si="63"/>
        <v>1</v>
      </c>
      <c r="FE1087" s="553" t="s">
        <v>137</v>
      </c>
      <c r="FF1087" s="552">
        <v>0</v>
      </c>
      <c r="FG1087" s="553" t="s">
        <v>137</v>
      </c>
      <c r="FH1087" s="172">
        <v>1</v>
      </c>
      <c r="FI1087" s="172">
        <v>1</v>
      </c>
      <c r="FJ1087" s="332">
        <f t="shared" si="64"/>
        <v>1</v>
      </c>
      <c r="FK1087" s="553" t="s">
        <v>137</v>
      </c>
      <c r="FL1087" s="552">
        <v>0</v>
      </c>
      <c r="FM1087" s="553" t="s">
        <v>137</v>
      </c>
      <c r="FN1087" s="172">
        <v>0</v>
      </c>
      <c r="FO1087" s="172">
        <v>0</v>
      </c>
      <c r="FP1087" s="332" t="str">
        <f t="shared" si="65"/>
        <v/>
      </c>
      <c r="FQ1087" s="553" t="s">
        <v>137</v>
      </c>
      <c r="FR1087" s="552">
        <v>0</v>
      </c>
      <c r="FS1087" s="553" t="s">
        <v>137</v>
      </c>
      <c r="FT1087" s="172">
        <v>0</v>
      </c>
      <c r="FU1087" s="172">
        <v>0</v>
      </c>
      <c r="FV1087" s="332" t="str">
        <f t="shared" si="66"/>
        <v/>
      </c>
      <c r="FW1087" s="553" t="s">
        <v>137</v>
      </c>
      <c r="FX1087" s="552">
        <v>0</v>
      </c>
      <c r="FY1087" s="553" t="s">
        <v>137</v>
      </c>
      <c r="FZ1087" s="172">
        <v>9</v>
      </c>
      <c r="GA1087" s="172">
        <v>7</v>
      </c>
      <c r="GB1087" s="332">
        <f t="shared" si="67"/>
        <v>0.77777777777777779</v>
      </c>
      <c r="GC1087" s="553" t="s">
        <v>13887</v>
      </c>
      <c r="GD1087" s="552">
        <v>2</v>
      </c>
      <c r="GE1087" s="553" t="s">
        <v>6953</v>
      </c>
      <c r="GF1087" s="172">
        <v>2</v>
      </c>
      <c r="GG1087" s="172">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70"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2">
        <v>2</v>
      </c>
      <c r="BQ1088" s="172">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2">
        <v>0</v>
      </c>
      <c r="DG1088" s="172">
        <v>0</v>
      </c>
      <c r="DH1088" s="332" t="str">
        <f t="shared" si="55"/>
        <v/>
      </c>
      <c r="DI1088" s="553" t="s">
        <v>137</v>
      </c>
      <c r="DJ1088" s="552">
        <v>0</v>
      </c>
      <c r="DK1088" s="553" t="s">
        <v>137</v>
      </c>
      <c r="DL1088" s="172">
        <v>1</v>
      </c>
      <c r="DM1088" s="172">
        <v>1</v>
      </c>
      <c r="DN1088" s="332">
        <f t="shared" si="56"/>
        <v>1</v>
      </c>
      <c r="DO1088" s="553" t="s">
        <v>137</v>
      </c>
      <c r="DP1088" s="551">
        <v>0</v>
      </c>
      <c r="DQ1088" s="553" t="s">
        <v>137</v>
      </c>
      <c r="DR1088" s="172">
        <v>23</v>
      </c>
      <c r="DS1088" s="172">
        <v>0</v>
      </c>
      <c r="DT1088" s="332">
        <f t="shared" si="57"/>
        <v>0</v>
      </c>
      <c r="DU1088" s="553" t="s">
        <v>6959</v>
      </c>
      <c r="DV1088" s="552">
        <v>0</v>
      </c>
      <c r="DW1088" s="553" t="s">
        <v>137</v>
      </c>
      <c r="DX1088" s="172">
        <v>3</v>
      </c>
      <c r="DY1088" s="172">
        <v>0</v>
      </c>
      <c r="DZ1088" s="332">
        <f t="shared" si="58"/>
        <v>0</v>
      </c>
      <c r="EA1088" s="553" t="s">
        <v>6960</v>
      </c>
      <c r="EB1088" s="552">
        <v>0</v>
      </c>
      <c r="EC1088" s="553" t="s">
        <v>137</v>
      </c>
      <c r="ED1088" s="172">
        <v>1</v>
      </c>
      <c r="EE1088" s="172">
        <v>0</v>
      </c>
      <c r="EF1088" s="576">
        <f t="shared" si="59"/>
        <v>0</v>
      </c>
      <c r="EG1088" s="553" t="s">
        <v>6961</v>
      </c>
      <c r="EH1088" s="552">
        <v>1</v>
      </c>
      <c r="EI1088" s="553" t="s">
        <v>6961</v>
      </c>
      <c r="EJ1088" s="172">
        <v>1</v>
      </c>
      <c r="EK1088" s="172">
        <v>0</v>
      </c>
      <c r="EL1088" s="576">
        <f t="shared" si="60"/>
        <v>0</v>
      </c>
      <c r="EM1088" s="553" t="s">
        <v>6961</v>
      </c>
      <c r="EN1088" s="552">
        <v>1</v>
      </c>
      <c r="EO1088" s="553" t="s">
        <v>6961</v>
      </c>
      <c r="EP1088" s="172">
        <v>1</v>
      </c>
      <c r="EQ1088" s="172">
        <v>0</v>
      </c>
      <c r="ER1088" s="332">
        <f t="shared" si="61"/>
        <v>0</v>
      </c>
      <c r="ES1088" s="553" t="s">
        <v>1455</v>
      </c>
      <c r="ET1088" s="552">
        <v>0</v>
      </c>
      <c r="EU1088" s="553" t="s">
        <v>137</v>
      </c>
      <c r="EV1088" s="172">
        <v>13</v>
      </c>
      <c r="EW1088" s="172">
        <v>3</v>
      </c>
      <c r="EX1088" s="332">
        <f t="shared" si="62"/>
        <v>0.23076923076923078</v>
      </c>
      <c r="EY1088" s="553" t="s">
        <v>19451</v>
      </c>
      <c r="EZ1088" s="552">
        <v>0</v>
      </c>
      <c r="FA1088" s="235"/>
      <c r="FB1088" s="172">
        <v>0</v>
      </c>
      <c r="FC1088" s="172">
        <v>0</v>
      </c>
      <c r="FD1088" s="332" t="str">
        <f t="shared" si="63"/>
        <v/>
      </c>
      <c r="FE1088" s="553" t="s">
        <v>137</v>
      </c>
      <c r="FF1088" s="552">
        <v>0</v>
      </c>
      <c r="FG1088" s="553" t="s">
        <v>137</v>
      </c>
      <c r="FH1088" s="172">
        <v>1</v>
      </c>
      <c r="FI1088" s="172">
        <v>0</v>
      </c>
      <c r="FJ1088" s="332">
        <f t="shared" si="64"/>
        <v>0</v>
      </c>
      <c r="FK1088" s="553" t="s">
        <v>6962</v>
      </c>
      <c r="FL1088" s="552">
        <v>0</v>
      </c>
      <c r="FM1088" s="553" t="s">
        <v>137</v>
      </c>
      <c r="FN1088" s="172">
        <v>0</v>
      </c>
      <c r="FO1088" s="172">
        <v>0</v>
      </c>
      <c r="FP1088" s="332" t="str">
        <f t="shared" si="65"/>
        <v/>
      </c>
      <c r="FQ1088" s="553" t="s">
        <v>137</v>
      </c>
      <c r="FR1088" s="552">
        <v>0</v>
      </c>
      <c r="FS1088" s="553" t="s">
        <v>137</v>
      </c>
      <c r="FT1088" s="172">
        <v>1</v>
      </c>
      <c r="FU1088" s="172">
        <v>0</v>
      </c>
      <c r="FV1088" s="332">
        <f t="shared" si="66"/>
        <v>0</v>
      </c>
      <c r="FW1088" s="553" t="s">
        <v>6197</v>
      </c>
      <c r="FX1088" s="552">
        <v>0</v>
      </c>
      <c r="FY1088" s="553" t="s">
        <v>137</v>
      </c>
      <c r="FZ1088" s="172">
        <v>1</v>
      </c>
      <c r="GA1088" s="172">
        <v>1</v>
      </c>
      <c r="GB1088" s="332">
        <f t="shared" si="67"/>
        <v>1</v>
      </c>
      <c r="GC1088" s="553" t="s">
        <v>137</v>
      </c>
      <c r="GD1088" s="552">
        <v>0</v>
      </c>
      <c r="GE1088" s="553" t="s">
        <v>137</v>
      </c>
      <c r="GF1088" s="172">
        <v>1</v>
      </c>
      <c r="GG1088" s="172">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70"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2">
        <v>3</v>
      </c>
      <c r="BQ1089" s="172">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2">
        <v>0</v>
      </c>
      <c r="DG1089" s="172">
        <v>0</v>
      </c>
      <c r="DH1089" s="332" t="str">
        <f t="shared" si="55"/>
        <v/>
      </c>
      <c r="DI1089" s="553" t="s">
        <v>137</v>
      </c>
      <c r="DJ1089" s="552">
        <v>0</v>
      </c>
      <c r="DK1089" s="553" t="s">
        <v>137</v>
      </c>
      <c r="DL1089" s="172">
        <v>3</v>
      </c>
      <c r="DM1089" s="172">
        <v>3</v>
      </c>
      <c r="DN1089" s="332">
        <f t="shared" si="56"/>
        <v>1</v>
      </c>
      <c r="DO1089" s="553" t="s">
        <v>137</v>
      </c>
      <c r="DP1089" s="551">
        <v>0</v>
      </c>
      <c r="DQ1089" s="553" t="s">
        <v>137</v>
      </c>
      <c r="DR1089" s="172">
        <v>20</v>
      </c>
      <c r="DS1089" s="172">
        <v>0</v>
      </c>
      <c r="DT1089" s="332">
        <f t="shared" si="57"/>
        <v>0</v>
      </c>
      <c r="DU1089" s="553" t="s">
        <v>682</v>
      </c>
      <c r="DV1089" s="552">
        <v>0</v>
      </c>
      <c r="DW1089" s="553" t="s">
        <v>137</v>
      </c>
      <c r="DX1089" s="172">
        <v>0</v>
      </c>
      <c r="DY1089" s="172">
        <v>0</v>
      </c>
      <c r="DZ1089" s="332" t="str">
        <f t="shared" si="58"/>
        <v/>
      </c>
      <c r="EA1089" s="553" t="s">
        <v>137</v>
      </c>
      <c r="EB1089" s="552">
        <v>0</v>
      </c>
      <c r="EC1089" s="553" t="s">
        <v>137</v>
      </c>
      <c r="ED1089" s="172">
        <v>1</v>
      </c>
      <c r="EE1089" s="172">
        <v>0</v>
      </c>
      <c r="EF1089" s="576">
        <f t="shared" si="59"/>
        <v>0</v>
      </c>
      <c r="EG1089" s="553" t="s">
        <v>16586</v>
      </c>
      <c r="EH1089" s="552">
        <v>1</v>
      </c>
      <c r="EI1089" s="553" t="s">
        <v>16587</v>
      </c>
      <c r="EJ1089" s="172">
        <v>4</v>
      </c>
      <c r="EK1089" s="172">
        <v>0</v>
      </c>
      <c r="EL1089" s="576">
        <f t="shared" si="60"/>
        <v>0</v>
      </c>
      <c r="EM1089" s="553" t="s">
        <v>682</v>
      </c>
      <c r="EN1089" s="552">
        <v>4</v>
      </c>
      <c r="EO1089" s="553" t="s">
        <v>6966</v>
      </c>
      <c r="EP1089" s="172">
        <v>1</v>
      </c>
      <c r="EQ1089" s="172">
        <v>0</v>
      </c>
      <c r="ER1089" s="332">
        <f t="shared" si="61"/>
        <v>0</v>
      </c>
      <c r="ES1089" s="553" t="s">
        <v>682</v>
      </c>
      <c r="ET1089" s="552">
        <v>1</v>
      </c>
      <c r="EU1089" s="553" t="s">
        <v>6967</v>
      </c>
      <c r="EV1089" s="172">
        <v>2</v>
      </c>
      <c r="EW1089" s="172">
        <v>1</v>
      </c>
      <c r="EX1089" s="332">
        <f t="shared" si="62"/>
        <v>0.5</v>
      </c>
      <c r="EY1089" s="553" t="s">
        <v>682</v>
      </c>
      <c r="EZ1089" s="552">
        <v>1</v>
      </c>
      <c r="FA1089" s="553" t="s">
        <v>6965</v>
      </c>
      <c r="FB1089" s="172">
        <v>0</v>
      </c>
      <c r="FC1089" s="172">
        <v>0</v>
      </c>
      <c r="FD1089" s="332" t="str">
        <f t="shared" si="63"/>
        <v/>
      </c>
      <c r="FE1089" s="553"/>
      <c r="FF1089" s="552">
        <v>0</v>
      </c>
      <c r="FG1089" s="553" t="s">
        <v>137</v>
      </c>
      <c r="FH1089" s="172">
        <v>1</v>
      </c>
      <c r="FI1089" s="172">
        <v>1</v>
      </c>
      <c r="FJ1089" s="332">
        <f t="shared" si="64"/>
        <v>1</v>
      </c>
      <c r="FK1089" s="553" t="s">
        <v>137</v>
      </c>
      <c r="FL1089" s="552">
        <v>0</v>
      </c>
      <c r="FM1089" s="553" t="s">
        <v>137</v>
      </c>
      <c r="FN1089" s="172">
        <v>0</v>
      </c>
      <c r="FO1089" s="172">
        <v>0</v>
      </c>
      <c r="FP1089" s="332" t="str">
        <f t="shared" si="65"/>
        <v/>
      </c>
      <c r="FQ1089" s="553" t="s">
        <v>137</v>
      </c>
      <c r="FR1089" s="552">
        <v>0</v>
      </c>
      <c r="FS1089" s="553" t="s">
        <v>137</v>
      </c>
      <c r="FT1089" s="172">
        <v>0</v>
      </c>
      <c r="FU1089" s="172">
        <v>0</v>
      </c>
      <c r="FV1089" s="332" t="str">
        <f t="shared" si="66"/>
        <v/>
      </c>
      <c r="FW1089" s="553" t="s">
        <v>137</v>
      </c>
      <c r="FX1089" s="552">
        <v>0</v>
      </c>
      <c r="FY1089" s="553" t="s">
        <v>137</v>
      </c>
      <c r="FZ1089" s="172">
        <v>3</v>
      </c>
      <c r="GA1089" s="172">
        <v>2</v>
      </c>
      <c r="GB1089" s="332">
        <f t="shared" si="67"/>
        <v>0.66666666666666663</v>
      </c>
      <c r="GC1089" s="553" t="s">
        <v>682</v>
      </c>
      <c r="GD1089" s="552">
        <v>1</v>
      </c>
      <c r="GE1089" s="553" t="s">
        <v>6967</v>
      </c>
      <c r="GF1089" s="172">
        <v>6</v>
      </c>
      <c r="GG1089" s="172">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70"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2">
        <v>1</v>
      </c>
      <c r="BQ1090" s="172">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2">
        <v>0</v>
      </c>
      <c r="DG1090" s="172">
        <v>0</v>
      </c>
      <c r="DH1090" s="332" t="str">
        <f t="shared" si="55"/>
        <v/>
      </c>
      <c r="DI1090" s="553" t="s">
        <v>137</v>
      </c>
      <c r="DJ1090" s="552">
        <v>0</v>
      </c>
      <c r="DK1090" s="553" t="s">
        <v>137</v>
      </c>
      <c r="DL1090" s="172">
        <v>1</v>
      </c>
      <c r="DM1090" s="172">
        <v>1</v>
      </c>
      <c r="DN1090" s="332">
        <f t="shared" si="56"/>
        <v>1</v>
      </c>
      <c r="DO1090" s="553" t="s">
        <v>137</v>
      </c>
      <c r="DP1090" s="551">
        <v>0</v>
      </c>
      <c r="DQ1090" s="553" t="s">
        <v>137</v>
      </c>
      <c r="DR1090" s="172">
        <v>9</v>
      </c>
      <c r="DS1090" s="172">
        <v>0</v>
      </c>
      <c r="DT1090" s="332">
        <f t="shared" si="57"/>
        <v>0</v>
      </c>
      <c r="DU1090" s="553" t="s">
        <v>6971</v>
      </c>
      <c r="DV1090" s="552">
        <v>0</v>
      </c>
      <c r="DW1090" s="553" t="s">
        <v>137</v>
      </c>
      <c r="DX1090" s="172">
        <v>1</v>
      </c>
      <c r="DY1090" s="172">
        <v>0</v>
      </c>
      <c r="DZ1090" s="332">
        <f t="shared" si="58"/>
        <v>0</v>
      </c>
      <c r="EA1090" s="553" t="s">
        <v>6972</v>
      </c>
      <c r="EB1090" s="552">
        <v>0</v>
      </c>
      <c r="EC1090" s="553" t="s">
        <v>137</v>
      </c>
      <c r="ED1090" s="172">
        <v>0</v>
      </c>
      <c r="EE1090" s="172">
        <v>0</v>
      </c>
      <c r="EF1090" s="576" t="str">
        <f t="shared" si="59"/>
        <v/>
      </c>
      <c r="EG1090" s="553" t="s">
        <v>137</v>
      </c>
      <c r="EH1090" s="552">
        <v>0</v>
      </c>
      <c r="EI1090" s="553" t="s">
        <v>137</v>
      </c>
      <c r="EJ1090" s="172">
        <v>1</v>
      </c>
      <c r="EK1090" s="172">
        <v>0</v>
      </c>
      <c r="EL1090" s="576">
        <f t="shared" si="60"/>
        <v>0</v>
      </c>
      <c r="EM1090" s="553" t="s">
        <v>6973</v>
      </c>
      <c r="EN1090" s="552">
        <v>1</v>
      </c>
      <c r="EO1090" s="553" t="s">
        <v>15055</v>
      </c>
      <c r="EP1090" s="172">
        <v>1</v>
      </c>
      <c r="EQ1090" s="172">
        <v>0</v>
      </c>
      <c r="ER1090" s="332">
        <f t="shared" si="61"/>
        <v>0</v>
      </c>
      <c r="ES1090" s="553" t="s">
        <v>11525</v>
      </c>
      <c r="ET1090" s="552">
        <v>1</v>
      </c>
      <c r="EU1090" s="553" t="s">
        <v>15056</v>
      </c>
      <c r="EV1090" s="172">
        <v>8</v>
      </c>
      <c r="EW1090" s="172">
        <v>1</v>
      </c>
      <c r="EX1090" s="332">
        <f t="shared" si="62"/>
        <v>0.125</v>
      </c>
      <c r="EY1090" s="553" t="s">
        <v>13407</v>
      </c>
      <c r="EZ1090" s="552">
        <v>6</v>
      </c>
      <c r="FA1090" s="553" t="s">
        <v>13408</v>
      </c>
      <c r="FB1090" s="172">
        <v>0</v>
      </c>
      <c r="FC1090" s="172">
        <v>0</v>
      </c>
      <c r="FD1090" s="332" t="str">
        <f t="shared" si="63"/>
        <v/>
      </c>
      <c r="FE1090" s="553" t="s">
        <v>137</v>
      </c>
      <c r="FF1090" s="552">
        <v>0</v>
      </c>
      <c r="FG1090" s="553" t="s">
        <v>137</v>
      </c>
      <c r="FH1090" s="172">
        <v>0</v>
      </c>
      <c r="FI1090" s="172">
        <v>0</v>
      </c>
      <c r="FJ1090" s="332" t="str">
        <f t="shared" si="64"/>
        <v/>
      </c>
      <c r="FK1090" s="553" t="s">
        <v>137</v>
      </c>
      <c r="FL1090" s="552">
        <v>0</v>
      </c>
      <c r="FM1090" s="553" t="s">
        <v>137</v>
      </c>
      <c r="FN1090" s="172">
        <v>0</v>
      </c>
      <c r="FO1090" s="172">
        <v>0</v>
      </c>
      <c r="FP1090" s="332" t="str">
        <f t="shared" si="65"/>
        <v/>
      </c>
      <c r="FQ1090" s="553" t="s">
        <v>137</v>
      </c>
      <c r="FR1090" s="552">
        <v>0</v>
      </c>
      <c r="FS1090" s="553" t="s">
        <v>137</v>
      </c>
      <c r="FT1090" s="172">
        <v>0</v>
      </c>
      <c r="FU1090" s="172">
        <v>0</v>
      </c>
      <c r="FV1090" s="332" t="str">
        <f t="shared" si="66"/>
        <v/>
      </c>
      <c r="FW1090" s="553" t="s">
        <v>137</v>
      </c>
      <c r="FX1090" s="552">
        <v>0</v>
      </c>
      <c r="FY1090" s="553" t="s">
        <v>137</v>
      </c>
      <c r="FZ1090" s="172">
        <v>5</v>
      </c>
      <c r="GA1090" s="172">
        <v>4</v>
      </c>
      <c r="GB1090" s="332">
        <f t="shared" si="67"/>
        <v>0.8</v>
      </c>
      <c r="GC1090" s="553" t="s">
        <v>6974</v>
      </c>
      <c r="GD1090" s="552">
        <v>1</v>
      </c>
      <c r="GE1090" s="553" t="s">
        <v>6974</v>
      </c>
      <c r="GF1090" s="172">
        <v>10</v>
      </c>
      <c r="GG1090" s="172">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70"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2">
        <v>1</v>
      </c>
      <c r="BQ1091" s="172">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2">
        <v>0</v>
      </c>
      <c r="DG1091" s="172">
        <v>0</v>
      </c>
      <c r="DH1091" s="332" t="str">
        <f t="shared" si="55"/>
        <v/>
      </c>
      <c r="DI1091" s="553" t="s">
        <v>137</v>
      </c>
      <c r="DJ1091" s="552">
        <v>0</v>
      </c>
      <c r="DK1091" s="553" t="s">
        <v>137</v>
      </c>
      <c r="DL1091" s="172">
        <v>0</v>
      </c>
      <c r="DM1091" s="172">
        <v>0</v>
      </c>
      <c r="DN1091" s="332" t="str">
        <f t="shared" si="56"/>
        <v/>
      </c>
      <c r="DO1091" s="553" t="s">
        <v>137</v>
      </c>
      <c r="DP1091" s="551">
        <v>0</v>
      </c>
      <c r="DQ1091" s="553" t="s">
        <v>137</v>
      </c>
      <c r="DR1091" s="172">
        <v>2</v>
      </c>
      <c r="DS1091" s="172">
        <v>0</v>
      </c>
      <c r="DT1091" s="332">
        <f t="shared" si="57"/>
        <v>0</v>
      </c>
      <c r="DU1091" s="553" t="s">
        <v>6978</v>
      </c>
      <c r="DV1091" s="552">
        <v>0</v>
      </c>
      <c r="DW1091" s="553" t="s">
        <v>137</v>
      </c>
      <c r="DX1091" s="172">
        <v>2</v>
      </c>
      <c r="DY1091" s="172">
        <v>1</v>
      </c>
      <c r="DZ1091" s="332">
        <f t="shared" si="58"/>
        <v>0.5</v>
      </c>
      <c r="EA1091" s="553" t="s">
        <v>16589</v>
      </c>
      <c r="EB1091" s="552">
        <v>0</v>
      </c>
      <c r="EC1091" s="553" t="s">
        <v>137</v>
      </c>
      <c r="ED1091" s="172">
        <v>0</v>
      </c>
      <c r="EE1091" s="172">
        <v>0</v>
      </c>
      <c r="EF1091" s="576" t="str">
        <f t="shared" si="59"/>
        <v/>
      </c>
      <c r="EG1091" s="553" t="s">
        <v>137</v>
      </c>
      <c r="EH1091" s="552">
        <v>0</v>
      </c>
      <c r="EI1091" s="553" t="s">
        <v>137</v>
      </c>
      <c r="EJ1091" s="172">
        <v>1</v>
      </c>
      <c r="EK1091" s="172">
        <v>0</v>
      </c>
      <c r="EL1091" s="576">
        <f t="shared" si="60"/>
        <v>0</v>
      </c>
      <c r="EM1091" s="553" t="s">
        <v>6978</v>
      </c>
      <c r="EN1091" s="552">
        <v>1</v>
      </c>
      <c r="EO1091" s="553" t="s">
        <v>6979</v>
      </c>
      <c r="EP1091" s="172">
        <v>2</v>
      </c>
      <c r="EQ1091" s="172">
        <v>0</v>
      </c>
      <c r="ER1091" s="332">
        <f t="shared" si="61"/>
        <v>0</v>
      </c>
      <c r="ES1091" s="553" t="s">
        <v>6978</v>
      </c>
      <c r="ET1091" s="552">
        <v>2</v>
      </c>
      <c r="EU1091" s="553" t="s">
        <v>6979</v>
      </c>
      <c r="EV1091" s="172">
        <v>6</v>
      </c>
      <c r="EW1091" s="172">
        <v>0</v>
      </c>
      <c r="EX1091" s="332">
        <f t="shared" si="62"/>
        <v>0</v>
      </c>
      <c r="EY1091" s="553" t="s">
        <v>6978</v>
      </c>
      <c r="EZ1091" s="552">
        <v>5</v>
      </c>
      <c r="FA1091" s="553" t="s">
        <v>6980</v>
      </c>
      <c r="FB1091" s="172">
        <v>0</v>
      </c>
      <c r="FC1091" s="172">
        <v>0</v>
      </c>
      <c r="FD1091" s="332" t="str">
        <f t="shared" si="63"/>
        <v/>
      </c>
      <c r="FE1091" s="553" t="s">
        <v>137</v>
      </c>
      <c r="FF1091" s="552">
        <v>0</v>
      </c>
      <c r="FG1091" s="553" t="s">
        <v>137</v>
      </c>
      <c r="FH1091" s="172">
        <v>0</v>
      </c>
      <c r="FI1091" s="172">
        <v>0</v>
      </c>
      <c r="FJ1091" s="332" t="str">
        <f t="shared" si="64"/>
        <v/>
      </c>
      <c r="FK1091" s="553" t="s">
        <v>137</v>
      </c>
      <c r="FL1091" s="552">
        <v>0</v>
      </c>
      <c r="FM1091" s="553" t="s">
        <v>137</v>
      </c>
      <c r="FN1091" s="172">
        <v>0</v>
      </c>
      <c r="FO1091" s="172">
        <v>0</v>
      </c>
      <c r="FP1091" s="332" t="str">
        <f t="shared" si="65"/>
        <v/>
      </c>
      <c r="FQ1091" s="553" t="s">
        <v>137</v>
      </c>
      <c r="FR1091" s="552">
        <v>0</v>
      </c>
      <c r="FS1091" s="553" t="s">
        <v>137</v>
      </c>
      <c r="FT1091" s="172">
        <v>0</v>
      </c>
      <c r="FU1091" s="172">
        <v>0</v>
      </c>
      <c r="FV1091" s="332" t="str">
        <f t="shared" si="66"/>
        <v/>
      </c>
      <c r="FW1091" s="553" t="s">
        <v>137</v>
      </c>
      <c r="FX1091" s="552">
        <v>0</v>
      </c>
      <c r="FY1091" s="553" t="s">
        <v>137</v>
      </c>
      <c r="FZ1091" s="172">
        <v>3</v>
      </c>
      <c r="GA1091" s="172">
        <v>0</v>
      </c>
      <c r="GB1091" s="332">
        <f t="shared" si="67"/>
        <v>0</v>
      </c>
      <c r="GC1091" s="553" t="s">
        <v>6978</v>
      </c>
      <c r="GD1091" s="552">
        <v>2</v>
      </c>
      <c r="GE1091" s="553" t="s">
        <v>6980</v>
      </c>
      <c r="GF1091" s="172">
        <v>0</v>
      </c>
      <c r="GG1091" s="172">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70"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2">
        <v>0</v>
      </c>
      <c r="BQ1092" s="172">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2">
        <v>0</v>
      </c>
      <c r="DG1092" s="172">
        <v>0</v>
      </c>
      <c r="DH1092" s="332" t="str">
        <f t="shared" si="55"/>
        <v/>
      </c>
      <c r="DI1092" s="553" t="s">
        <v>137</v>
      </c>
      <c r="DJ1092" s="552">
        <v>0</v>
      </c>
      <c r="DK1092" s="553" t="s">
        <v>137</v>
      </c>
      <c r="DL1092" s="172">
        <v>0</v>
      </c>
      <c r="DM1092" s="172">
        <v>0</v>
      </c>
      <c r="DN1092" s="332" t="str">
        <f t="shared" si="56"/>
        <v/>
      </c>
      <c r="DO1092" s="553" t="s">
        <v>137</v>
      </c>
      <c r="DP1092" s="551">
        <v>0</v>
      </c>
      <c r="DQ1092" s="553" t="s">
        <v>137</v>
      </c>
      <c r="DR1092" s="172">
        <v>6</v>
      </c>
      <c r="DS1092" s="172">
        <v>0</v>
      </c>
      <c r="DT1092" s="332">
        <f t="shared" si="57"/>
        <v>0</v>
      </c>
      <c r="DU1092" s="553" t="s">
        <v>6985</v>
      </c>
      <c r="DV1092" s="552">
        <v>0</v>
      </c>
      <c r="DW1092" s="553" t="s">
        <v>137</v>
      </c>
      <c r="DX1092" s="172">
        <v>8</v>
      </c>
      <c r="DY1092" s="172">
        <v>2</v>
      </c>
      <c r="DZ1092" s="332">
        <f t="shared" si="58"/>
        <v>0.25</v>
      </c>
      <c r="EA1092" s="553" t="s">
        <v>6986</v>
      </c>
      <c r="EB1092" s="552">
        <v>0</v>
      </c>
      <c r="EC1092" s="553" t="s">
        <v>137</v>
      </c>
      <c r="ED1092" s="172">
        <v>0</v>
      </c>
      <c r="EE1092" s="172">
        <v>0</v>
      </c>
      <c r="EF1092" s="576" t="str">
        <f t="shared" si="59"/>
        <v/>
      </c>
      <c r="EG1092" s="553" t="s">
        <v>137</v>
      </c>
      <c r="EH1092" s="552">
        <v>0</v>
      </c>
      <c r="EI1092" s="553" t="s">
        <v>137</v>
      </c>
      <c r="EJ1092" s="172">
        <v>1</v>
      </c>
      <c r="EK1092" s="172">
        <v>0</v>
      </c>
      <c r="EL1092" s="576">
        <f t="shared" si="60"/>
        <v>0</v>
      </c>
      <c r="EM1092" s="553" t="s">
        <v>15058</v>
      </c>
      <c r="EN1092" s="552">
        <v>1</v>
      </c>
      <c r="EO1092" s="553" t="s">
        <v>6987</v>
      </c>
      <c r="EP1092" s="172">
        <v>0</v>
      </c>
      <c r="EQ1092" s="172">
        <v>0</v>
      </c>
      <c r="ER1092" s="332" t="str">
        <f t="shared" si="61"/>
        <v/>
      </c>
      <c r="ES1092" s="553" t="s">
        <v>137</v>
      </c>
      <c r="ET1092" s="552">
        <v>0</v>
      </c>
      <c r="EU1092" s="553" t="s">
        <v>137</v>
      </c>
      <c r="EV1092" s="172">
        <v>1</v>
      </c>
      <c r="EW1092" s="172">
        <v>0</v>
      </c>
      <c r="EX1092" s="332">
        <f t="shared" si="62"/>
        <v>0</v>
      </c>
      <c r="EY1092" s="553" t="s">
        <v>13409</v>
      </c>
      <c r="EZ1092" s="552">
        <v>1</v>
      </c>
      <c r="FA1092" s="553" t="s">
        <v>13410</v>
      </c>
      <c r="FB1092" s="172">
        <v>1</v>
      </c>
      <c r="FC1092" s="172">
        <v>0</v>
      </c>
      <c r="FD1092" s="332">
        <f t="shared" si="63"/>
        <v>0</v>
      </c>
      <c r="FE1092" s="553" t="s">
        <v>6988</v>
      </c>
      <c r="FF1092" s="552">
        <v>0</v>
      </c>
      <c r="FG1092" s="553" t="s">
        <v>137</v>
      </c>
      <c r="FH1092" s="172">
        <v>0</v>
      </c>
      <c r="FI1092" s="172">
        <v>0</v>
      </c>
      <c r="FJ1092" s="332" t="str">
        <f t="shared" si="64"/>
        <v/>
      </c>
      <c r="FK1092" s="553" t="s">
        <v>137</v>
      </c>
      <c r="FL1092" s="552">
        <v>0</v>
      </c>
      <c r="FM1092" s="553" t="s">
        <v>137</v>
      </c>
      <c r="FN1092" s="172">
        <v>0</v>
      </c>
      <c r="FO1092" s="172">
        <v>0</v>
      </c>
      <c r="FP1092" s="332" t="str">
        <f t="shared" si="65"/>
        <v/>
      </c>
      <c r="FQ1092" s="553" t="s">
        <v>137</v>
      </c>
      <c r="FR1092" s="552">
        <v>0</v>
      </c>
      <c r="FS1092" s="553" t="s">
        <v>137</v>
      </c>
      <c r="FT1092" s="172">
        <v>0</v>
      </c>
      <c r="FU1092" s="172">
        <v>0</v>
      </c>
      <c r="FV1092" s="332" t="str">
        <f t="shared" si="66"/>
        <v/>
      </c>
      <c r="FW1092" s="553" t="s">
        <v>137</v>
      </c>
      <c r="FX1092" s="552">
        <v>0</v>
      </c>
      <c r="FY1092" s="553" t="s">
        <v>137</v>
      </c>
      <c r="FZ1092" s="172">
        <v>3</v>
      </c>
      <c r="GA1092" s="172">
        <v>1</v>
      </c>
      <c r="GB1092" s="332">
        <f t="shared" si="67"/>
        <v>0.33333333333333331</v>
      </c>
      <c r="GC1092" s="553" t="s">
        <v>6989</v>
      </c>
      <c r="GD1092" s="552">
        <v>0</v>
      </c>
      <c r="GE1092" s="553" t="s">
        <v>137</v>
      </c>
      <c r="GF1092" s="172">
        <v>13</v>
      </c>
      <c r="GG1092" s="172">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70"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2">
        <v>1</v>
      </c>
      <c r="BQ1093" s="172">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2">
        <v>0</v>
      </c>
      <c r="DG1093" s="172">
        <v>0</v>
      </c>
      <c r="DH1093" s="332" t="str">
        <f t="shared" si="55"/>
        <v/>
      </c>
      <c r="DI1093" s="553" t="s">
        <v>137</v>
      </c>
      <c r="DJ1093" s="552">
        <v>0</v>
      </c>
      <c r="DK1093" s="553" t="s">
        <v>137</v>
      </c>
      <c r="DL1093" s="172">
        <v>0</v>
      </c>
      <c r="DM1093" s="172">
        <v>0</v>
      </c>
      <c r="DN1093" s="332" t="str">
        <f t="shared" si="56"/>
        <v/>
      </c>
      <c r="DO1093" s="553" t="s">
        <v>137</v>
      </c>
      <c r="DP1093" s="551">
        <v>0</v>
      </c>
      <c r="DQ1093" s="553" t="s">
        <v>137</v>
      </c>
      <c r="DR1093" s="172">
        <v>16</v>
      </c>
      <c r="DS1093" s="172">
        <v>0</v>
      </c>
      <c r="DT1093" s="332">
        <f t="shared" si="57"/>
        <v>0</v>
      </c>
      <c r="DU1093" s="553" t="s">
        <v>11528</v>
      </c>
      <c r="DV1093" s="552">
        <v>0</v>
      </c>
      <c r="DW1093" s="553" t="s">
        <v>137</v>
      </c>
      <c r="DX1093" s="172">
        <v>1</v>
      </c>
      <c r="DY1093" s="172">
        <v>0</v>
      </c>
      <c r="DZ1093" s="332">
        <f t="shared" si="58"/>
        <v>0</v>
      </c>
      <c r="EA1093" s="553" t="s">
        <v>16590</v>
      </c>
      <c r="EB1093" s="552">
        <v>0</v>
      </c>
      <c r="EC1093" s="553" t="s">
        <v>137</v>
      </c>
      <c r="ED1093" s="172">
        <v>0</v>
      </c>
      <c r="EE1093" s="172">
        <v>0</v>
      </c>
      <c r="EF1093" s="576" t="str">
        <f t="shared" si="59"/>
        <v/>
      </c>
      <c r="EG1093" s="553" t="s">
        <v>137</v>
      </c>
      <c r="EH1093" s="552">
        <v>0</v>
      </c>
      <c r="EI1093" s="553" t="s">
        <v>137</v>
      </c>
      <c r="EJ1093" s="172">
        <v>2</v>
      </c>
      <c r="EK1093" s="172">
        <v>0</v>
      </c>
      <c r="EL1093" s="576">
        <f t="shared" si="60"/>
        <v>0</v>
      </c>
      <c r="EM1093" s="553" t="s">
        <v>6994</v>
      </c>
      <c r="EN1093" s="552">
        <v>2</v>
      </c>
      <c r="EO1093" s="553" t="s">
        <v>6995</v>
      </c>
      <c r="EP1093" s="172">
        <v>1</v>
      </c>
      <c r="EQ1093" s="172">
        <v>1</v>
      </c>
      <c r="ER1093" s="332">
        <f t="shared" si="61"/>
        <v>1</v>
      </c>
      <c r="ES1093" s="553" t="s">
        <v>137</v>
      </c>
      <c r="ET1093" s="552">
        <v>0</v>
      </c>
      <c r="EU1093" s="553" t="s">
        <v>137</v>
      </c>
      <c r="EV1093" s="172">
        <v>7</v>
      </c>
      <c r="EW1093" s="172">
        <v>0</v>
      </c>
      <c r="EX1093" s="332">
        <f t="shared" si="62"/>
        <v>0</v>
      </c>
      <c r="EY1093" s="553" t="s">
        <v>13411</v>
      </c>
      <c r="EZ1093" s="552">
        <v>7</v>
      </c>
      <c r="FA1093" s="553" t="s">
        <v>13412</v>
      </c>
      <c r="FB1093" s="172">
        <v>1</v>
      </c>
      <c r="FC1093" s="172">
        <v>1</v>
      </c>
      <c r="FD1093" s="332">
        <f t="shared" si="63"/>
        <v>1</v>
      </c>
      <c r="FE1093" s="553" t="s">
        <v>137</v>
      </c>
      <c r="FF1093" s="552">
        <v>0</v>
      </c>
      <c r="FG1093" s="553" t="s">
        <v>137</v>
      </c>
      <c r="FH1093" s="172">
        <v>0</v>
      </c>
      <c r="FI1093" s="172">
        <v>0</v>
      </c>
      <c r="FJ1093" s="332" t="str">
        <f t="shared" si="64"/>
        <v/>
      </c>
      <c r="FK1093" s="553" t="s">
        <v>137</v>
      </c>
      <c r="FL1093" s="552">
        <v>0</v>
      </c>
      <c r="FM1093" s="553" t="s">
        <v>137</v>
      </c>
      <c r="FN1093" s="172">
        <v>0</v>
      </c>
      <c r="FO1093" s="172">
        <v>0</v>
      </c>
      <c r="FP1093" s="332" t="str">
        <f t="shared" si="65"/>
        <v/>
      </c>
      <c r="FQ1093" s="553" t="s">
        <v>137</v>
      </c>
      <c r="FR1093" s="552">
        <v>0</v>
      </c>
      <c r="FS1093" s="553" t="s">
        <v>137</v>
      </c>
      <c r="FT1093" s="172">
        <v>0</v>
      </c>
      <c r="FU1093" s="172">
        <v>0</v>
      </c>
      <c r="FV1093" s="332" t="str">
        <f t="shared" si="66"/>
        <v/>
      </c>
      <c r="FW1093" s="553" t="s">
        <v>137</v>
      </c>
      <c r="FX1093" s="552">
        <v>0</v>
      </c>
      <c r="FY1093" s="553" t="s">
        <v>137</v>
      </c>
      <c r="FZ1093" s="172">
        <v>0</v>
      </c>
      <c r="GA1093" s="172">
        <v>0</v>
      </c>
      <c r="GB1093" s="332" t="str">
        <f t="shared" si="67"/>
        <v/>
      </c>
      <c r="GC1093" s="553" t="s">
        <v>137</v>
      </c>
      <c r="GD1093" s="552">
        <v>0</v>
      </c>
      <c r="GE1093" s="553" t="s">
        <v>137</v>
      </c>
      <c r="GF1093" s="172">
        <v>9</v>
      </c>
      <c r="GG1093" s="172">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70"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2">
        <v>1</v>
      </c>
      <c r="BQ1094" s="172">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2">
        <v>0</v>
      </c>
      <c r="DG1094" s="172">
        <v>0</v>
      </c>
      <c r="DH1094" s="332" t="str">
        <f t="shared" si="55"/>
        <v/>
      </c>
      <c r="DI1094" s="553" t="s">
        <v>137</v>
      </c>
      <c r="DJ1094" s="552">
        <v>0</v>
      </c>
      <c r="DK1094" s="553" t="s">
        <v>137</v>
      </c>
      <c r="DL1094" s="172">
        <v>1</v>
      </c>
      <c r="DM1094" s="172">
        <v>0</v>
      </c>
      <c r="DN1094" s="332">
        <f t="shared" si="56"/>
        <v>0</v>
      </c>
      <c r="DO1094" s="553" t="s">
        <v>11531</v>
      </c>
      <c r="DP1094" s="551">
        <v>0</v>
      </c>
      <c r="DQ1094" s="553" t="s">
        <v>137</v>
      </c>
      <c r="DR1094" s="172">
        <v>12</v>
      </c>
      <c r="DS1094" s="172">
        <v>0</v>
      </c>
      <c r="DT1094" s="332">
        <f t="shared" si="57"/>
        <v>0</v>
      </c>
      <c r="DU1094" s="553" t="s">
        <v>11532</v>
      </c>
      <c r="DV1094" s="552">
        <v>0</v>
      </c>
      <c r="DW1094" s="553" t="s">
        <v>137</v>
      </c>
      <c r="DX1094" s="172">
        <v>1</v>
      </c>
      <c r="DY1094" s="172">
        <v>1</v>
      </c>
      <c r="DZ1094" s="332">
        <f t="shared" si="58"/>
        <v>1</v>
      </c>
      <c r="EA1094" s="553" t="s">
        <v>137</v>
      </c>
      <c r="EB1094" s="552">
        <v>0</v>
      </c>
      <c r="EC1094" s="553" t="s">
        <v>137</v>
      </c>
      <c r="ED1094" s="172">
        <v>0</v>
      </c>
      <c r="EE1094" s="172">
        <v>0</v>
      </c>
      <c r="EF1094" s="576" t="str">
        <f t="shared" si="59"/>
        <v/>
      </c>
      <c r="EG1094" s="553" t="s">
        <v>137</v>
      </c>
      <c r="EH1094" s="552">
        <v>0</v>
      </c>
      <c r="EI1094" s="553" t="s">
        <v>137</v>
      </c>
      <c r="EJ1094" s="172">
        <v>3</v>
      </c>
      <c r="EK1094" s="172">
        <v>0</v>
      </c>
      <c r="EL1094" s="576">
        <f t="shared" si="60"/>
        <v>0</v>
      </c>
      <c r="EM1094" s="553" t="s">
        <v>11533</v>
      </c>
      <c r="EN1094" s="552">
        <v>3</v>
      </c>
      <c r="EO1094" s="553" t="s">
        <v>11534</v>
      </c>
      <c r="EP1094" s="172">
        <v>0</v>
      </c>
      <c r="EQ1094" s="172">
        <v>0</v>
      </c>
      <c r="ER1094" s="332" t="str">
        <f t="shared" si="61"/>
        <v/>
      </c>
      <c r="ES1094" s="553" t="s">
        <v>137</v>
      </c>
      <c r="ET1094" s="552">
        <v>0</v>
      </c>
      <c r="EU1094" s="553" t="s">
        <v>137</v>
      </c>
      <c r="EV1094" s="172">
        <v>3</v>
      </c>
      <c r="EW1094" s="172">
        <v>0</v>
      </c>
      <c r="EX1094" s="332">
        <f t="shared" si="62"/>
        <v>0</v>
      </c>
      <c r="EY1094" s="553" t="s">
        <v>13413</v>
      </c>
      <c r="EZ1094" s="552">
        <v>3</v>
      </c>
      <c r="FA1094" s="553" t="s">
        <v>13414</v>
      </c>
      <c r="FB1094" s="172">
        <v>0</v>
      </c>
      <c r="FC1094" s="172">
        <v>0</v>
      </c>
      <c r="FD1094" s="332" t="str">
        <f t="shared" si="63"/>
        <v/>
      </c>
      <c r="FE1094" s="553" t="s">
        <v>137</v>
      </c>
      <c r="FF1094" s="552">
        <v>0</v>
      </c>
      <c r="FG1094" s="553" t="s">
        <v>137</v>
      </c>
      <c r="FH1094" s="172">
        <v>1</v>
      </c>
      <c r="FI1094" s="172">
        <v>0</v>
      </c>
      <c r="FJ1094" s="332">
        <f t="shared" si="64"/>
        <v>0</v>
      </c>
      <c r="FK1094" s="553" t="s">
        <v>6998</v>
      </c>
      <c r="FL1094" s="552">
        <v>1</v>
      </c>
      <c r="FM1094" s="553" t="s">
        <v>6999</v>
      </c>
      <c r="FN1094" s="172">
        <v>0</v>
      </c>
      <c r="FO1094" s="172">
        <v>0</v>
      </c>
      <c r="FP1094" s="332" t="str">
        <f t="shared" si="65"/>
        <v/>
      </c>
      <c r="FQ1094" s="553" t="s">
        <v>137</v>
      </c>
      <c r="FR1094" s="552">
        <v>0</v>
      </c>
      <c r="FS1094" s="553" t="s">
        <v>137</v>
      </c>
      <c r="FT1094" s="172">
        <v>0</v>
      </c>
      <c r="FU1094" s="172">
        <v>0</v>
      </c>
      <c r="FV1094" s="332" t="str">
        <f t="shared" si="66"/>
        <v/>
      </c>
      <c r="FW1094" s="553" t="s">
        <v>137</v>
      </c>
      <c r="FX1094" s="552">
        <v>0</v>
      </c>
      <c r="FY1094" s="553" t="s">
        <v>137</v>
      </c>
      <c r="FZ1094" s="172">
        <v>4</v>
      </c>
      <c r="GA1094" s="172">
        <v>0</v>
      </c>
      <c r="GB1094" s="332">
        <f t="shared" si="67"/>
        <v>0</v>
      </c>
      <c r="GC1094" s="553" t="s">
        <v>11535</v>
      </c>
      <c r="GD1094" s="552">
        <v>0</v>
      </c>
      <c r="GE1094" s="553"/>
      <c r="GF1094" s="172">
        <v>12</v>
      </c>
      <c r="GG1094" s="172">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70"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2">
        <v>1</v>
      </c>
      <c r="BQ1095" s="172">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2">
        <v>0</v>
      </c>
      <c r="DG1095" s="172">
        <v>0</v>
      </c>
      <c r="DH1095" s="332" t="str">
        <f t="shared" si="55"/>
        <v/>
      </c>
      <c r="DI1095" s="553" t="s">
        <v>137</v>
      </c>
      <c r="DJ1095" s="552">
        <v>0</v>
      </c>
      <c r="DK1095" s="553" t="s">
        <v>137</v>
      </c>
      <c r="DL1095" s="172">
        <v>3</v>
      </c>
      <c r="DM1095" s="172">
        <v>3</v>
      </c>
      <c r="DN1095" s="332">
        <f t="shared" si="56"/>
        <v>1</v>
      </c>
      <c r="DO1095" s="553" t="s">
        <v>137</v>
      </c>
      <c r="DP1095" s="551">
        <v>0</v>
      </c>
      <c r="DQ1095" s="553" t="s">
        <v>137</v>
      </c>
      <c r="DR1095" s="172">
        <v>29</v>
      </c>
      <c r="DS1095" s="172">
        <v>0</v>
      </c>
      <c r="DT1095" s="332">
        <f t="shared" si="57"/>
        <v>0</v>
      </c>
      <c r="DU1095" s="553" t="s">
        <v>173</v>
      </c>
      <c r="DV1095" s="552">
        <v>0</v>
      </c>
      <c r="DW1095" s="553" t="s">
        <v>137</v>
      </c>
      <c r="DX1095" s="172">
        <v>6</v>
      </c>
      <c r="DY1095" s="172">
        <v>0</v>
      </c>
      <c r="DZ1095" s="332">
        <f t="shared" si="58"/>
        <v>0</v>
      </c>
      <c r="EA1095" s="553" t="s">
        <v>11536</v>
      </c>
      <c r="EB1095" s="552">
        <v>0</v>
      </c>
      <c r="EC1095" s="553" t="s">
        <v>137</v>
      </c>
      <c r="ED1095" s="172">
        <v>3</v>
      </c>
      <c r="EE1095" s="172">
        <v>2</v>
      </c>
      <c r="EF1095" s="576">
        <f t="shared" si="59"/>
        <v>0.66666666666666663</v>
      </c>
      <c r="EG1095" s="553" t="s">
        <v>7003</v>
      </c>
      <c r="EH1095" s="552">
        <v>0</v>
      </c>
      <c r="EI1095" s="553" t="s">
        <v>137</v>
      </c>
      <c r="EJ1095" s="172">
        <v>6</v>
      </c>
      <c r="EK1095" s="172">
        <v>0</v>
      </c>
      <c r="EL1095" s="576">
        <f t="shared" si="60"/>
        <v>0</v>
      </c>
      <c r="EM1095" s="553" t="s">
        <v>15063</v>
      </c>
      <c r="EN1095" s="552">
        <v>6</v>
      </c>
      <c r="EO1095" s="553" t="s">
        <v>7004</v>
      </c>
      <c r="EP1095" s="172">
        <v>0</v>
      </c>
      <c r="EQ1095" s="172">
        <v>0</v>
      </c>
      <c r="ER1095" s="332" t="str">
        <f t="shared" si="61"/>
        <v/>
      </c>
      <c r="ES1095" s="553" t="s">
        <v>137</v>
      </c>
      <c r="ET1095" s="552">
        <v>0</v>
      </c>
      <c r="EU1095" s="553" t="s">
        <v>137</v>
      </c>
      <c r="EV1095" s="172">
        <v>3</v>
      </c>
      <c r="EW1095" s="172">
        <v>0</v>
      </c>
      <c r="EX1095" s="332">
        <f t="shared" si="62"/>
        <v>0</v>
      </c>
      <c r="EY1095" s="553" t="s">
        <v>15064</v>
      </c>
      <c r="EZ1095" s="552">
        <v>3</v>
      </c>
      <c r="FA1095" s="553" t="s">
        <v>7004</v>
      </c>
      <c r="FB1095" s="172">
        <v>0</v>
      </c>
      <c r="FC1095" s="172">
        <v>0</v>
      </c>
      <c r="FD1095" s="332" t="str">
        <f t="shared" si="63"/>
        <v/>
      </c>
      <c r="FE1095" s="553" t="s">
        <v>137</v>
      </c>
      <c r="FF1095" s="552">
        <v>0</v>
      </c>
      <c r="FG1095" s="553" t="s">
        <v>137</v>
      </c>
      <c r="FH1095" s="172">
        <v>0</v>
      </c>
      <c r="FI1095" s="172">
        <v>0</v>
      </c>
      <c r="FJ1095" s="332" t="str">
        <f t="shared" si="64"/>
        <v/>
      </c>
      <c r="FK1095" s="553" t="s">
        <v>137</v>
      </c>
      <c r="FL1095" s="552">
        <v>0</v>
      </c>
      <c r="FM1095" s="553" t="s">
        <v>137</v>
      </c>
      <c r="FN1095" s="172">
        <v>0</v>
      </c>
      <c r="FO1095" s="172">
        <v>0</v>
      </c>
      <c r="FP1095" s="332" t="str">
        <f t="shared" si="65"/>
        <v/>
      </c>
      <c r="FQ1095" s="553" t="s">
        <v>137</v>
      </c>
      <c r="FR1095" s="552">
        <v>0</v>
      </c>
      <c r="FS1095" s="553" t="s">
        <v>137</v>
      </c>
      <c r="FT1095" s="172">
        <v>0</v>
      </c>
      <c r="FU1095" s="172">
        <v>0</v>
      </c>
      <c r="FV1095" s="332" t="str">
        <f t="shared" si="66"/>
        <v/>
      </c>
      <c r="FW1095" s="553" t="s">
        <v>137</v>
      </c>
      <c r="FX1095" s="552">
        <v>0</v>
      </c>
      <c r="FY1095" s="553" t="s">
        <v>137</v>
      </c>
      <c r="FZ1095" s="172">
        <v>1</v>
      </c>
      <c r="GA1095" s="172">
        <v>1</v>
      </c>
      <c r="GB1095" s="332">
        <f t="shared" si="67"/>
        <v>1</v>
      </c>
      <c r="GC1095" s="553" t="s">
        <v>137</v>
      </c>
      <c r="GD1095" s="552">
        <v>0</v>
      </c>
      <c r="GE1095" s="553" t="s">
        <v>137</v>
      </c>
      <c r="GF1095" s="172">
        <v>10</v>
      </c>
      <c r="GG1095" s="172">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70"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2">
        <v>1</v>
      </c>
      <c r="BQ1097" s="172">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2">
        <v>0</v>
      </c>
      <c r="DG1097" s="172">
        <v>0</v>
      </c>
      <c r="DH1097" s="332" t="str">
        <f t="shared" si="55"/>
        <v/>
      </c>
      <c r="DI1097" s="553" t="s">
        <v>137</v>
      </c>
      <c r="DJ1097" s="552">
        <v>0</v>
      </c>
      <c r="DK1097" s="553" t="s">
        <v>137</v>
      </c>
      <c r="DL1097" s="172">
        <v>0</v>
      </c>
      <c r="DM1097" s="172">
        <v>0</v>
      </c>
      <c r="DN1097" s="332" t="str">
        <f t="shared" si="56"/>
        <v/>
      </c>
      <c r="DO1097" s="553" t="s">
        <v>137</v>
      </c>
      <c r="DP1097" s="551">
        <v>0</v>
      </c>
      <c r="DQ1097" s="553" t="s">
        <v>137</v>
      </c>
      <c r="DR1097" s="172">
        <v>15</v>
      </c>
      <c r="DS1097" s="172">
        <v>0</v>
      </c>
      <c r="DT1097" s="332">
        <f t="shared" si="57"/>
        <v>0</v>
      </c>
      <c r="DU1097" s="553" t="s">
        <v>7016</v>
      </c>
      <c r="DV1097" s="552">
        <v>0</v>
      </c>
      <c r="DW1097" s="553" t="s">
        <v>137</v>
      </c>
      <c r="DX1097" s="172">
        <v>7</v>
      </c>
      <c r="DY1097" s="172">
        <v>0</v>
      </c>
      <c r="DZ1097" s="332">
        <f t="shared" si="58"/>
        <v>0</v>
      </c>
      <c r="EA1097" s="553" t="s">
        <v>7015</v>
      </c>
      <c r="EB1097" s="552">
        <v>0</v>
      </c>
      <c r="EC1097" s="553" t="s">
        <v>137</v>
      </c>
      <c r="ED1097" s="172">
        <v>1</v>
      </c>
      <c r="EE1097" s="172">
        <v>0</v>
      </c>
      <c r="EF1097" s="576">
        <f t="shared" si="59"/>
        <v>0</v>
      </c>
      <c r="EG1097" s="553" t="s">
        <v>16597</v>
      </c>
      <c r="EH1097" s="552">
        <v>0</v>
      </c>
      <c r="EI1097" s="553" t="s">
        <v>137</v>
      </c>
      <c r="EJ1097" s="172">
        <v>3</v>
      </c>
      <c r="EK1097" s="172">
        <v>0</v>
      </c>
      <c r="EL1097" s="576">
        <f t="shared" si="60"/>
        <v>0</v>
      </c>
      <c r="EM1097" s="553" t="s">
        <v>7017</v>
      </c>
      <c r="EN1097" s="552">
        <v>3</v>
      </c>
      <c r="EO1097" s="553" t="s">
        <v>7018</v>
      </c>
      <c r="EP1097" s="172">
        <v>2</v>
      </c>
      <c r="EQ1097" s="172">
        <v>0</v>
      </c>
      <c r="ER1097" s="332">
        <f t="shared" si="61"/>
        <v>0</v>
      </c>
      <c r="ES1097" s="553" t="s">
        <v>7015</v>
      </c>
      <c r="ET1097" s="552">
        <v>0</v>
      </c>
      <c r="EU1097" s="553" t="s">
        <v>137</v>
      </c>
      <c r="EV1097" s="172">
        <v>3</v>
      </c>
      <c r="EW1097" s="172">
        <v>0</v>
      </c>
      <c r="EX1097" s="332">
        <f t="shared" si="62"/>
        <v>0</v>
      </c>
      <c r="EY1097" s="553" t="s">
        <v>7015</v>
      </c>
      <c r="EZ1097" s="552">
        <v>1</v>
      </c>
      <c r="FA1097" s="553" t="s">
        <v>7019</v>
      </c>
      <c r="FB1097" s="172">
        <v>6</v>
      </c>
      <c r="FC1097" s="172">
        <v>5</v>
      </c>
      <c r="FD1097" s="332">
        <f t="shared" si="63"/>
        <v>0.83333333333333337</v>
      </c>
      <c r="FE1097" s="553" t="s">
        <v>7015</v>
      </c>
      <c r="FF1097" s="552">
        <v>1</v>
      </c>
      <c r="FG1097" s="553" t="s">
        <v>7019</v>
      </c>
      <c r="FH1097" s="172">
        <v>1</v>
      </c>
      <c r="FI1097" s="172">
        <v>0</v>
      </c>
      <c r="FJ1097" s="332">
        <f t="shared" si="64"/>
        <v>0</v>
      </c>
      <c r="FK1097" s="553" t="s">
        <v>7015</v>
      </c>
      <c r="FL1097" s="552">
        <v>0</v>
      </c>
      <c r="FM1097" s="553" t="s">
        <v>137</v>
      </c>
      <c r="FN1097" s="172">
        <v>0</v>
      </c>
      <c r="FO1097" s="172">
        <v>0</v>
      </c>
      <c r="FP1097" s="332" t="str">
        <f t="shared" si="65"/>
        <v/>
      </c>
      <c r="FQ1097" s="553" t="s">
        <v>137</v>
      </c>
      <c r="FR1097" s="552">
        <v>0</v>
      </c>
      <c r="FS1097" s="553" t="s">
        <v>137</v>
      </c>
      <c r="FT1097" s="172">
        <v>0</v>
      </c>
      <c r="FU1097" s="172">
        <v>0</v>
      </c>
      <c r="FV1097" s="332" t="str">
        <f t="shared" si="66"/>
        <v/>
      </c>
      <c r="FW1097" s="553" t="s">
        <v>137</v>
      </c>
      <c r="FX1097" s="552">
        <v>0</v>
      </c>
      <c r="FY1097" s="553" t="s">
        <v>137</v>
      </c>
      <c r="FZ1097" s="172">
        <v>7</v>
      </c>
      <c r="GA1097" s="172">
        <v>1</v>
      </c>
      <c r="GB1097" s="332">
        <f t="shared" si="67"/>
        <v>0.14285714285714285</v>
      </c>
      <c r="GC1097" s="553" t="s">
        <v>7015</v>
      </c>
      <c r="GD1097" s="552">
        <v>1</v>
      </c>
      <c r="GE1097" s="553" t="s">
        <v>7020</v>
      </c>
      <c r="GF1097" s="172">
        <v>16</v>
      </c>
      <c r="GG1097" s="172">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70"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2">
        <v>0</v>
      </c>
      <c r="BQ1098" s="172">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2">
        <v>0</v>
      </c>
      <c r="DG1098" s="172">
        <v>0</v>
      </c>
      <c r="DH1098" s="332" t="str">
        <f t="shared" si="55"/>
        <v/>
      </c>
      <c r="DI1098" s="553" t="s">
        <v>137</v>
      </c>
      <c r="DJ1098" s="552">
        <v>0</v>
      </c>
      <c r="DK1098" s="553" t="s">
        <v>137</v>
      </c>
      <c r="DL1098" s="172">
        <v>0</v>
      </c>
      <c r="DM1098" s="172">
        <v>0</v>
      </c>
      <c r="DN1098" s="332" t="str">
        <f t="shared" si="56"/>
        <v/>
      </c>
      <c r="DO1098" s="553" t="s">
        <v>137</v>
      </c>
      <c r="DP1098" s="551">
        <v>0</v>
      </c>
      <c r="DQ1098" s="553" t="s">
        <v>137</v>
      </c>
      <c r="DR1098" s="172">
        <v>0</v>
      </c>
      <c r="DS1098" s="172">
        <v>0</v>
      </c>
      <c r="DT1098" s="332" t="str">
        <f t="shared" si="57"/>
        <v/>
      </c>
      <c r="DU1098" s="553"/>
      <c r="DV1098" s="552">
        <v>0</v>
      </c>
      <c r="DW1098" s="553" t="s">
        <v>137</v>
      </c>
      <c r="DX1098" s="172">
        <v>0</v>
      </c>
      <c r="DY1098" s="172">
        <v>0</v>
      </c>
      <c r="DZ1098" s="332" t="str">
        <f t="shared" si="58"/>
        <v/>
      </c>
      <c r="EA1098" s="553" t="s">
        <v>137</v>
      </c>
      <c r="EB1098" s="552">
        <v>0</v>
      </c>
      <c r="EC1098" s="553" t="s">
        <v>137</v>
      </c>
      <c r="ED1098" s="172">
        <v>0</v>
      </c>
      <c r="EE1098" s="172">
        <v>0</v>
      </c>
      <c r="EF1098" s="576" t="str">
        <f t="shared" si="59"/>
        <v/>
      </c>
      <c r="EG1098" s="553" t="s">
        <v>137</v>
      </c>
      <c r="EH1098" s="552">
        <v>0</v>
      </c>
      <c r="EI1098" s="553" t="s">
        <v>137</v>
      </c>
      <c r="EJ1098" s="172"/>
      <c r="EK1098" s="172"/>
      <c r="EL1098" s="576" t="str">
        <f t="shared" si="60"/>
        <v/>
      </c>
      <c r="EM1098" s="553"/>
      <c r="EN1098" s="552"/>
      <c r="EO1098" s="553"/>
      <c r="EP1098" s="172">
        <v>1</v>
      </c>
      <c r="EQ1098" s="172">
        <v>0</v>
      </c>
      <c r="ER1098" s="332">
        <f t="shared" si="61"/>
        <v>0</v>
      </c>
      <c r="ES1098" s="553" t="s">
        <v>16600</v>
      </c>
      <c r="ET1098" s="552">
        <v>1</v>
      </c>
      <c r="EU1098" s="553" t="s">
        <v>16601</v>
      </c>
      <c r="EV1098" s="172">
        <v>1</v>
      </c>
      <c r="EW1098" s="172">
        <v>0</v>
      </c>
      <c r="EX1098" s="332">
        <f t="shared" si="62"/>
        <v>0</v>
      </c>
      <c r="EY1098" s="553" t="s">
        <v>15020</v>
      </c>
      <c r="EZ1098" s="552">
        <v>1</v>
      </c>
      <c r="FA1098" s="553" t="s">
        <v>16602</v>
      </c>
      <c r="FB1098" s="172">
        <v>0</v>
      </c>
      <c r="FC1098" s="172">
        <v>0</v>
      </c>
      <c r="FD1098" s="332" t="str">
        <f t="shared" si="63"/>
        <v/>
      </c>
      <c r="FE1098" s="553" t="s">
        <v>137</v>
      </c>
      <c r="FF1098" s="552">
        <v>0</v>
      </c>
      <c r="FG1098" s="553" t="s">
        <v>137</v>
      </c>
      <c r="FH1098" s="172">
        <v>0</v>
      </c>
      <c r="FI1098" s="172">
        <v>0</v>
      </c>
      <c r="FJ1098" s="332" t="str">
        <f t="shared" si="64"/>
        <v/>
      </c>
      <c r="FK1098" s="553" t="s">
        <v>137</v>
      </c>
      <c r="FL1098" s="552">
        <v>0</v>
      </c>
      <c r="FM1098" s="553" t="s">
        <v>137</v>
      </c>
      <c r="FN1098" s="172">
        <v>0</v>
      </c>
      <c r="FO1098" s="172">
        <v>0</v>
      </c>
      <c r="FP1098" s="332" t="str">
        <f t="shared" si="65"/>
        <v/>
      </c>
      <c r="FQ1098" s="553" t="s">
        <v>137</v>
      </c>
      <c r="FR1098" s="552">
        <v>0</v>
      </c>
      <c r="FS1098" s="553" t="s">
        <v>137</v>
      </c>
      <c r="FT1098" s="172">
        <v>0</v>
      </c>
      <c r="FU1098" s="172">
        <v>0</v>
      </c>
      <c r="FV1098" s="332" t="str">
        <f t="shared" si="66"/>
        <v/>
      </c>
      <c r="FW1098" s="553" t="s">
        <v>137</v>
      </c>
      <c r="FX1098" s="552">
        <v>0</v>
      </c>
      <c r="FY1098" s="553" t="s">
        <v>137</v>
      </c>
      <c r="FZ1098" s="172">
        <v>3</v>
      </c>
      <c r="GA1098" s="172">
        <v>1</v>
      </c>
      <c r="GB1098" s="332">
        <f t="shared" si="67"/>
        <v>0.33333333333333331</v>
      </c>
      <c r="GC1098" s="553" t="s">
        <v>11539</v>
      </c>
      <c r="GD1098" s="552">
        <v>2</v>
      </c>
      <c r="GE1098" s="553" t="s">
        <v>16603</v>
      </c>
      <c r="GF1098" s="172">
        <v>3</v>
      </c>
      <c r="GG1098" s="172">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70"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2">
        <v>0</v>
      </c>
      <c r="BQ1100" s="172">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2">
        <v>0</v>
      </c>
      <c r="DG1100" s="172">
        <v>0</v>
      </c>
      <c r="DH1100" s="332" t="str">
        <f t="shared" si="55"/>
        <v/>
      </c>
      <c r="DI1100" s="553" t="s">
        <v>137</v>
      </c>
      <c r="DJ1100" s="552">
        <v>0</v>
      </c>
      <c r="DK1100" s="553" t="s">
        <v>137</v>
      </c>
      <c r="DL1100" s="172">
        <v>0</v>
      </c>
      <c r="DM1100" s="172">
        <v>0</v>
      </c>
      <c r="DN1100" s="332" t="str">
        <f t="shared" si="56"/>
        <v/>
      </c>
      <c r="DO1100" s="553" t="s">
        <v>137</v>
      </c>
      <c r="DP1100" s="551">
        <v>0</v>
      </c>
      <c r="DQ1100" s="553" t="s">
        <v>137</v>
      </c>
      <c r="DR1100" s="172">
        <v>6</v>
      </c>
      <c r="DS1100" s="172">
        <v>0</v>
      </c>
      <c r="DT1100" s="332">
        <f t="shared" si="57"/>
        <v>0</v>
      </c>
      <c r="DU1100" s="553" t="s">
        <v>1806</v>
      </c>
      <c r="DV1100" s="552">
        <v>0</v>
      </c>
      <c r="DW1100" s="553" t="s">
        <v>137</v>
      </c>
      <c r="DX1100" s="172">
        <v>2</v>
      </c>
      <c r="DY1100" s="172">
        <v>0</v>
      </c>
      <c r="DZ1100" s="332">
        <f t="shared" si="58"/>
        <v>0</v>
      </c>
      <c r="EA1100" s="553" t="s">
        <v>1806</v>
      </c>
      <c r="EB1100" s="552">
        <v>0</v>
      </c>
      <c r="EC1100" s="553" t="s">
        <v>137</v>
      </c>
      <c r="ED1100" s="172">
        <v>0</v>
      </c>
      <c r="EE1100" s="172">
        <v>0</v>
      </c>
      <c r="EF1100" s="576" t="str">
        <f t="shared" si="59"/>
        <v/>
      </c>
      <c r="EG1100" s="553" t="s">
        <v>137</v>
      </c>
      <c r="EH1100" s="552">
        <v>0</v>
      </c>
      <c r="EI1100" s="553" t="s">
        <v>137</v>
      </c>
      <c r="EJ1100" s="172">
        <v>1</v>
      </c>
      <c r="EK1100" s="172">
        <v>0</v>
      </c>
      <c r="EL1100" s="576">
        <f t="shared" si="60"/>
        <v>0</v>
      </c>
      <c r="EM1100" s="553" t="s">
        <v>1806</v>
      </c>
      <c r="EN1100" s="552">
        <v>1</v>
      </c>
      <c r="EO1100" s="553" t="s">
        <v>7033</v>
      </c>
      <c r="EP1100" s="172">
        <v>0</v>
      </c>
      <c r="EQ1100" s="172">
        <v>0</v>
      </c>
      <c r="ER1100" s="332" t="str">
        <f t="shared" si="61"/>
        <v/>
      </c>
      <c r="ES1100" s="553" t="s">
        <v>137</v>
      </c>
      <c r="ET1100" s="552">
        <v>0</v>
      </c>
      <c r="EU1100" s="553" t="s">
        <v>137</v>
      </c>
      <c r="EV1100" s="172">
        <v>0</v>
      </c>
      <c r="EW1100" s="172">
        <v>0</v>
      </c>
      <c r="EX1100" s="332" t="str">
        <f t="shared" si="62"/>
        <v/>
      </c>
      <c r="EY1100" s="553" t="s">
        <v>137</v>
      </c>
      <c r="EZ1100" s="552">
        <v>0</v>
      </c>
      <c r="FA1100" s="553" t="s">
        <v>137</v>
      </c>
      <c r="FB1100" s="172">
        <v>0</v>
      </c>
      <c r="FC1100" s="172">
        <v>0</v>
      </c>
      <c r="FD1100" s="332" t="str">
        <f t="shared" si="63"/>
        <v/>
      </c>
      <c r="FE1100" s="553" t="s">
        <v>137</v>
      </c>
      <c r="FF1100" s="552">
        <v>0</v>
      </c>
      <c r="FG1100" s="553" t="s">
        <v>137</v>
      </c>
      <c r="FH1100" s="172">
        <v>2</v>
      </c>
      <c r="FI1100" s="172">
        <v>2</v>
      </c>
      <c r="FJ1100" s="332">
        <f t="shared" si="64"/>
        <v>1</v>
      </c>
      <c r="FK1100" s="553" t="s">
        <v>137</v>
      </c>
      <c r="FL1100" s="552">
        <v>0</v>
      </c>
      <c r="FM1100" s="553" t="s">
        <v>137</v>
      </c>
      <c r="FN1100" s="172">
        <v>0</v>
      </c>
      <c r="FO1100" s="172">
        <v>0</v>
      </c>
      <c r="FP1100" s="332" t="str">
        <f t="shared" si="65"/>
        <v/>
      </c>
      <c r="FQ1100" s="553" t="s">
        <v>137</v>
      </c>
      <c r="FR1100" s="552">
        <v>0</v>
      </c>
      <c r="FS1100" s="553" t="s">
        <v>137</v>
      </c>
      <c r="FT1100" s="172">
        <v>3</v>
      </c>
      <c r="FU1100" s="172">
        <v>3</v>
      </c>
      <c r="FV1100" s="332">
        <f t="shared" si="66"/>
        <v>1</v>
      </c>
      <c r="FW1100" s="553" t="s">
        <v>137</v>
      </c>
      <c r="FX1100" s="552">
        <v>0</v>
      </c>
      <c r="FY1100" s="553" t="s">
        <v>137</v>
      </c>
      <c r="FZ1100" s="172">
        <v>2</v>
      </c>
      <c r="GA1100" s="172">
        <v>2</v>
      </c>
      <c r="GB1100" s="332">
        <f t="shared" si="67"/>
        <v>1</v>
      </c>
      <c r="GC1100" s="553" t="s">
        <v>137</v>
      </c>
      <c r="GD1100" s="552">
        <v>0</v>
      </c>
      <c r="GE1100" s="553" t="s">
        <v>137</v>
      </c>
      <c r="GF1100" s="172">
        <v>3</v>
      </c>
      <c r="GG1100" s="172">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70"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2">
        <v>1</v>
      </c>
      <c r="BQ1101" s="172">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2">
        <v>0</v>
      </c>
      <c r="DG1101" s="172">
        <v>0</v>
      </c>
      <c r="DH1101" s="332" t="str">
        <f t="shared" si="55"/>
        <v/>
      </c>
      <c r="DI1101" s="553" t="s">
        <v>137</v>
      </c>
      <c r="DJ1101" s="552">
        <v>0</v>
      </c>
      <c r="DK1101" s="553" t="s">
        <v>137</v>
      </c>
      <c r="DL1101" s="172">
        <v>0</v>
      </c>
      <c r="DM1101" s="172">
        <v>0</v>
      </c>
      <c r="DN1101" s="332" t="str">
        <f t="shared" si="56"/>
        <v/>
      </c>
      <c r="DO1101" s="553" t="s">
        <v>137</v>
      </c>
      <c r="DP1101" s="551">
        <v>0</v>
      </c>
      <c r="DQ1101" s="553" t="s">
        <v>137</v>
      </c>
      <c r="DR1101" s="172">
        <v>3</v>
      </c>
      <c r="DS1101" s="172">
        <v>0</v>
      </c>
      <c r="DT1101" s="332">
        <f t="shared" si="57"/>
        <v>0</v>
      </c>
      <c r="DU1101" s="553" t="s">
        <v>7036</v>
      </c>
      <c r="DV1101" s="552">
        <v>0</v>
      </c>
      <c r="DW1101" s="553" t="s">
        <v>137</v>
      </c>
      <c r="DX1101" s="172">
        <v>0</v>
      </c>
      <c r="DY1101" s="172">
        <v>0</v>
      </c>
      <c r="DZ1101" s="332" t="str">
        <f t="shared" si="58"/>
        <v/>
      </c>
      <c r="EA1101" s="553" t="s">
        <v>137</v>
      </c>
      <c r="EB1101" s="552">
        <v>0</v>
      </c>
      <c r="EC1101" s="553" t="s">
        <v>137</v>
      </c>
      <c r="ED1101" s="172">
        <v>0</v>
      </c>
      <c r="EE1101" s="172">
        <v>0</v>
      </c>
      <c r="EF1101" s="576" t="str">
        <f t="shared" si="59"/>
        <v/>
      </c>
      <c r="EG1101" s="553" t="s">
        <v>137</v>
      </c>
      <c r="EH1101" s="552">
        <v>0</v>
      </c>
      <c r="EI1101" s="553" t="s">
        <v>137</v>
      </c>
      <c r="EJ1101" s="172">
        <v>1</v>
      </c>
      <c r="EK1101" s="172">
        <v>0</v>
      </c>
      <c r="EL1101" s="576">
        <f t="shared" si="60"/>
        <v>0</v>
      </c>
      <c r="EM1101" s="553" t="s">
        <v>7036</v>
      </c>
      <c r="EN1101" s="552">
        <v>1</v>
      </c>
      <c r="EO1101" s="553" t="s">
        <v>7037</v>
      </c>
      <c r="EP1101" s="172">
        <v>0</v>
      </c>
      <c r="EQ1101" s="172">
        <v>0</v>
      </c>
      <c r="ER1101" s="332" t="str">
        <f t="shared" si="61"/>
        <v/>
      </c>
      <c r="ES1101" s="553" t="s">
        <v>137</v>
      </c>
      <c r="ET1101" s="552">
        <v>0</v>
      </c>
      <c r="EU1101" s="553" t="s">
        <v>137</v>
      </c>
      <c r="EV1101" s="172">
        <v>1</v>
      </c>
      <c r="EW1101" s="172">
        <v>0</v>
      </c>
      <c r="EX1101" s="332">
        <f t="shared" si="62"/>
        <v>0</v>
      </c>
      <c r="EY1101" s="553" t="s">
        <v>7036</v>
      </c>
      <c r="EZ1101" s="552">
        <v>1</v>
      </c>
      <c r="FA1101" s="553" t="s">
        <v>7037</v>
      </c>
      <c r="FB1101" s="172">
        <v>0</v>
      </c>
      <c r="FC1101" s="172">
        <v>0</v>
      </c>
      <c r="FD1101" s="332" t="str">
        <f t="shared" si="63"/>
        <v/>
      </c>
      <c r="FE1101" s="553" t="s">
        <v>137</v>
      </c>
      <c r="FF1101" s="552">
        <v>0</v>
      </c>
      <c r="FG1101" s="553" t="s">
        <v>137</v>
      </c>
      <c r="FH1101" s="172">
        <v>0</v>
      </c>
      <c r="FI1101" s="172">
        <v>0</v>
      </c>
      <c r="FJ1101" s="332" t="str">
        <f t="shared" si="64"/>
        <v/>
      </c>
      <c r="FK1101" s="553" t="s">
        <v>137</v>
      </c>
      <c r="FL1101" s="552">
        <v>0</v>
      </c>
      <c r="FM1101" s="553" t="s">
        <v>137</v>
      </c>
      <c r="FN1101" s="172">
        <v>0</v>
      </c>
      <c r="FO1101" s="172">
        <v>0</v>
      </c>
      <c r="FP1101" s="332" t="str">
        <f t="shared" si="65"/>
        <v/>
      </c>
      <c r="FQ1101" s="553" t="s">
        <v>137</v>
      </c>
      <c r="FR1101" s="552">
        <v>0</v>
      </c>
      <c r="FS1101" s="553" t="s">
        <v>137</v>
      </c>
      <c r="FT1101" s="172">
        <v>0</v>
      </c>
      <c r="FU1101" s="172">
        <v>0</v>
      </c>
      <c r="FV1101" s="332" t="str">
        <f t="shared" si="66"/>
        <v/>
      </c>
      <c r="FW1101" s="553" t="s">
        <v>137</v>
      </c>
      <c r="FX1101" s="552">
        <v>0</v>
      </c>
      <c r="FY1101" s="553" t="s">
        <v>137</v>
      </c>
      <c r="FZ1101" s="172">
        <v>1</v>
      </c>
      <c r="GA1101" s="172">
        <v>1</v>
      </c>
      <c r="GB1101" s="332">
        <f t="shared" si="67"/>
        <v>1</v>
      </c>
      <c r="GC1101" s="553" t="s">
        <v>137</v>
      </c>
      <c r="GD1101" s="552">
        <v>0</v>
      </c>
      <c r="GE1101" s="553" t="s">
        <v>137</v>
      </c>
      <c r="GF1101" s="172">
        <v>2</v>
      </c>
      <c r="GG1101" s="172">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70"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2">
        <v>0</v>
      </c>
      <c r="BQ1102" s="172">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2">
        <v>0</v>
      </c>
      <c r="DG1102" s="172">
        <v>0</v>
      </c>
      <c r="DH1102" s="332" t="str">
        <f t="shared" si="55"/>
        <v/>
      </c>
      <c r="DI1102" s="553" t="s">
        <v>137</v>
      </c>
      <c r="DJ1102" s="552">
        <v>0</v>
      </c>
      <c r="DK1102" s="553" t="s">
        <v>137</v>
      </c>
      <c r="DL1102" s="172">
        <v>0</v>
      </c>
      <c r="DM1102" s="172">
        <v>0</v>
      </c>
      <c r="DN1102" s="332" t="str">
        <f t="shared" si="56"/>
        <v/>
      </c>
      <c r="DO1102" s="553" t="s">
        <v>137</v>
      </c>
      <c r="DP1102" s="551">
        <v>0</v>
      </c>
      <c r="DQ1102" s="553" t="s">
        <v>137</v>
      </c>
      <c r="DR1102" s="172">
        <v>3</v>
      </c>
      <c r="DS1102" s="172">
        <v>0</v>
      </c>
      <c r="DT1102" s="332">
        <f t="shared" si="57"/>
        <v>0</v>
      </c>
      <c r="DU1102" s="553" t="s">
        <v>7039</v>
      </c>
      <c r="DV1102" s="552">
        <v>0</v>
      </c>
      <c r="DW1102" s="553" t="s">
        <v>137</v>
      </c>
      <c r="DX1102" s="172">
        <v>4</v>
      </c>
      <c r="DY1102" s="172">
        <v>0</v>
      </c>
      <c r="DZ1102" s="332">
        <f t="shared" si="58"/>
        <v>0</v>
      </c>
      <c r="EA1102" s="553" t="s">
        <v>7039</v>
      </c>
      <c r="EB1102" s="552">
        <v>0</v>
      </c>
      <c r="EC1102" s="553" t="s">
        <v>137</v>
      </c>
      <c r="ED1102" s="172">
        <v>0</v>
      </c>
      <c r="EE1102" s="172">
        <v>0</v>
      </c>
      <c r="EF1102" s="576" t="str">
        <f t="shared" si="59"/>
        <v/>
      </c>
      <c r="EG1102" s="553" t="s">
        <v>137</v>
      </c>
      <c r="EH1102" s="552">
        <v>0</v>
      </c>
      <c r="EI1102" s="553" t="s">
        <v>137</v>
      </c>
      <c r="EJ1102" s="172">
        <v>0</v>
      </c>
      <c r="EK1102" s="172">
        <v>0</v>
      </c>
      <c r="EL1102" s="576" t="str">
        <f t="shared" si="60"/>
        <v/>
      </c>
      <c r="EM1102" s="553" t="s">
        <v>137</v>
      </c>
      <c r="EN1102" s="552">
        <v>0</v>
      </c>
      <c r="EO1102" s="553" t="s">
        <v>137</v>
      </c>
      <c r="EP1102" s="172">
        <v>0</v>
      </c>
      <c r="EQ1102" s="172">
        <v>0</v>
      </c>
      <c r="ER1102" s="332" t="str">
        <f t="shared" si="61"/>
        <v/>
      </c>
      <c r="ES1102" s="553" t="s">
        <v>137</v>
      </c>
      <c r="ET1102" s="552">
        <v>0</v>
      </c>
      <c r="EU1102" s="553" t="s">
        <v>137</v>
      </c>
      <c r="EV1102" s="172">
        <v>1</v>
      </c>
      <c r="EW1102" s="172">
        <v>0</v>
      </c>
      <c r="EX1102" s="332">
        <f t="shared" si="62"/>
        <v>0</v>
      </c>
      <c r="EY1102" s="553" t="s">
        <v>7039</v>
      </c>
      <c r="EZ1102" s="552">
        <v>0</v>
      </c>
      <c r="FA1102" s="553" t="s">
        <v>137</v>
      </c>
      <c r="FB1102" s="172">
        <v>0</v>
      </c>
      <c r="FC1102" s="172">
        <v>0</v>
      </c>
      <c r="FD1102" s="332" t="str">
        <f t="shared" si="63"/>
        <v/>
      </c>
      <c r="FE1102" s="553" t="s">
        <v>137</v>
      </c>
      <c r="FF1102" s="552">
        <v>0</v>
      </c>
      <c r="FG1102" s="553" t="s">
        <v>137</v>
      </c>
      <c r="FH1102" s="172">
        <v>0</v>
      </c>
      <c r="FI1102" s="172">
        <v>0</v>
      </c>
      <c r="FJ1102" s="332" t="str">
        <f t="shared" si="64"/>
        <v/>
      </c>
      <c r="FK1102" s="553" t="s">
        <v>137</v>
      </c>
      <c r="FL1102" s="552">
        <v>0</v>
      </c>
      <c r="FM1102" s="553" t="s">
        <v>137</v>
      </c>
      <c r="FN1102" s="172">
        <v>0</v>
      </c>
      <c r="FO1102" s="172">
        <v>0</v>
      </c>
      <c r="FP1102" s="332" t="str">
        <f t="shared" si="65"/>
        <v/>
      </c>
      <c r="FQ1102" s="553" t="s">
        <v>137</v>
      </c>
      <c r="FR1102" s="552">
        <v>0</v>
      </c>
      <c r="FS1102" s="553" t="s">
        <v>137</v>
      </c>
      <c r="FT1102" s="172">
        <v>0</v>
      </c>
      <c r="FU1102" s="172">
        <v>0</v>
      </c>
      <c r="FV1102" s="332" t="str">
        <f t="shared" si="66"/>
        <v/>
      </c>
      <c r="FW1102" s="553" t="s">
        <v>137</v>
      </c>
      <c r="FX1102" s="552">
        <v>0</v>
      </c>
      <c r="FY1102" s="553" t="s">
        <v>137</v>
      </c>
      <c r="FZ1102" s="172">
        <v>0</v>
      </c>
      <c r="GA1102" s="172">
        <v>0</v>
      </c>
      <c r="GB1102" s="332" t="str">
        <f t="shared" si="67"/>
        <v/>
      </c>
      <c r="GC1102" s="553" t="s">
        <v>137</v>
      </c>
      <c r="GD1102" s="552">
        <v>0</v>
      </c>
      <c r="GE1102" s="553" t="s">
        <v>137</v>
      </c>
      <c r="GF1102" s="172">
        <v>1</v>
      </c>
      <c r="GG1102" s="172">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70"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2">
        <v>1</v>
      </c>
      <c r="BQ1103" s="172">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2">
        <v>0</v>
      </c>
      <c r="DG1103" s="172">
        <v>0</v>
      </c>
      <c r="DH1103" s="332" t="str">
        <f t="shared" si="55"/>
        <v/>
      </c>
      <c r="DI1103" s="553" t="s">
        <v>137</v>
      </c>
      <c r="DJ1103" s="552">
        <v>0</v>
      </c>
      <c r="DK1103" s="553" t="s">
        <v>137</v>
      </c>
      <c r="DL1103" s="172">
        <v>1</v>
      </c>
      <c r="DM1103" s="172">
        <v>1</v>
      </c>
      <c r="DN1103" s="332">
        <f t="shared" si="56"/>
        <v>1</v>
      </c>
      <c r="DO1103" s="553"/>
      <c r="DP1103" s="551">
        <v>0</v>
      </c>
      <c r="DQ1103" s="553" t="s">
        <v>137</v>
      </c>
      <c r="DR1103" s="172">
        <v>13</v>
      </c>
      <c r="DS1103" s="172">
        <v>0</v>
      </c>
      <c r="DT1103" s="332">
        <f t="shared" si="57"/>
        <v>0</v>
      </c>
      <c r="DU1103" s="553" t="s">
        <v>7041</v>
      </c>
      <c r="DV1103" s="552">
        <v>0</v>
      </c>
      <c r="DW1103" s="553" t="s">
        <v>137</v>
      </c>
      <c r="DX1103" s="172">
        <v>6</v>
      </c>
      <c r="DY1103" s="172">
        <v>0</v>
      </c>
      <c r="DZ1103" s="332">
        <f t="shared" si="58"/>
        <v>0</v>
      </c>
      <c r="EA1103" s="553" t="s">
        <v>7041</v>
      </c>
      <c r="EB1103" s="552">
        <v>0</v>
      </c>
      <c r="EC1103" s="553" t="s">
        <v>137</v>
      </c>
      <c r="ED1103" s="172">
        <v>0</v>
      </c>
      <c r="EE1103" s="172">
        <v>0</v>
      </c>
      <c r="EF1103" s="576" t="str">
        <f t="shared" si="59"/>
        <v/>
      </c>
      <c r="EG1103" s="553" t="s">
        <v>137</v>
      </c>
      <c r="EH1103" s="552">
        <v>0</v>
      </c>
      <c r="EI1103" s="553" t="s">
        <v>137</v>
      </c>
      <c r="EJ1103" s="172">
        <v>0</v>
      </c>
      <c r="EK1103" s="172">
        <v>0</v>
      </c>
      <c r="EL1103" s="576" t="str">
        <f t="shared" si="60"/>
        <v/>
      </c>
      <c r="EM1103" s="553" t="s">
        <v>137</v>
      </c>
      <c r="EN1103" s="552">
        <v>0</v>
      </c>
      <c r="EO1103" s="553" t="s">
        <v>137</v>
      </c>
      <c r="EP1103" s="172">
        <v>0</v>
      </c>
      <c r="EQ1103" s="172">
        <v>0</v>
      </c>
      <c r="ER1103" s="332" t="str">
        <f t="shared" si="61"/>
        <v/>
      </c>
      <c r="ES1103" s="553" t="s">
        <v>137</v>
      </c>
      <c r="ET1103" s="552">
        <v>0</v>
      </c>
      <c r="EU1103" s="553" t="s">
        <v>137</v>
      </c>
      <c r="EV1103" s="172">
        <v>3</v>
      </c>
      <c r="EW1103" s="172">
        <v>0</v>
      </c>
      <c r="EX1103" s="332">
        <f t="shared" si="62"/>
        <v>0</v>
      </c>
      <c r="EY1103" s="553" t="s">
        <v>7041</v>
      </c>
      <c r="EZ1103" s="552">
        <v>0</v>
      </c>
      <c r="FA1103" s="553" t="s">
        <v>137</v>
      </c>
      <c r="FB1103" s="172">
        <v>0</v>
      </c>
      <c r="FC1103" s="172">
        <v>0</v>
      </c>
      <c r="FD1103" s="332" t="str">
        <f t="shared" si="63"/>
        <v/>
      </c>
      <c r="FE1103" s="553" t="s">
        <v>137</v>
      </c>
      <c r="FF1103" s="552">
        <v>0</v>
      </c>
      <c r="FG1103" s="553" t="s">
        <v>137</v>
      </c>
      <c r="FH1103" s="172">
        <v>1</v>
      </c>
      <c r="FI1103" s="172">
        <v>1</v>
      </c>
      <c r="FJ1103" s="332">
        <f t="shared" si="64"/>
        <v>1</v>
      </c>
      <c r="FK1103" s="553" t="s">
        <v>137</v>
      </c>
      <c r="FL1103" s="552">
        <v>0</v>
      </c>
      <c r="FM1103" s="553" t="s">
        <v>137</v>
      </c>
      <c r="FN1103" s="172">
        <v>0</v>
      </c>
      <c r="FO1103" s="172">
        <v>0</v>
      </c>
      <c r="FP1103" s="332" t="str">
        <f t="shared" si="65"/>
        <v/>
      </c>
      <c r="FQ1103" s="553" t="s">
        <v>137</v>
      </c>
      <c r="FR1103" s="552">
        <v>0</v>
      </c>
      <c r="FS1103" s="553" t="s">
        <v>137</v>
      </c>
      <c r="FT1103" s="172">
        <v>0</v>
      </c>
      <c r="FU1103" s="172">
        <v>0</v>
      </c>
      <c r="FV1103" s="332" t="str">
        <f t="shared" si="66"/>
        <v/>
      </c>
      <c r="FW1103" s="553" t="s">
        <v>137</v>
      </c>
      <c r="FX1103" s="552">
        <v>0</v>
      </c>
      <c r="FY1103" s="553" t="s">
        <v>137</v>
      </c>
      <c r="FZ1103" s="172">
        <v>0</v>
      </c>
      <c r="GA1103" s="172">
        <v>0</v>
      </c>
      <c r="GB1103" s="332" t="str">
        <f t="shared" si="67"/>
        <v/>
      </c>
      <c r="GC1103" s="553" t="s">
        <v>137</v>
      </c>
      <c r="GD1103" s="552">
        <v>0</v>
      </c>
      <c r="GE1103" s="553" t="s">
        <v>137</v>
      </c>
      <c r="GF1103" s="172">
        <v>1</v>
      </c>
      <c r="GG1103" s="172">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70"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2">
        <v>0</v>
      </c>
      <c r="BQ1105" s="172">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2">
        <v>0</v>
      </c>
      <c r="DG1105" s="172">
        <v>0</v>
      </c>
      <c r="DH1105" s="332" t="str">
        <f t="shared" si="55"/>
        <v/>
      </c>
      <c r="DI1105" s="553" t="s">
        <v>137</v>
      </c>
      <c r="DJ1105" s="552">
        <v>0</v>
      </c>
      <c r="DK1105" s="553" t="s">
        <v>137</v>
      </c>
      <c r="DL1105" s="172">
        <v>0</v>
      </c>
      <c r="DM1105" s="172">
        <v>0</v>
      </c>
      <c r="DN1105" s="332" t="str">
        <f t="shared" si="56"/>
        <v/>
      </c>
      <c r="DO1105" s="553" t="s">
        <v>137</v>
      </c>
      <c r="DP1105" s="551">
        <v>0</v>
      </c>
      <c r="DQ1105" s="553" t="s">
        <v>137</v>
      </c>
      <c r="DR1105" s="172">
        <v>0</v>
      </c>
      <c r="DS1105" s="172">
        <v>0</v>
      </c>
      <c r="DT1105" s="332" t="str">
        <f t="shared" si="57"/>
        <v/>
      </c>
      <c r="DU1105" s="553" t="s">
        <v>137</v>
      </c>
      <c r="DV1105" s="552">
        <v>0</v>
      </c>
      <c r="DW1105" s="553" t="s">
        <v>137</v>
      </c>
      <c r="DX1105" s="172">
        <v>0</v>
      </c>
      <c r="DY1105" s="172">
        <v>0</v>
      </c>
      <c r="DZ1105" s="332" t="str">
        <f t="shared" si="58"/>
        <v/>
      </c>
      <c r="EA1105" s="553" t="s">
        <v>137</v>
      </c>
      <c r="EB1105" s="552">
        <v>0</v>
      </c>
      <c r="EC1105" s="553" t="s">
        <v>137</v>
      </c>
      <c r="ED1105" s="172">
        <v>0</v>
      </c>
      <c r="EE1105" s="172">
        <v>0</v>
      </c>
      <c r="EF1105" s="576" t="str">
        <f t="shared" si="59"/>
        <v/>
      </c>
      <c r="EG1105" s="553" t="s">
        <v>137</v>
      </c>
      <c r="EH1105" s="552">
        <v>0</v>
      </c>
      <c r="EI1105" s="553" t="s">
        <v>137</v>
      </c>
      <c r="EJ1105" s="172">
        <v>0</v>
      </c>
      <c r="EK1105" s="172">
        <v>0</v>
      </c>
      <c r="EL1105" s="576" t="str">
        <f t="shared" si="60"/>
        <v/>
      </c>
      <c r="EM1105" s="553" t="s">
        <v>137</v>
      </c>
      <c r="EN1105" s="552">
        <v>0</v>
      </c>
      <c r="EO1105" s="553" t="s">
        <v>137</v>
      </c>
      <c r="EP1105" s="172">
        <v>0</v>
      </c>
      <c r="EQ1105" s="172">
        <v>0</v>
      </c>
      <c r="ER1105" s="332" t="str">
        <f t="shared" si="61"/>
        <v/>
      </c>
      <c r="ES1105" s="553" t="s">
        <v>137</v>
      </c>
      <c r="ET1105" s="552">
        <v>0</v>
      </c>
      <c r="EU1105" s="553" t="s">
        <v>137</v>
      </c>
      <c r="EV1105" s="172">
        <v>1</v>
      </c>
      <c r="EW1105" s="172">
        <v>0</v>
      </c>
      <c r="EX1105" s="332">
        <f t="shared" si="62"/>
        <v>0</v>
      </c>
      <c r="EY1105" s="553" t="s">
        <v>7050</v>
      </c>
      <c r="EZ1105" s="552">
        <v>0</v>
      </c>
      <c r="FA1105" s="553" t="s">
        <v>137</v>
      </c>
      <c r="FB1105" s="172">
        <v>1</v>
      </c>
      <c r="FC1105" s="172">
        <v>0</v>
      </c>
      <c r="FD1105" s="332">
        <f t="shared" si="63"/>
        <v>0</v>
      </c>
      <c r="FE1105" s="553" t="s">
        <v>15075</v>
      </c>
      <c r="FF1105" s="552">
        <v>1</v>
      </c>
      <c r="FG1105" s="553" t="s">
        <v>7051</v>
      </c>
      <c r="FH1105" s="172">
        <v>1</v>
      </c>
      <c r="FI1105" s="172">
        <v>1</v>
      </c>
      <c r="FJ1105" s="332">
        <f t="shared" si="64"/>
        <v>1</v>
      </c>
      <c r="FK1105" s="553" t="s">
        <v>137</v>
      </c>
      <c r="FL1105" s="552">
        <v>0</v>
      </c>
      <c r="FM1105" s="553" t="s">
        <v>137</v>
      </c>
      <c r="FN1105" s="172">
        <v>0</v>
      </c>
      <c r="FO1105" s="172">
        <v>0</v>
      </c>
      <c r="FP1105" s="332" t="str">
        <f t="shared" si="65"/>
        <v/>
      </c>
      <c r="FQ1105" s="553" t="s">
        <v>137</v>
      </c>
      <c r="FR1105" s="552">
        <v>0</v>
      </c>
      <c r="FS1105" s="553" t="s">
        <v>137</v>
      </c>
      <c r="FT1105" s="172">
        <v>0</v>
      </c>
      <c r="FU1105" s="172">
        <v>0</v>
      </c>
      <c r="FV1105" s="332" t="str">
        <f t="shared" si="66"/>
        <v/>
      </c>
      <c r="FW1105" s="553" t="s">
        <v>137</v>
      </c>
      <c r="FX1105" s="552">
        <v>0</v>
      </c>
      <c r="FY1105" s="553" t="s">
        <v>137</v>
      </c>
      <c r="FZ1105" s="172">
        <v>1</v>
      </c>
      <c r="GA1105" s="172">
        <v>0</v>
      </c>
      <c r="GB1105" s="332">
        <f t="shared" si="67"/>
        <v>0</v>
      </c>
      <c r="GC1105" s="553" t="s">
        <v>7052</v>
      </c>
      <c r="GD1105" s="552">
        <v>1</v>
      </c>
      <c r="GE1105" s="553" t="s">
        <v>7052</v>
      </c>
      <c r="GF1105" s="172">
        <v>0</v>
      </c>
      <c r="GG1105" s="172">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70"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70"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2"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2"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2"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2"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2"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2"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0"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0"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2"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0"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0"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4"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2"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2"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2"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2"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2"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2"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2"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2"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2"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2"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2"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2"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2"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2"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2"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2"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2"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2"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2"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2"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2"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2"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2"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2"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2"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2"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2"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2"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2"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1" customFormat="1" ht="143">
      <c r="A1150" s="335" t="s">
        <v>15088</v>
      </c>
      <c r="B1150" s="555" t="s">
        <v>7302</v>
      </c>
      <c r="C1150" s="555" t="s">
        <v>7303</v>
      </c>
      <c r="D1150" s="555" t="s">
        <v>95</v>
      </c>
      <c r="E1150" s="169" t="s">
        <v>132</v>
      </c>
      <c r="F1150" s="169"/>
      <c r="G1150" s="238"/>
      <c r="H1150" s="169" t="s">
        <v>132</v>
      </c>
      <c r="I1150" s="169"/>
      <c r="J1150" s="238"/>
      <c r="K1150" s="340" t="s">
        <v>132</v>
      </c>
      <c r="L1150" s="169"/>
      <c r="M1150" s="341"/>
      <c r="N1150" s="169" t="s">
        <v>132</v>
      </c>
      <c r="O1150" s="169"/>
      <c r="P1150" s="238"/>
      <c r="Q1150" s="169"/>
      <c r="R1150" s="169" t="s">
        <v>132</v>
      </c>
      <c r="S1150" s="238" t="s">
        <v>7304</v>
      </c>
      <c r="T1150" s="169" t="s">
        <v>132</v>
      </c>
      <c r="U1150" s="169"/>
      <c r="V1150" s="238"/>
      <c r="W1150" s="169" t="s">
        <v>132</v>
      </c>
      <c r="X1150" s="169"/>
      <c r="Y1150" s="238"/>
      <c r="Z1150" s="169" t="s">
        <v>132</v>
      </c>
      <c r="AA1150" s="169"/>
      <c r="AB1150" s="238"/>
      <c r="AC1150" s="244" t="s">
        <v>132</v>
      </c>
      <c r="AD1150" s="244"/>
      <c r="AE1150" s="238"/>
      <c r="AF1150" s="562" t="s">
        <v>148</v>
      </c>
      <c r="AG1150" s="555" t="s">
        <v>132</v>
      </c>
      <c r="AH1150" s="554" t="s">
        <v>15089</v>
      </c>
      <c r="AI1150" s="169" t="s">
        <v>132</v>
      </c>
      <c r="AJ1150" s="169"/>
      <c r="AK1150" s="238"/>
      <c r="AL1150" s="169" t="s">
        <v>132</v>
      </c>
      <c r="AM1150" s="169"/>
      <c r="AN1150" s="238"/>
      <c r="AO1150" s="169" t="s">
        <v>132</v>
      </c>
      <c r="AP1150" s="169"/>
      <c r="AQ1150" s="238"/>
      <c r="AR1150" s="169"/>
      <c r="AS1150" s="169"/>
      <c r="AT1150" s="238"/>
      <c r="AU1150" s="169" t="s">
        <v>132</v>
      </c>
      <c r="AV1150" s="169"/>
      <c r="AW1150" s="238"/>
      <c r="AX1150" s="169" t="s">
        <v>132</v>
      </c>
      <c r="AY1150" s="169"/>
      <c r="AZ1150" s="238"/>
      <c r="BA1150" s="169" t="s">
        <v>132</v>
      </c>
      <c r="BB1150" s="169"/>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9"/>
      <c r="GP1150" s="169"/>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1"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2">
        <v>3</v>
      </c>
      <c r="BQ1151" s="172">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2">
        <v>0</v>
      </c>
      <c r="DG1151" s="172">
        <v>0</v>
      </c>
      <c r="DH1151" s="332" t="s">
        <v>148</v>
      </c>
      <c r="DI1151" s="553" t="s">
        <v>137</v>
      </c>
      <c r="DJ1151" s="552">
        <v>0</v>
      </c>
      <c r="DK1151" s="553" t="s">
        <v>137</v>
      </c>
      <c r="DL1151" s="172">
        <v>2</v>
      </c>
      <c r="DM1151" s="172">
        <v>1</v>
      </c>
      <c r="DN1151" s="332">
        <v>0.5</v>
      </c>
      <c r="DO1151" s="553" t="s">
        <v>7321</v>
      </c>
      <c r="DP1151" s="551">
        <v>0</v>
      </c>
      <c r="DQ1151" s="553" t="s">
        <v>137</v>
      </c>
      <c r="DR1151" s="172">
        <v>69</v>
      </c>
      <c r="DS1151" s="172">
        <v>69</v>
      </c>
      <c r="DT1151" s="332">
        <v>1</v>
      </c>
      <c r="DU1151" s="553" t="s">
        <v>137</v>
      </c>
      <c r="DV1151" s="552">
        <v>0</v>
      </c>
      <c r="DW1151" s="553" t="s">
        <v>137</v>
      </c>
      <c r="DX1151" s="172">
        <v>14</v>
      </c>
      <c r="DY1151" s="172">
        <v>14</v>
      </c>
      <c r="DZ1151" s="332">
        <v>1</v>
      </c>
      <c r="EA1151" s="553" t="s">
        <v>137</v>
      </c>
      <c r="EB1151" s="552">
        <v>0</v>
      </c>
      <c r="EC1151" s="553" t="s">
        <v>137</v>
      </c>
      <c r="ED1151" s="172">
        <v>2</v>
      </c>
      <c r="EE1151" s="172">
        <v>2</v>
      </c>
      <c r="EF1151" s="576">
        <v>1</v>
      </c>
      <c r="EG1151" s="553" t="s">
        <v>137</v>
      </c>
      <c r="EH1151" s="552">
        <v>0</v>
      </c>
      <c r="EI1151" s="553" t="s">
        <v>137</v>
      </c>
      <c r="EJ1151" s="172">
        <v>2</v>
      </c>
      <c r="EK1151" s="172">
        <v>1</v>
      </c>
      <c r="EL1151" s="576">
        <v>0.5</v>
      </c>
      <c r="EM1151" s="553" t="s">
        <v>15095</v>
      </c>
      <c r="EN1151" s="552">
        <v>1</v>
      </c>
      <c r="EO1151" s="553" t="s">
        <v>15096</v>
      </c>
      <c r="EP1151" s="172">
        <v>2</v>
      </c>
      <c r="EQ1151" s="172">
        <v>0</v>
      </c>
      <c r="ER1151" s="332">
        <v>0</v>
      </c>
      <c r="ES1151" s="553" t="s">
        <v>7322</v>
      </c>
      <c r="ET1151" s="552">
        <v>2</v>
      </c>
      <c r="EU1151" s="553" t="s">
        <v>7323</v>
      </c>
      <c r="EV1151" s="172">
        <v>1</v>
      </c>
      <c r="EW1151" s="172">
        <v>1</v>
      </c>
      <c r="EX1151" s="332">
        <v>1</v>
      </c>
      <c r="EY1151" s="553"/>
      <c r="EZ1151" s="552">
        <v>0</v>
      </c>
      <c r="FA1151" s="553"/>
      <c r="FB1151" s="172">
        <v>0</v>
      </c>
      <c r="FC1151" s="172">
        <v>0</v>
      </c>
      <c r="FD1151" s="332" t="s">
        <v>148</v>
      </c>
      <c r="FE1151" s="553" t="s">
        <v>137</v>
      </c>
      <c r="FF1151" s="552">
        <v>0</v>
      </c>
      <c r="FG1151" s="553" t="s">
        <v>137</v>
      </c>
      <c r="FH1151" s="172">
        <v>2</v>
      </c>
      <c r="FI1151" s="172">
        <v>2</v>
      </c>
      <c r="FJ1151" s="332">
        <v>1</v>
      </c>
      <c r="FK1151" s="553" t="s">
        <v>137</v>
      </c>
      <c r="FL1151" s="552">
        <v>0</v>
      </c>
      <c r="FM1151" s="553" t="s">
        <v>137</v>
      </c>
      <c r="FN1151" s="172">
        <v>0</v>
      </c>
      <c r="FO1151" s="172">
        <v>0</v>
      </c>
      <c r="FP1151" s="332" t="s">
        <v>148</v>
      </c>
      <c r="FQ1151" s="553" t="s">
        <v>137</v>
      </c>
      <c r="FR1151" s="552">
        <v>0</v>
      </c>
      <c r="FS1151" s="553" t="s">
        <v>137</v>
      </c>
      <c r="FT1151" s="172">
        <v>0</v>
      </c>
      <c r="FU1151" s="172">
        <v>0</v>
      </c>
      <c r="FV1151" s="332" t="s">
        <v>148</v>
      </c>
      <c r="FW1151" s="553" t="s">
        <v>137</v>
      </c>
      <c r="FX1151" s="552">
        <v>0</v>
      </c>
      <c r="FY1151" s="553" t="s">
        <v>137</v>
      </c>
      <c r="FZ1151" s="172">
        <v>11</v>
      </c>
      <c r="GA1151" s="172">
        <v>10</v>
      </c>
      <c r="GB1151" s="332">
        <v>0.90909090909090906</v>
      </c>
      <c r="GC1151" s="553" t="s">
        <v>7324</v>
      </c>
      <c r="GD1151" s="552">
        <v>1</v>
      </c>
      <c r="GE1151" s="553" t="s">
        <v>11542</v>
      </c>
      <c r="GF1151" s="172">
        <v>56</v>
      </c>
      <c r="GG1151" s="172">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1"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1"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2">
        <v>1</v>
      </c>
      <c r="BQ1153" s="172">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2">
        <v>1</v>
      </c>
      <c r="DG1153" s="172">
        <v>0</v>
      </c>
      <c r="DH1153" s="332">
        <v>0</v>
      </c>
      <c r="DI1153" s="553" t="s">
        <v>7337</v>
      </c>
      <c r="DJ1153" s="552">
        <v>1</v>
      </c>
      <c r="DK1153" s="553" t="s">
        <v>7338</v>
      </c>
      <c r="DL1153" s="172">
        <v>1</v>
      </c>
      <c r="DM1153" s="172">
        <v>1</v>
      </c>
      <c r="DN1153" s="332">
        <v>1</v>
      </c>
      <c r="DO1153" s="553" t="s">
        <v>137</v>
      </c>
      <c r="DP1153" s="551">
        <v>0</v>
      </c>
      <c r="DQ1153" s="553" t="s">
        <v>137</v>
      </c>
      <c r="DR1153" s="172">
        <v>67</v>
      </c>
      <c r="DS1153" s="172">
        <v>67</v>
      </c>
      <c r="DT1153" s="332">
        <v>1</v>
      </c>
      <c r="DU1153" s="553" t="s">
        <v>137</v>
      </c>
      <c r="DV1153" s="552">
        <v>0</v>
      </c>
      <c r="DW1153" s="553" t="s">
        <v>137</v>
      </c>
      <c r="DX1153" s="172">
        <v>1</v>
      </c>
      <c r="DY1153" s="172">
        <v>1</v>
      </c>
      <c r="DZ1153" s="332">
        <v>1</v>
      </c>
      <c r="EA1153" s="553" t="s">
        <v>137</v>
      </c>
      <c r="EB1153" s="552">
        <v>0</v>
      </c>
      <c r="EC1153" s="553" t="s">
        <v>137</v>
      </c>
      <c r="ED1153" s="172">
        <v>9</v>
      </c>
      <c r="EE1153" s="172">
        <v>3</v>
      </c>
      <c r="EF1153" s="576">
        <v>0.33333333333333331</v>
      </c>
      <c r="EG1153" s="553" t="s">
        <v>7339</v>
      </c>
      <c r="EH1153" s="552">
        <v>2</v>
      </c>
      <c r="EI1153" s="553" t="s">
        <v>7340</v>
      </c>
      <c r="EJ1153" s="172">
        <v>11</v>
      </c>
      <c r="EK1153" s="172">
        <v>0</v>
      </c>
      <c r="EL1153" s="576">
        <v>0</v>
      </c>
      <c r="EM1153" s="553" t="s">
        <v>7341</v>
      </c>
      <c r="EN1153" s="552">
        <v>3</v>
      </c>
      <c r="EO1153" s="553" t="s">
        <v>7342</v>
      </c>
      <c r="EP1153" s="172">
        <v>3</v>
      </c>
      <c r="EQ1153" s="172">
        <v>0</v>
      </c>
      <c r="ER1153" s="332">
        <v>0</v>
      </c>
      <c r="ES1153" s="553" t="s">
        <v>7343</v>
      </c>
      <c r="ET1153" s="552">
        <v>3</v>
      </c>
      <c r="EU1153" s="553" t="s">
        <v>7344</v>
      </c>
      <c r="EV1153" s="172">
        <v>58</v>
      </c>
      <c r="EW1153" s="172">
        <v>23</v>
      </c>
      <c r="EX1153" s="332">
        <v>0.39655172413793105</v>
      </c>
      <c r="EY1153" s="553" t="s">
        <v>16618</v>
      </c>
      <c r="EZ1153" s="552">
        <v>24</v>
      </c>
      <c r="FA1153" s="553" t="s">
        <v>16619</v>
      </c>
      <c r="FB1153" s="172">
        <v>5</v>
      </c>
      <c r="FC1153" s="172">
        <v>5</v>
      </c>
      <c r="FD1153" s="332">
        <v>1</v>
      </c>
      <c r="FE1153" s="553" t="s">
        <v>137</v>
      </c>
      <c r="FF1153" s="552">
        <v>0</v>
      </c>
      <c r="FG1153" s="553" t="s">
        <v>137</v>
      </c>
      <c r="FH1153" s="172">
        <v>2</v>
      </c>
      <c r="FI1153" s="172">
        <v>2</v>
      </c>
      <c r="FJ1153" s="332">
        <v>1</v>
      </c>
      <c r="FK1153" s="553" t="s">
        <v>137</v>
      </c>
      <c r="FL1153" s="552">
        <v>0</v>
      </c>
      <c r="FM1153" s="553" t="s">
        <v>137</v>
      </c>
      <c r="FN1153" s="172">
        <v>0</v>
      </c>
      <c r="FO1153" s="172">
        <v>0</v>
      </c>
      <c r="FP1153" s="332" t="s">
        <v>148</v>
      </c>
      <c r="FQ1153" s="553" t="s">
        <v>137</v>
      </c>
      <c r="FR1153" s="552">
        <v>0</v>
      </c>
      <c r="FS1153" s="553" t="s">
        <v>137</v>
      </c>
      <c r="FT1153" s="172">
        <v>0</v>
      </c>
      <c r="FU1153" s="172">
        <v>0</v>
      </c>
      <c r="FV1153" s="332" t="s">
        <v>148</v>
      </c>
      <c r="FW1153" s="553" t="s">
        <v>137</v>
      </c>
      <c r="FX1153" s="552">
        <v>0</v>
      </c>
      <c r="FY1153" s="553" t="s">
        <v>137</v>
      </c>
      <c r="FZ1153" s="172">
        <v>1</v>
      </c>
      <c r="GA1153" s="172">
        <v>1</v>
      </c>
      <c r="GB1153" s="332">
        <v>1</v>
      </c>
      <c r="GC1153" s="553"/>
      <c r="GD1153" s="552">
        <v>0</v>
      </c>
      <c r="GE1153" s="553" t="s">
        <v>137</v>
      </c>
      <c r="GF1153" s="172">
        <v>49</v>
      </c>
      <c r="GG1153" s="172">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1"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2">
        <v>1</v>
      </c>
      <c r="BQ1154" s="172">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2">
        <v>0</v>
      </c>
      <c r="DG1154" s="172">
        <v>0</v>
      </c>
      <c r="DH1154" s="332" t="s">
        <v>148</v>
      </c>
      <c r="DI1154" s="553" t="s">
        <v>137</v>
      </c>
      <c r="DJ1154" s="552">
        <v>0</v>
      </c>
      <c r="DK1154" s="553" t="s">
        <v>137</v>
      </c>
      <c r="DL1154" s="172">
        <v>1</v>
      </c>
      <c r="DM1154" s="172">
        <v>1</v>
      </c>
      <c r="DN1154" s="332">
        <v>1</v>
      </c>
      <c r="DO1154" s="553" t="s">
        <v>137</v>
      </c>
      <c r="DP1154" s="551">
        <v>0</v>
      </c>
      <c r="DQ1154" s="553" t="s">
        <v>137</v>
      </c>
      <c r="DR1154" s="172">
        <v>36</v>
      </c>
      <c r="DS1154" s="172">
        <v>0</v>
      </c>
      <c r="DT1154" s="332">
        <v>0</v>
      </c>
      <c r="DU1154" s="553" t="s">
        <v>16621</v>
      </c>
      <c r="DV1154" s="552">
        <v>0</v>
      </c>
      <c r="DW1154" s="553" t="s">
        <v>137</v>
      </c>
      <c r="DX1154" s="172">
        <v>4</v>
      </c>
      <c r="DY1154" s="172">
        <v>0</v>
      </c>
      <c r="DZ1154" s="332">
        <v>0</v>
      </c>
      <c r="EA1154" s="553" t="s">
        <v>16622</v>
      </c>
      <c r="EB1154" s="552">
        <v>0</v>
      </c>
      <c r="EC1154" s="553" t="s">
        <v>137</v>
      </c>
      <c r="ED1154" s="172">
        <v>2</v>
      </c>
      <c r="EE1154" s="172">
        <v>0</v>
      </c>
      <c r="EF1154" s="576">
        <v>0</v>
      </c>
      <c r="EG1154" s="553" t="s">
        <v>16621</v>
      </c>
      <c r="EH1154" s="552">
        <v>0</v>
      </c>
      <c r="EI1154" s="553" t="s">
        <v>137</v>
      </c>
      <c r="EJ1154" s="172">
        <v>2</v>
      </c>
      <c r="EK1154" s="172">
        <v>0</v>
      </c>
      <c r="EL1154" s="576">
        <v>0</v>
      </c>
      <c r="EM1154" s="553" t="s">
        <v>11549</v>
      </c>
      <c r="EN1154" s="552">
        <v>2</v>
      </c>
      <c r="EO1154" s="553" t="s">
        <v>11549</v>
      </c>
      <c r="EP1154" s="172">
        <v>1</v>
      </c>
      <c r="EQ1154" s="172">
        <v>0</v>
      </c>
      <c r="ER1154" s="332">
        <v>0</v>
      </c>
      <c r="ES1154" s="553" t="s">
        <v>11550</v>
      </c>
      <c r="ET1154" s="552">
        <v>1</v>
      </c>
      <c r="EU1154" s="553" t="s">
        <v>11550</v>
      </c>
      <c r="EV1154" s="172">
        <v>14</v>
      </c>
      <c r="EW1154" s="172">
        <v>0</v>
      </c>
      <c r="EX1154" s="332">
        <v>0</v>
      </c>
      <c r="EY1154" s="553" t="s">
        <v>13445</v>
      </c>
      <c r="EZ1154" s="552">
        <v>14</v>
      </c>
      <c r="FA1154" s="553" t="s">
        <v>13445</v>
      </c>
      <c r="FB1154" s="172">
        <v>0</v>
      </c>
      <c r="FC1154" s="172">
        <v>0</v>
      </c>
      <c r="FD1154" s="332" t="s">
        <v>148</v>
      </c>
      <c r="FE1154" s="553" t="s">
        <v>137</v>
      </c>
      <c r="FF1154" s="552">
        <v>0</v>
      </c>
      <c r="FG1154" s="553" t="s">
        <v>137</v>
      </c>
      <c r="FH1154" s="172">
        <v>0</v>
      </c>
      <c r="FI1154" s="172">
        <v>0</v>
      </c>
      <c r="FJ1154" s="332" t="s">
        <v>148</v>
      </c>
      <c r="FK1154" s="553" t="s">
        <v>137</v>
      </c>
      <c r="FL1154" s="552">
        <v>0</v>
      </c>
      <c r="FM1154" s="553" t="s">
        <v>137</v>
      </c>
      <c r="FN1154" s="172">
        <v>1</v>
      </c>
      <c r="FO1154" s="172">
        <v>1</v>
      </c>
      <c r="FP1154" s="332">
        <v>1</v>
      </c>
      <c r="FQ1154" s="553" t="s">
        <v>137</v>
      </c>
      <c r="FR1154" s="552">
        <v>0</v>
      </c>
      <c r="FS1154" s="553" t="s">
        <v>137</v>
      </c>
      <c r="FT1154" s="172">
        <v>0</v>
      </c>
      <c r="FU1154" s="172">
        <v>0</v>
      </c>
      <c r="FV1154" s="332" t="s">
        <v>148</v>
      </c>
      <c r="FW1154" s="553" t="s">
        <v>137</v>
      </c>
      <c r="FX1154" s="552">
        <v>0</v>
      </c>
      <c r="FY1154" s="553" t="s">
        <v>137</v>
      </c>
      <c r="FZ1154" s="172">
        <v>1</v>
      </c>
      <c r="GA1154" s="172">
        <v>0</v>
      </c>
      <c r="GB1154" s="332">
        <v>0</v>
      </c>
      <c r="GC1154" s="553" t="s">
        <v>16621</v>
      </c>
      <c r="GD1154" s="552">
        <v>1</v>
      </c>
      <c r="GE1154" s="553" t="s">
        <v>16621</v>
      </c>
      <c r="GF1154" s="172">
        <v>10</v>
      </c>
      <c r="GG1154" s="172">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1"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2">
        <v>2</v>
      </c>
      <c r="BQ1155" s="172">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2">
        <v>0</v>
      </c>
      <c r="DG1155" s="172">
        <v>0</v>
      </c>
      <c r="DH1155" s="332" t="s">
        <v>148</v>
      </c>
      <c r="DI1155" s="553" t="s">
        <v>137</v>
      </c>
      <c r="DJ1155" s="552">
        <v>0</v>
      </c>
      <c r="DK1155" s="553" t="s">
        <v>137</v>
      </c>
      <c r="DL1155" s="172">
        <v>1</v>
      </c>
      <c r="DM1155" s="172">
        <v>1</v>
      </c>
      <c r="DN1155" s="332">
        <v>1</v>
      </c>
      <c r="DO1155" s="553" t="s">
        <v>137</v>
      </c>
      <c r="DP1155" s="551">
        <v>0</v>
      </c>
      <c r="DQ1155" s="553" t="s">
        <v>137</v>
      </c>
      <c r="DR1155" s="172">
        <v>18</v>
      </c>
      <c r="DS1155" s="172">
        <v>18</v>
      </c>
      <c r="DT1155" s="332">
        <v>1</v>
      </c>
      <c r="DU1155" s="553" t="s">
        <v>137</v>
      </c>
      <c r="DV1155" s="552">
        <v>0</v>
      </c>
      <c r="DW1155" s="553" t="s">
        <v>137</v>
      </c>
      <c r="DX1155" s="172">
        <v>15</v>
      </c>
      <c r="DY1155" s="172">
        <v>14</v>
      </c>
      <c r="DZ1155" s="332">
        <v>0.93333333333333335</v>
      </c>
      <c r="EA1155" s="553" t="s">
        <v>7352</v>
      </c>
      <c r="EB1155" s="552">
        <v>0</v>
      </c>
      <c r="EC1155" s="553" t="s">
        <v>137</v>
      </c>
      <c r="ED1155" s="172">
        <v>2</v>
      </c>
      <c r="EE1155" s="172">
        <v>1</v>
      </c>
      <c r="EF1155" s="576">
        <v>0.5</v>
      </c>
      <c r="EG1155" s="553" t="s">
        <v>418</v>
      </c>
      <c r="EH1155" s="552">
        <v>0</v>
      </c>
      <c r="EI1155" s="553" t="s">
        <v>137</v>
      </c>
      <c r="EJ1155" s="172">
        <v>3</v>
      </c>
      <c r="EK1155" s="172">
        <v>0</v>
      </c>
      <c r="EL1155" s="576">
        <v>0</v>
      </c>
      <c r="EM1155" s="553" t="s">
        <v>418</v>
      </c>
      <c r="EN1155" s="552">
        <v>1</v>
      </c>
      <c r="EO1155" s="553" t="s">
        <v>7353</v>
      </c>
      <c r="EP1155" s="172">
        <v>2</v>
      </c>
      <c r="EQ1155" s="172">
        <v>2</v>
      </c>
      <c r="ER1155" s="332">
        <v>1</v>
      </c>
      <c r="ES1155" s="553" t="s">
        <v>137</v>
      </c>
      <c r="ET1155" s="552">
        <v>0</v>
      </c>
      <c r="EU1155" s="553" t="s">
        <v>137</v>
      </c>
      <c r="EV1155" s="172">
        <v>2</v>
      </c>
      <c r="EW1155" s="172">
        <v>0</v>
      </c>
      <c r="EX1155" s="332">
        <v>0</v>
      </c>
      <c r="EY1155" s="553" t="s">
        <v>418</v>
      </c>
      <c r="EZ1155" s="552">
        <v>2</v>
      </c>
      <c r="FA1155" s="553" t="s">
        <v>13446</v>
      </c>
      <c r="FB1155" s="172">
        <v>0</v>
      </c>
      <c r="FC1155" s="172">
        <v>0</v>
      </c>
      <c r="FD1155" s="332" t="s">
        <v>148</v>
      </c>
      <c r="FE1155" s="553" t="s">
        <v>137</v>
      </c>
      <c r="FF1155" s="552">
        <v>0</v>
      </c>
      <c r="FG1155" s="553" t="s">
        <v>137</v>
      </c>
      <c r="FH1155" s="172">
        <v>0</v>
      </c>
      <c r="FI1155" s="172">
        <v>0</v>
      </c>
      <c r="FJ1155" s="332" t="s">
        <v>148</v>
      </c>
      <c r="FK1155" s="553" t="s">
        <v>137</v>
      </c>
      <c r="FL1155" s="552">
        <v>0</v>
      </c>
      <c r="FM1155" s="553" t="s">
        <v>137</v>
      </c>
      <c r="FN1155" s="172">
        <v>0</v>
      </c>
      <c r="FO1155" s="172">
        <v>0</v>
      </c>
      <c r="FP1155" s="332" t="s">
        <v>148</v>
      </c>
      <c r="FQ1155" s="553" t="s">
        <v>137</v>
      </c>
      <c r="FR1155" s="552">
        <v>0</v>
      </c>
      <c r="FS1155" s="553" t="s">
        <v>137</v>
      </c>
      <c r="FT1155" s="172">
        <v>0</v>
      </c>
      <c r="FU1155" s="172">
        <v>0</v>
      </c>
      <c r="FV1155" s="332" t="s">
        <v>148</v>
      </c>
      <c r="FW1155" s="553" t="s">
        <v>137</v>
      </c>
      <c r="FX1155" s="552">
        <v>0</v>
      </c>
      <c r="FY1155" s="553" t="s">
        <v>137</v>
      </c>
      <c r="FZ1155" s="172">
        <v>2</v>
      </c>
      <c r="GA1155" s="172">
        <v>0</v>
      </c>
      <c r="GB1155" s="332">
        <v>0</v>
      </c>
      <c r="GC1155" s="553" t="s">
        <v>7354</v>
      </c>
      <c r="GD1155" s="552">
        <v>1</v>
      </c>
      <c r="GE1155" s="553" t="s">
        <v>16624</v>
      </c>
      <c r="GF1155" s="172">
        <v>1</v>
      </c>
      <c r="GG1155" s="172">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1"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2">
        <v>2</v>
      </c>
      <c r="BQ1156" s="172">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2">
        <v>0</v>
      </c>
      <c r="DG1156" s="172">
        <v>0</v>
      </c>
      <c r="DH1156" s="332" t="s">
        <v>148</v>
      </c>
      <c r="DI1156" s="553" t="s">
        <v>137</v>
      </c>
      <c r="DJ1156" s="552">
        <v>0</v>
      </c>
      <c r="DK1156" s="553" t="s">
        <v>137</v>
      </c>
      <c r="DL1156" s="172">
        <v>2</v>
      </c>
      <c r="DM1156" s="172">
        <v>1</v>
      </c>
      <c r="DN1156" s="332">
        <v>0.5</v>
      </c>
      <c r="DO1156" s="553" t="s">
        <v>15098</v>
      </c>
      <c r="DP1156" s="551">
        <v>1</v>
      </c>
      <c r="DQ1156" s="553" t="s">
        <v>15099</v>
      </c>
      <c r="DR1156" s="172">
        <v>37</v>
      </c>
      <c r="DS1156" s="172">
        <v>37</v>
      </c>
      <c r="DT1156" s="332">
        <v>1</v>
      </c>
      <c r="DU1156" s="553" t="s">
        <v>137</v>
      </c>
      <c r="DV1156" s="552">
        <v>0</v>
      </c>
      <c r="DW1156" s="553" t="s">
        <v>137</v>
      </c>
      <c r="DX1156" s="172">
        <v>4</v>
      </c>
      <c r="DY1156" s="172">
        <v>4</v>
      </c>
      <c r="DZ1156" s="332">
        <v>1</v>
      </c>
      <c r="EA1156" s="553"/>
      <c r="EB1156" s="552">
        <v>0</v>
      </c>
      <c r="EC1156" s="553" t="s">
        <v>137</v>
      </c>
      <c r="ED1156" s="172">
        <v>2</v>
      </c>
      <c r="EE1156" s="172">
        <v>2</v>
      </c>
      <c r="EF1156" s="576">
        <v>1</v>
      </c>
      <c r="EG1156" s="553" t="s">
        <v>137</v>
      </c>
      <c r="EH1156" s="552">
        <v>0</v>
      </c>
      <c r="EI1156" s="553" t="s">
        <v>137</v>
      </c>
      <c r="EJ1156" s="172">
        <v>5</v>
      </c>
      <c r="EK1156" s="172">
        <v>3</v>
      </c>
      <c r="EL1156" s="576">
        <v>0.6</v>
      </c>
      <c r="EM1156" s="553" t="s">
        <v>11552</v>
      </c>
      <c r="EN1156" s="552">
        <v>2</v>
      </c>
      <c r="EO1156" s="553" t="s">
        <v>11553</v>
      </c>
      <c r="EP1156" s="172">
        <v>4</v>
      </c>
      <c r="EQ1156" s="172">
        <v>2</v>
      </c>
      <c r="ER1156" s="332">
        <v>0.5</v>
      </c>
      <c r="ES1156" s="553" t="s">
        <v>7359</v>
      </c>
      <c r="ET1156" s="552">
        <v>2</v>
      </c>
      <c r="EU1156" s="553" t="s">
        <v>7360</v>
      </c>
      <c r="EV1156" s="172">
        <v>1</v>
      </c>
      <c r="EW1156" s="172">
        <v>1</v>
      </c>
      <c r="EX1156" s="332">
        <v>1</v>
      </c>
      <c r="EY1156" s="553"/>
      <c r="EZ1156" s="552"/>
      <c r="FA1156" s="553"/>
      <c r="FB1156" s="172">
        <v>3</v>
      </c>
      <c r="FC1156" s="172">
        <v>3</v>
      </c>
      <c r="FD1156" s="332">
        <v>1</v>
      </c>
      <c r="FE1156" s="553" t="s">
        <v>137</v>
      </c>
      <c r="FF1156" s="552">
        <v>0</v>
      </c>
      <c r="FG1156" s="553" t="s">
        <v>137</v>
      </c>
      <c r="FH1156" s="172">
        <v>0</v>
      </c>
      <c r="FI1156" s="172">
        <v>0</v>
      </c>
      <c r="FJ1156" s="332" t="s">
        <v>148</v>
      </c>
      <c r="FK1156" s="553" t="s">
        <v>137</v>
      </c>
      <c r="FL1156" s="552">
        <v>0</v>
      </c>
      <c r="FM1156" s="553" t="s">
        <v>137</v>
      </c>
      <c r="FN1156" s="172">
        <v>0</v>
      </c>
      <c r="FO1156" s="172">
        <v>0</v>
      </c>
      <c r="FP1156" s="332" t="s">
        <v>148</v>
      </c>
      <c r="FQ1156" s="553" t="s">
        <v>137</v>
      </c>
      <c r="FR1156" s="552">
        <v>0</v>
      </c>
      <c r="FS1156" s="553" t="s">
        <v>137</v>
      </c>
      <c r="FT1156" s="172">
        <v>0</v>
      </c>
      <c r="FU1156" s="172">
        <v>0</v>
      </c>
      <c r="FV1156" s="332" t="s">
        <v>148</v>
      </c>
      <c r="FW1156" s="553" t="s">
        <v>137</v>
      </c>
      <c r="FX1156" s="552">
        <v>0</v>
      </c>
      <c r="FY1156" s="553" t="s">
        <v>137</v>
      </c>
      <c r="FZ1156" s="172">
        <v>10</v>
      </c>
      <c r="GA1156" s="172">
        <v>7</v>
      </c>
      <c r="GB1156" s="332">
        <v>0.7</v>
      </c>
      <c r="GC1156" s="553" t="s">
        <v>7361</v>
      </c>
      <c r="GD1156" s="552">
        <v>2</v>
      </c>
      <c r="GE1156" s="553" t="s">
        <v>11554</v>
      </c>
      <c r="GF1156" s="172">
        <v>21</v>
      </c>
      <c r="GG1156" s="172">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1"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2">
        <v>2</v>
      </c>
      <c r="BQ1157" s="172">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2">
        <v>0</v>
      </c>
      <c r="DG1157" s="172">
        <v>0</v>
      </c>
      <c r="DH1157" s="332" t="s">
        <v>148</v>
      </c>
      <c r="DI1157" s="553" t="s">
        <v>137</v>
      </c>
      <c r="DJ1157" s="552">
        <v>0</v>
      </c>
      <c r="DK1157" s="553" t="s">
        <v>137</v>
      </c>
      <c r="DL1157" s="172">
        <v>0</v>
      </c>
      <c r="DM1157" s="172">
        <v>0</v>
      </c>
      <c r="DN1157" s="332" t="s">
        <v>148</v>
      </c>
      <c r="DO1157" s="553" t="s">
        <v>137</v>
      </c>
      <c r="DP1157" s="551">
        <v>0</v>
      </c>
      <c r="DQ1157" s="553" t="s">
        <v>137</v>
      </c>
      <c r="DR1157" s="172">
        <v>7</v>
      </c>
      <c r="DS1157" s="172">
        <v>0</v>
      </c>
      <c r="DT1157" s="332">
        <v>0</v>
      </c>
      <c r="DU1157" s="553" t="s">
        <v>7367</v>
      </c>
      <c r="DV1157" s="552">
        <v>0</v>
      </c>
      <c r="DW1157" s="553" t="s">
        <v>137</v>
      </c>
      <c r="DX1157" s="172">
        <v>0</v>
      </c>
      <c r="DY1157" s="172">
        <v>0</v>
      </c>
      <c r="DZ1157" s="332" t="s">
        <v>148</v>
      </c>
      <c r="EA1157" s="553" t="s">
        <v>137</v>
      </c>
      <c r="EB1157" s="552">
        <v>0</v>
      </c>
      <c r="EC1157" s="553" t="s">
        <v>137</v>
      </c>
      <c r="ED1157" s="172">
        <v>1</v>
      </c>
      <c r="EE1157" s="172">
        <v>0</v>
      </c>
      <c r="EF1157" s="576">
        <v>0</v>
      </c>
      <c r="EG1157" s="553" t="s">
        <v>11558</v>
      </c>
      <c r="EH1157" s="552">
        <v>0</v>
      </c>
      <c r="EI1157" s="553" t="s">
        <v>137</v>
      </c>
      <c r="EJ1157" s="172">
        <v>1</v>
      </c>
      <c r="EK1157" s="172">
        <v>1</v>
      </c>
      <c r="EL1157" s="576">
        <v>1</v>
      </c>
      <c r="EM1157" s="553"/>
      <c r="EN1157" s="552"/>
      <c r="EO1157" s="553"/>
      <c r="EP1157" s="172">
        <v>0</v>
      </c>
      <c r="EQ1157" s="172">
        <v>0</v>
      </c>
      <c r="ER1157" s="332" t="s">
        <v>148</v>
      </c>
      <c r="ES1157" s="553" t="s">
        <v>137</v>
      </c>
      <c r="ET1157" s="552">
        <v>0</v>
      </c>
      <c r="EU1157" s="553" t="s">
        <v>137</v>
      </c>
      <c r="EV1157" s="172">
        <v>5</v>
      </c>
      <c r="EW1157" s="172">
        <v>0</v>
      </c>
      <c r="EX1157" s="332">
        <v>0</v>
      </c>
      <c r="EY1157" s="553" t="s">
        <v>7365</v>
      </c>
      <c r="EZ1157" s="552">
        <v>0</v>
      </c>
      <c r="FA1157" s="553" t="s">
        <v>13447</v>
      </c>
      <c r="FB1157" s="172">
        <v>1</v>
      </c>
      <c r="FC1157" s="172">
        <v>0</v>
      </c>
      <c r="FD1157" s="332">
        <v>0</v>
      </c>
      <c r="FE1157" s="553" t="s">
        <v>7368</v>
      </c>
      <c r="FF1157" s="552">
        <v>1</v>
      </c>
      <c r="FG1157" s="553" t="s">
        <v>7369</v>
      </c>
      <c r="FH1157" s="172">
        <v>0</v>
      </c>
      <c r="FI1157" s="172">
        <v>0</v>
      </c>
      <c r="FJ1157" s="332" t="s">
        <v>148</v>
      </c>
      <c r="FK1157" s="553" t="s">
        <v>137</v>
      </c>
      <c r="FL1157" s="552">
        <v>0</v>
      </c>
      <c r="FM1157" s="553" t="s">
        <v>137</v>
      </c>
      <c r="FN1157" s="172">
        <v>1</v>
      </c>
      <c r="FO1157" s="172">
        <v>1</v>
      </c>
      <c r="FP1157" s="332">
        <v>1</v>
      </c>
      <c r="FQ1157" s="553" t="s">
        <v>137</v>
      </c>
      <c r="FR1157" s="552">
        <v>0</v>
      </c>
      <c r="FS1157" s="553" t="s">
        <v>137</v>
      </c>
      <c r="FT1157" s="172">
        <v>0</v>
      </c>
      <c r="FU1157" s="172">
        <v>0</v>
      </c>
      <c r="FV1157" s="332" t="s">
        <v>148</v>
      </c>
      <c r="FW1157" s="553" t="s">
        <v>137</v>
      </c>
      <c r="FX1157" s="552">
        <v>0</v>
      </c>
      <c r="FY1157" s="553" t="s">
        <v>137</v>
      </c>
      <c r="FZ1157" s="172">
        <v>2</v>
      </c>
      <c r="GA1157" s="172">
        <v>1</v>
      </c>
      <c r="GB1157" s="332">
        <v>0.5</v>
      </c>
      <c r="GC1157" s="553" t="s">
        <v>7365</v>
      </c>
      <c r="GD1157" s="552">
        <v>1</v>
      </c>
      <c r="GE1157" s="553" t="s">
        <v>7370</v>
      </c>
      <c r="GF1157" s="172">
        <v>0</v>
      </c>
      <c r="GG1157" s="172">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1"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2">
        <v>2</v>
      </c>
      <c r="BQ1158" s="172">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2">
        <v>0</v>
      </c>
      <c r="DG1158" s="172">
        <v>0</v>
      </c>
      <c r="DH1158" s="332" t="s">
        <v>148</v>
      </c>
      <c r="DI1158" s="553" t="s">
        <v>137</v>
      </c>
      <c r="DJ1158" s="552">
        <v>0</v>
      </c>
      <c r="DK1158" s="553" t="s">
        <v>137</v>
      </c>
      <c r="DL1158" s="172">
        <v>4</v>
      </c>
      <c r="DM1158" s="172">
        <v>2</v>
      </c>
      <c r="DN1158" s="332">
        <v>0.5</v>
      </c>
      <c r="DO1158" s="553" t="s">
        <v>11560</v>
      </c>
      <c r="DP1158" s="551">
        <v>0</v>
      </c>
      <c r="DQ1158" s="553" t="s">
        <v>137</v>
      </c>
      <c r="DR1158" s="172">
        <v>41</v>
      </c>
      <c r="DS1158" s="172">
        <v>0</v>
      </c>
      <c r="DT1158" s="332">
        <v>0</v>
      </c>
      <c r="DU1158" s="553" t="s">
        <v>12250</v>
      </c>
      <c r="DV1158" s="552">
        <v>0</v>
      </c>
      <c r="DW1158" s="553" t="s">
        <v>137</v>
      </c>
      <c r="DX1158" s="172">
        <v>11</v>
      </c>
      <c r="DY1158" s="172">
        <v>4</v>
      </c>
      <c r="DZ1158" s="332">
        <v>0.36363636363636365</v>
      </c>
      <c r="EA1158" s="553" t="s">
        <v>11561</v>
      </c>
      <c r="EB1158" s="552">
        <v>0</v>
      </c>
      <c r="EC1158" s="553" t="s">
        <v>137</v>
      </c>
      <c r="ED1158" s="172">
        <v>3</v>
      </c>
      <c r="EE1158" s="172">
        <v>0</v>
      </c>
      <c r="EF1158" s="576">
        <v>0</v>
      </c>
      <c r="EG1158" s="553" t="s">
        <v>11562</v>
      </c>
      <c r="EH1158" s="552">
        <v>0</v>
      </c>
      <c r="EI1158" s="553" t="s">
        <v>137</v>
      </c>
      <c r="EJ1158" s="172">
        <v>6</v>
      </c>
      <c r="EK1158" s="172">
        <v>0</v>
      </c>
      <c r="EL1158" s="576">
        <v>0</v>
      </c>
      <c r="EM1158" s="553" t="s">
        <v>7372</v>
      </c>
      <c r="EN1158" s="552">
        <v>6</v>
      </c>
      <c r="EO1158" s="553" t="s">
        <v>11563</v>
      </c>
      <c r="EP1158" s="172">
        <v>7</v>
      </c>
      <c r="EQ1158" s="172">
        <v>3</v>
      </c>
      <c r="ER1158" s="332">
        <v>0.42857142857142855</v>
      </c>
      <c r="ES1158" s="553" t="s">
        <v>7373</v>
      </c>
      <c r="ET1158" s="552">
        <v>4</v>
      </c>
      <c r="EU1158" s="553" t="s">
        <v>7374</v>
      </c>
      <c r="EV1158" s="172">
        <v>39</v>
      </c>
      <c r="EW1158" s="172">
        <v>1</v>
      </c>
      <c r="EX1158" s="332">
        <v>2.564102564102564E-2</v>
      </c>
      <c r="EY1158" s="553" t="s">
        <v>13448</v>
      </c>
      <c r="EZ1158" s="552">
        <v>30</v>
      </c>
      <c r="FA1158" s="553" t="s">
        <v>16626</v>
      </c>
      <c r="FB1158" s="172">
        <v>2</v>
      </c>
      <c r="FC1158" s="172">
        <v>1</v>
      </c>
      <c r="FD1158" s="332">
        <v>0.5</v>
      </c>
      <c r="FE1158" s="553" t="s">
        <v>13854</v>
      </c>
      <c r="FF1158" s="552">
        <v>1</v>
      </c>
      <c r="FG1158" s="553" t="s">
        <v>7375</v>
      </c>
      <c r="FH1158" s="172">
        <v>1</v>
      </c>
      <c r="FI1158" s="172">
        <v>0</v>
      </c>
      <c r="FJ1158" s="332">
        <v>0</v>
      </c>
      <c r="FK1158" s="553" t="s">
        <v>7376</v>
      </c>
      <c r="FL1158" s="552">
        <v>1</v>
      </c>
      <c r="FM1158" s="553" t="s">
        <v>7377</v>
      </c>
      <c r="FN1158" s="172">
        <v>0</v>
      </c>
      <c r="FO1158" s="172">
        <v>0</v>
      </c>
      <c r="FP1158" s="332" t="s">
        <v>148</v>
      </c>
      <c r="FQ1158" s="553" t="s">
        <v>137</v>
      </c>
      <c r="FR1158" s="552">
        <v>0</v>
      </c>
      <c r="FS1158" s="553" t="s">
        <v>137</v>
      </c>
      <c r="FT1158" s="172">
        <v>0</v>
      </c>
      <c r="FU1158" s="172">
        <v>0</v>
      </c>
      <c r="FV1158" s="332" t="s">
        <v>148</v>
      </c>
      <c r="FW1158" s="553" t="s">
        <v>137</v>
      </c>
      <c r="FX1158" s="552">
        <v>0</v>
      </c>
      <c r="FY1158" s="553" t="s">
        <v>137</v>
      </c>
      <c r="FZ1158" s="172">
        <v>11</v>
      </c>
      <c r="GA1158" s="172">
        <v>11</v>
      </c>
      <c r="GB1158" s="332">
        <v>1</v>
      </c>
      <c r="GC1158" s="553" t="s">
        <v>137</v>
      </c>
      <c r="GD1158" s="552">
        <v>0</v>
      </c>
      <c r="GE1158" s="553" t="s">
        <v>137</v>
      </c>
      <c r="GF1158" s="172">
        <v>33</v>
      </c>
      <c r="GG1158" s="172">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1"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2">
        <v>4</v>
      </c>
      <c r="BQ1159" s="172">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2">
        <v>0</v>
      </c>
      <c r="DG1159" s="172">
        <v>0</v>
      </c>
      <c r="DH1159" s="332" t="s">
        <v>148</v>
      </c>
      <c r="DI1159" s="553" t="s">
        <v>137</v>
      </c>
      <c r="DJ1159" s="552">
        <v>0</v>
      </c>
      <c r="DK1159" s="553" t="s">
        <v>137</v>
      </c>
      <c r="DL1159" s="172">
        <v>0</v>
      </c>
      <c r="DM1159" s="172">
        <v>0</v>
      </c>
      <c r="DN1159" s="332" t="s">
        <v>148</v>
      </c>
      <c r="DO1159" s="553" t="s">
        <v>137</v>
      </c>
      <c r="DP1159" s="551">
        <v>0</v>
      </c>
      <c r="DQ1159" s="553" t="s">
        <v>137</v>
      </c>
      <c r="DR1159" s="172">
        <v>18</v>
      </c>
      <c r="DS1159" s="172">
        <v>0</v>
      </c>
      <c r="DT1159" s="332">
        <v>0</v>
      </c>
      <c r="DU1159" s="553" t="s">
        <v>234</v>
      </c>
      <c r="DV1159" s="552">
        <v>0</v>
      </c>
      <c r="DW1159" s="553" t="s">
        <v>137</v>
      </c>
      <c r="DX1159" s="172">
        <v>2</v>
      </c>
      <c r="DY1159" s="172">
        <v>2</v>
      </c>
      <c r="DZ1159" s="332">
        <v>1</v>
      </c>
      <c r="EA1159" s="553" t="s">
        <v>137</v>
      </c>
      <c r="EB1159" s="552">
        <v>0</v>
      </c>
      <c r="EC1159" s="553" t="s">
        <v>137</v>
      </c>
      <c r="ED1159" s="172">
        <v>2</v>
      </c>
      <c r="EE1159" s="172">
        <v>1</v>
      </c>
      <c r="EF1159" s="576">
        <v>0.5</v>
      </c>
      <c r="EG1159" s="553" t="s">
        <v>234</v>
      </c>
      <c r="EH1159" s="552">
        <v>0</v>
      </c>
      <c r="EI1159" s="553"/>
      <c r="EJ1159" s="172">
        <v>4</v>
      </c>
      <c r="EK1159" s="172">
        <v>2</v>
      </c>
      <c r="EL1159" s="576">
        <v>0.5</v>
      </c>
      <c r="EM1159" s="553" t="s">
        <v>7381</v>
      </c>
      <c r="EN1159" s="552">
        <v>2</v>
      </c>
      <c r="EO1159" s="553" t="s">
        <v>7381</v>
      </c>
      <c r="EP1159" s="172">
        <v>2</v>
      </c>
      <c r="EQ1159" s="172">
        <v>2</v>
      </c>
      <c r="ER1159" s="332">
        <v>1</v>
      </c>
      <c r="ES1159" s="553" t="s">
        <v>137</v>
      </c>
      <c r="ET1159" s="552">
        <v>0</v>
      </c>
      <c r="EU1159" s="553" t="s">
        <v>137</v>
      </c>
      <c r="EV1159" s="172">
        <v>13</v>
      </c>
      <c r="EW1159" s="172">
        <v>3</v>
      </c>
      <c r="EX1159" s="332">
        <v>0.23076923076923078</v>
      </c>
      <c r="EY1159" s="553" t="s">
        <v>7382</v>
      </c>
      <c r="EZ1159" s="552">
        <v>10</v>
      </c>
      <c r="FA1159" s="553" t="s">
        <v>7382</v>
      </c>
      <c r="FB1159" s="172">
        <v>4</v>
      </c>
      <c r="FC1159" s="172">
        <v>4</v>
      </c>
      <c r="FD1159" s="332">
        <v>1</v>
      </c>
      <c r="FE1159" s="553" t="s">
        <v>137</v>
      </c>
      <c r="FF1159" s="552">
        <v>0</v>
      </c>
      <c r="FG1159" s="553" t="s">
        <v>137</v>
      </c>
      <c r="FH1159" s="172">
        <v>3</v>
      </c>
      <c r="FI1159" s="172">
        <v>2</v>
      </c>
      <c r="FJ1159" s="332">
        <v>0.66666666666666663</v>
      </c>
      <c r="FK1159" s="553" t="s">
        <v>7382</v>
      </c>
      <c r="FL1159" s="552">
        <v>1</v>
      </c>
      <c r="FM1159" s="553" t="s">
        <v>7382</v>
      </c>
      <c r="FN1159" s="172">
        <v>0</v>
      </c>
      <c r="FO1159" s="172">
        <v>0</v>
      </c>
      <c r="FP1159" s="332" t="s">
        <v>148</v>
      </c>
      <c r="FQ1159" s="553" t="s">
        <v>137</v>
      </c>
      <c r="FR1159" s="552">
        <v>0</v>
      </c>
      <c r="FS1159" s="553" t="s">
        <v>137</v>
      </c>
      <c r="FT1159" s="172">
        <v>0</v>
      </c>
      <c r="FU1159" s="172">
        <v>0</v>
      </c>
      <c r="FV1159" s="332" t="s">
        <v>148</v>
      </c>
      <c r="FW1159" s="553" t="s">
        <v>137</v>
      </c>
      <c r="FX1159" s="552">
        <v>0</v>
      </c>
      <c r="FY1159" s="553" t="s">
        <v>137</v>
      </c>
      <c r="FZ1159" s="172">
        <v>0</v>
      </c>
      <c r="GA1159" s="172">
        <v>0</v>
      </c>
      <c r="GB1159" s="332" t="s">
        <v>148</v>
      </c>
      <c r="GC1159" s="553" t="s">
        <v>137</v>
      </c>
      <c r="GD1159" s="552">
        <v>0</v>
      </c>
      <c r="GE1159" s="553" t="s">
        <v>137</v>
      </c>
      <c r="GF1159" s="172">
        <v>3</v>
      </c>
      <c r="GG1159" s="172">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1"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2">
        <v>1</v>
      </c>
      <c r="BQ1160" s="172">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2">
        <v>0</v>
      </c>
      <c r="DG1160" s="172">
        <v>0</v>
      </c>
      <c r="DH1160" s="332" t="s">
        <v>148</v>
      </c>
      <c r="DI1160" s="553" t="s">
        <v>137</v>
      </c>
      <c r="DJ1160" s="552">
        <v>0</v>
      </c>
      <c r="DK1160" s="553" t="s">
        <v>137</v>
      </c>
      <c r="DL1160" s="172">
        <v>2</v>
      </c>
      <c r="DM1160" s="172">
        <v>2</v>
      </c>
      <c r="DN1160" s="332">
        <v>1</v>
      </c>
      <c r="DO1160" s="553" t="s">
        <v>137</v>
      </c>
      <c r="DP1160" s="551">
        <v>0</v>
      </c>
      <c r="DQ1160" s="553" t="s">
        <v>137</v>
      </c>
      <c r="DR1160" s="172">
        <v>7</v>
      </c>
      <c r="DS1160" s="172">
        <v>0</v>
      </c>
      <c r="DT1160" s="332">
        <v>0</v>
      </c>
      <c r="DU1160" s="553" t="s">
        <v>4782</v>
      </c>
      <c r="DV1160" s="552">
        <v>0</v>
      </c>
      <c r="DW1160" s="553" t="s">
        <v>137</v>
      </c>
      <c r="DX1160" s="172">
        <v>3</v>
      </c>
      <c r="DY1160" s="172">
        <v>1</v>
      </c>
      <c r="DZ1160" s="332">
        <v>0.33333333333333331</v>
      </c>
      <c r="EA1160" s="553" t="s">
        <v>15103</v>
      </c>
      <c r="EB1160" s="552">
        <v>0</v>
      </c>
      <c r="EC1160" s="553" t="s">
        <v>137</v>
      </c>
      <c r="ED1160" s="172">
        <v>1</v>
      </c>
      <c r="EE1160" s="172">
        <v>0</v>
      </c>
      <c r="EF1160" s="576">
        <v>0</v>
      </c>
      <c r="EG1160" s="553" t="s">
        <v>7386</v>
      </c>
      <c r="EH1160" s="552">
        <v>0</v>
      </c>
      <c r="EI1160" s="553" t="s">
        <v>137</v>
      </c>
      <c r="EJ1160" s="172">
        <v>1</v>
      </c>
      <c r="EK1160" s="172">
        <v>0</v>
      </c>
      <c r="EL1160" s="576">
        <v>0</v>
      </c>
      <c r="EM1160" s="553" t="s">
        <v>7387</v>
      </c>
      <c r="EN1160" s="552">
        <v>1</v>
      </c>
      <c r="EO1160" s="553" t="s">
        <v>7387</v>
      </c>
      <c r="EP1160" s="172">
        <v>5</v>
      </c>
      <c r="EQ1160" s="172">
        <v>4</v>
      </c>
      <c r="ER1160" s="332">
        <v>0.8</v>
      </c>
      <c r="ES1160" s="553" t="s">
        <v>7388</v>
      </c>
      <c r="ET1160" s="552">
        <v>2</v>
      </c>
      <c r="EU1160" s="553" t="s">
        <v>11564</v>
      </c>
      <c r="EV1160" s="172">
        <v>10</v>
      </c>
      <c r="EW1160" s="172">
        <v>0</v>
      </c>
      <c r="EX1160" s="332">
        <v>0</v>
      </c>
      <c r="EY1160" s="553" t="s">
        <v>13449</v>
      </c>
      <c r="EZ1160" s="552">
        <v>10</v>
      </c>
      <c r="FA1160" s="553" t="s">
        <v>13449</v>
      </c>
      <c r="FB1160" s="172">
        <v>1</v>
      </c>
      <c r="FC1160" s="172">
        <v>1</v>
      </c>
      <c r="FD1160" s="332">
        <v>1</v>
      </c>
      <c r="FE1160" s="553" t="s">
        <v>137</v>
      </c>
      <c r="FF1160" s="552">
        <v>0</v>
      </c>
      <c r="FG1160" s="553" t="s">
        <v>137</v>
      </c>
      <c r="FH1160" s="172">
        <v>1</v>
      </c>
      <c r="FI1160" s="172">
        <v>1</v>
      </c>
      <c r="FJ1160" s="332">
        <v>1</v>
      </c>
      <c r="FK1160" s="553" t="s">
        <v>137</v>
      </c>
      <c r="FL1160" s="552">
        <v>0</v>
      </c>
      <c r="FM1160" s="553" t="s">
        <v>137</v>
      </c>
      <c r="FN1160" s="172">
        <v>0</v>
      </c>
      <c r="FO1160" s="172">
        <v>0</v>
      </c>
      <c r="FP1160" s="332" t="s">
        <v>148</v>
      </c>
      <c r="FQ1160" s="553" t="s">
        <v>137</v>
      </c>
      <c r="FR1160" s="552">
        <v>0</v>
      </c>
      <c r="FS1160" s="553" t="s">
        <v>137</v>
      </c>
      <c r="FT1160" s="172">
        <v>3</v>
      </c>
      <c r="FU1160" s="172">
        <v>3</v>
      </c>
      <c r="FV1160" s="332">
        <v>1</v>
      </c>
      <c r="FW1160" s="553" t="s">
        <v>137</v>
      </c>
      <c r="FX1160" s="552">
        <v>0</v>
      </c>
      <c r="FY1160" s="553" t="s">
        <v>137</v>
      </c>
      <c r="FZ1160" s="172">
        <v>1</v>
      </c>
      <c r="GA1160" s="172">
        <v>0</v>
      </c>
      <c r="GB1160" s="332">
        <v>0</v>
      </c>
      <c r="GC1160" s="553" t="s">
        <v>7389</v>
      </c>
      <c r="GD1160" s="552">
        <v>1</v>
      </c>
      <c r="GE1160" s="553" t="s">
        <v>7390</v>
      </c>
      <c r="GF1160" s="172">
        <v>4</v>
      </c>
      <c r="GG1160" s="172">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1"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2">
        <v>1</v>
      </c>
      <c r="BQ1161" s="172">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2">
        <v>0</v>
      </c>
      <c r="DG1161" s="172">
        <v>0</v>
      </c>
      <c r="DH1161" s="332" t="s">
        <v>148</v>
      </c>
      <c r="DI1161" s="553" t="s">
        <v>137</v>
      </c>
      <c r="DJ1161" s="552">
        <v>0</v>
      </c>
      <c r="DK1161" s="553" t="s">
        <v>137</v>
      </c>
      <c r="DL1161" s="172">
        <v>3</v>
      </c>
      <c r="DM1161" s="172">
        <v>0</v>
      </c>
      <c r="DN1161" s="332">
        <v>0</v>
      </c>
      <c r="DO1161" s="553" t="s">
        <v>173</v>
      </c>
      <c r="DP1161" s="551">
        <v>0</v>
      </c>
      <c r="DQ1161" s="553" t="s">
        <v>137</v>
      </c>
      <c r="DR1161" s="172">
        <v>19</v>
      </c>
      <c r="DS1161" s="172">
        <v>0</v>
      </c>
      <c r="DT1161" s="332">
        <v>0</v>
      </c>
      <c r="DU1161" s="553" t="s">
        <v>1347</v>
      </c>
      <c r="DV1161" s="552">
        <v>0</v>
      </c>
      <c r="DW1161" s="553" t="s">
        <v>137</v>
      </c>
      <c r="DX1161" s="172">
        <v>1</v>
      </c>
      <c r="DY1161" s="172">
        <v>1</v>
      </c>
      <c r="DZ1161" s="332">
        <v>1</v>
      </c>
      <c r="EA1161" s="553" t="s">
        <v>137</v>
      </c>
      <c r="EB1161" s="552">
        <v>0</v>
      </c>
      <c r="EC1161" s="553" t="s">
        <v>137</v>
      </c>
      <c r="ED1161" s="172">
        <v>1</v>
      </c>
      <c r="EE1161" s="172">
        <v>0</v>
      </c>
      <c r="EF1161" s="576">
        <v>0</v>
      </c>
      <c r="EG1161" s="553" t="s">
        <v>173</v>
      </c>
      <c r="EH1161" s="552">
        <v>0</v>
      </c>
      <c r="EI1161" s="553" t="s">
        <v>137</v>
      </c>
      <c r="EJ1161" s="172">
        <v>1</v>
      </c>
      <c r="EK1161" s="172">
        <v>0</v>
      </c>
      <c r="EL1161" s="576">
        <v>0</v>
      </c>
      <c r="EM1161" s="553" t="s">
        <v>173</v>
      </c>
      <c r="EN1161" s="552">
        <v>1</v>
      </c>
      <c r="EO1161" s="553" t="s">
        <v>173</v>
      </c>
      <c r="EP1161" s="172">
        <v>2</v>
      </c>
      <c r="EQ1161" s="172">
        <v>1</v>
      </c>
      <c r="ER1161" s="332">
        <v>0.5</v>
      </c>
      <c r="ES1161" s="553" t="s">
        <v>173</v>
      </c>
      <c r="ET1161" s="552">
        <v>1</v>
      </c>
      <c r="EU1161" s="553" t="s">
        <v>173</v>
      </c>
      <c r="EV1161" s="172">
        <v>2</v>
      </c>
      <c r="EW1161" s="172">
        <v>2</v>
      </c>
      <c r="EX1161" s="332">
        <v>1</v>
      </c>
      <c r="EY1161" s="553" t="s">
        <v>137</v>
      </c>
      <c r="EZ1161" s="552">
        <v>0</v>
      </c>
      <c r="FA1161" s="553" t="s">
        <v>137</v>
      </c>
      <c r="FB1161" s="172">
        <v>1</v>
      </c>
      <c r="FC1161" s="172">
        <v>1</v>
      </c>
      <c r="FD1161" s="332">
        <v>1</v>
      </c>
      <c r="FE1161" s="553" t="s">
        <v>137</v>
      </c>
      <c r="FF1161" s="552">
        <v>0</v>
      </c>
      <c r="FG1161" s="553" t="s">
        <v>137</v>
      </c>
      <c r="FH1161" s="172">
        <v>1</v>
      </c>
      <c r="FI1161" s="172">
        <v>1</v>
      </c>
      <c r="FJ1161" s="332">
        <v>1</v>
      </c>
      <c r="FK1161" s="553" t="s">
        <v>137</v>
      </c>
      <c r="FL1161" s="552">
        <v>0</v>
      </c>
      <c r="FM1161" s="553" t="s">
        <v>137</v>
      </c>
      <c r="FN1161" s="172">
        <v>0</v>
      </c>
      <c r="FO1161" s="172">
        <v>0</v>
      </c>
      <c r="FP1161" s="332" t="s">
        <v>148</v>
      </c>
      <c r="FQ1161" s="553" t="s">
        <v>137</v>
      </c>
      <c r="FR1161" s="552">
        <v>0</v>
      </c>
      <c r="FS1161" s="553" t="s">
        <v>137</v>
      </c>
      <c r="FT1161" s="172">
        <v>0</v>
      </c>
      <c r="FU1161" s="172">
        <v>0</v>
      </c>
      <c r="FV1161" s="332" t="s">
        <v>148</v>
      </c>
      <c r="FW1161" s="553" t="s">
        <v>137</v>
      </c>
      <c r="FX1161" s="552">
        <v>0</v>
      </c>
      <c r="FY1161" s="553" t="s">
        <v>137</v>
      </c>
      <c r="FZ1161" s="172">
        <v>5</v>
      </c>
      <c r="GA1161" s="172">
        <v>2</v>
      </c>
      <c r="GB1161" s="332">
        <v>0.4</v>
      </c>
      <c r="GC1161" s="553" t="s">
        <v>7392</v>
      </c>
      <c r="GD1161" s="552">
        <v>1</v>
      </c>
      <c r="GE1161" s="553" t="s">
        <v>7393</v>
      </c>
      <c r="GF1161" s="172">
        <v>9</v>
      </c>
      <c r="GG1161" s="172">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1"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2">
        <v>3</v>
      </c>
      <c r="BQ1162" s="172">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2">
        <v>0</v>
      </c>
      <c r="DG1162" s="172">
        <v>0</v>
      </c>
      <c r="DH1162" s="332" t="s">
        <v>148</v>
      </c>
      <c r="DI1162" s="553" t="s">
        <v>137</v>
      </c>
      <c r="DJ1162" s="552">
        <v>0</v>
      </c>
      <c r="DK1162" s="553" t="s">
        <v>137</v>
      </c>
      <c r="DL1162" s="172">
        <v>0</v>
      </c>
      <c r="DM1162" s="172">
        <v>0</v>
      </c>
      <c r="DN1162" s="332" t="s">
        <v>148</v>
      </c>
      <c r="DO1162" s="553" t="s">
        <v>137</v>
      </c>
      <c r="DP1162" s="551">
        <v>0</v>
      </c>
      <c r="DQ1162" s="553" t="s">
        <v>137</v>
      </c>
      <c r="DR1162" s="172">
        <v>31</v>
      </c>
      <c r="DS1162" s="172">
        <v>31</v>
      </c>
      <c r="DT1162" s="332">
        <v>1</v>
      </c>
      <c r="DU1162" s="553" t="s">
        <v>137</v>
      </c>
      <c r="DV1162" s="552">
        <v>0</v>
      </c>
      <c r="DW1162" s="553" t="s">
        <v>137</v>
      </c>
      <c r="DX1162" s="527">
        <v>4</v>
      </c>
      <c r="DY1162" s="172">
        <v>3</v>
      </c>
      <c r="DZ1162" s="332">
        <f>IF(ISERROR(DY1162/DX1162),"",DY1162/DX1162)</f>
        <v>0.75</v>
      </c>
      <c r="EA1162" s="553" t="s">
        <v>19450</v>
      </c>
      <c r="EB1162" s="552">
        <v>0</v>
      </c>
      <c r="EC1162" s="553" t="s">
        <v>137</v>
      </c>
      <c r="ED1162" s="172">
        <v>4</v>
      </c>
      <c r="EE1162" s="172">
        <v>0</v>
      </c>
      <c r="EF1162" s="576">
        <v>0</v>
      </c>
      <c r="EG1162" s="553" t="s">
        <v>16629</v>
      </c>
      <c r="EH1162" s="552">
        <v>3</v>
      </c>
      <c r="EI1162" s="553" t="s">
        <v>16630</v>
      </c>
      <c r="EJ1162" s="172">
        <v>2</v>
      </c>
      <c r="EK1162" s="172">
        <v>0</v>
      </c>
      <c r="EL1162" s="576">
        <v>0</v>
      </c>
      <c r="EM1162" s="553" t="s">
        <v>7397</v>
      </c>
      <c r="EN1162" s="552">
        <v>2</v>
      </c>
      <c r="EO1162" s="553" t="s">
        <v>7398</v>
      </c>
      <c r="EP1162" s="172">
        <v>1</v>
      </c>
      <c r="EQ1162" s="172">
        <v>1</v>
      </c>
      <c r="ER1162" s="332">
        <v>1</v>
      </c>
      <c r="ES1162" s="553" t="s">
        <v>137</v>
      </c>
      <c r="ET1162" s="552">
        <v>0</v>
      </c>
      <c r="EU1162" s="553" t="s">
        <v>137</v>
      </c>
      <c r="EV1162" s="172">
        <v>6</v>
      </c>
      <c r="EW1162" s="172">
        <v>6</v>
      </c>
      <c r="EX1162" s="332">
        <v>1</v>
      </c>
      <c r="EY1162" s="553"/>
      <c r="EZ1162" s="552">
        <v>0</v>
      </c>
      <c r="FA1162" s="553"/>
      <c r="FB1162" s="172">
        <v>0</v>
      </c>
      <c r="FC1162" s="172">
        <v>0</v>
      </c>
      <c r="FD1162" s="332" t="s">
        <v>148</v>
      </c>
      <c r="FE1162" s="553" t="s">
        <v>137</v>
      </c>
      <c r="FF1162" s="552">
        <v>0</v>
      </c>
      <c r="FG1162" s="553" t="s">
        <v>137</v>
      </c>
      <c r="FH1162" s="172">
        <v>1</v>
      </c>
      <c r="FI1162" s="172">
        <v>0</v>
      </c>
      <c r="FJ1162" s="332">
        <v>0</v>
      </c>
      <c r="FK1162" s="553" t="s">
        <v>11567</v>
      </c>
      <c r="FL1162" s="552">
        <v>0</v>
      </c>
      <c r="FM1162" s="553" t="s">
        <v>137</v>
      </c>
      <c r="FN1162" s="172">
        <v>0</v>
      </c>
      <c r="FO1162" s="172">
        <v>0</v>
      </c>
      <c r="FP1162" s="332" t="s">
        <v>148</v>
      </c>
      <c r="FQ1162" s="553" t="s">
        <v>137</v>
      </c>
      <c r="FR1162" s="552">
        <v>0</v>
      </c>
      <c r="FS1162" s="553" t="s">
        <v>137</v>
      </c>
      <c r="FT1162" s="172">
        <v>0</v>
      </c>
      <c r="FU1162" s="172">
        <v>0</v>
      </c>
      <c r="FV1162" s="332" t="s">
        <v>148</v>
      </c>
      <c r="FW1162" s="553" t="s">
        <v>137</v>
      </c>
      <c r="FX1162" s="552">
        <v>0</v>
      </c>
      <c r="FY1162" s="553" t="s">
        <v>137</v>
      </c>
      <c r="FZ1162" s="172">
        <v>3</v>
      </c>
      <c r="GA1162" s="172">
        <v>3</v>
      </c>
      <c r="GB1162" s="332">
        <v>1</v>
      </c>
      <c r="GC1162" s="553" t="s">
        <v>137</v>
      </c>
      <c r="GD1162" s="552">
        <v>0</v>
      </c>
      <c r="GE1162" s="553" t="s">
        <v>137</v>
      </c>
      <c r="GF1162" s="172">
        <v>29</v>
      </c>
      <c r="GG1162" s="172">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1"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2">
        <v>2</v>
      </c>
      <c r="BQ1163" s="172">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2">
        <v>0</v>
      </c>
      <c r="DG1163" s="172">
        <v>0</v>
      </c>
      <c r="DH1163" s="332" t="s">
        <v>148</v>
      </c>
      <c r="DI1163" s="553" t="s">
        <v>137</v>
      </c>
      <c r="DJ1163" s="552">
        <v>0</v>
      </c>
      <c r="DK1163" s="553" t="s">
        <v>137</v>
      </c>
      <c r="DL1163" s="172">
        <v>0</v>
      </c>
      <c r="DM1163" s="172">
        <v>0</v>
      </c>
      <c r="DN1163" s="332" t="s">
        <v>148</v>
      </c>
      <c r="DO1163" s="553" t="s">
        <v>137</v>
      </c>
      <c r="DP1163" s="551">
        <v>0</v>
      </c>
      <c r="DQ1163" s="553" t="s">
        <v>137</v>
      </c>
      <c r="DR1163" s="172">
        <v>10</v>
      </c>
      <c r="DS1163" s="172">
        <v>0</v>
      </c>
      <c r="DT1163" s="332">
        <v>0</v>
      </c>
      <c r="DU1163" s="553" t="s">
        <v>7404</v>
      </c>
      <c r="DV1163" s="552">
        <v>0</v>
      </c>
      <c r="DW1163" s="553" t="s">
        <v>137</v>
      </c>
      <c r="DX1163" s="172">
        <v>3</v>
      </c>
      <c r="DY1163" s="172">
        <v>0</v>
      </c>
      <c r="DZ1163" s="332">
        <v>0</v>
      </c>
      <c r="EA1163" s="553" t="s">
        <v>7405</v>
      </c>
      <c r="EB1163" s="552">
        <v>0</v>
      </c>
      <c r="EC1163" s="553" t="s">
        <v>137</v>
      </c>
      <c r="ED1163" s="172">
        <v>1</v>
      </c>
      <c r="EE1163" s="172">
        <v>1</v>
      </c>
      <c r="EF1163" s="576">
        <v>1</v>
      </c>
      <c r="EG1163" s="553" t="s">
        <v>137</v>
      </c>
      <c r="EH1163" s="552">
        <v>0</v>
      </c>
      <c r="EI1163" s="553" t="s">
        <v>137</v>
      </c>
      <c r="EJ1163" s="172">
        <v>4</v>
      </c>
      <c r="EK1163" s="172">
        <v>0</v>
      </c>
      <c r="EL1163" s="576">
        <v>0</v>
      </c>
      <c r="EM1163" s="553" t="s">
        <v>7406</v>
      </c>
      <c r="EN1163" s="552">
        <v>4</v>
      </c>
      <c r="EO1163" s="553" t="s">
        <v>7407</v>
      </c>
      <c r="EP1163" s="172">
        <v>3</v>
      </c>
      <c r="EQ1163" s="172">
        <v>0</v>
      </c>
      <c r="ER1163" s="332">
        <v>0</v>
      </c>
      <c r="ES1163" s="553" t="s">
        <v>7408</v>
      </c>
      <c r="ET1163" s="552">
        <v>3</v>
      </c>
      <c r="EU1163" s="553" t="s">
        <v>7409</v>
      </c>
      <c r="EV1163" s="172">
        <v>11</v>
      </c>
      <c r="EW1163" s="172">
        <v>0</v>
      </c>
      <c r="EX1163" s="332">
        <v>0</v>
      </c>
      <c r="EY1163" s="553" t="s">
        <v>13450</v>
      </c>
      <c r="EZ1163" s="552">
        <v>10</v>
      </c>
      <c r="FA1163" s="553" t="s">
        <v>13451</v>
      </c>
      <c r="FB1163" s="172">
        <v>1</v>
      </c>
      <c r="FC1163" s="172">
        <v>1</v>
      </c>
      <c r="FD1163" s="332">
        <v>1</v>
      </c>
      <c r="FE1163" s="553" t="s">
        <v>137</v>
      </c>
      <c r="FF1163" s="552">
        <v>0</v>
      </c>
      <c r="FG1163" s="553" t="s">
        <v>137</v>
      </c>
      <c r="FH1163" s="172">
        <v>1</v>
      </c>
      <c r="FI1163" s="172">
        <v>1</v>
      </c>
      <c r="FJ1163" s="332">
        <v>1</v>
      </c>
      <c r="FK1163" s="553" t="s">
        <v>137</v>
      </c>
      <c r="FL1163" s="552">
        <v>0</v>
      </c>
      <c r="FM1163" s="553" t="s">
        <v>137</v>
      </c>
      <c r="FN1163" s="172">
        <v>0</v>
      </c>
      <c r="FO1163" s="172">
        <v>0</v>
      </c>
      <c r="FP1163" s="332" t="s">
        <v>148</v>
      </c>
      <c r="FQ1163" s="553" t="s">
        <v>137</v>
      </c>
      <c r="FR1163" s="552">
        <v>0</v>
      </c>
      <c r="FS1163" s="553" t="s">
        <v>137</v>
      </c>
      <c r="FT1163" s="172">
        <v>0</v>
      </c>
      <c r="FU1163" s="172">
        <v>0</v>
      </c>
      <c r="FV1163" s="332" t="s">
        <v>148</v>
      </c>
      <c r="FW1163" s="553" t="s">
        <v>137</v>
      </c>
      <c r="FX1163" s="552">
        <v>0</v>
      </c>
      <c r="FY1163" s="553" t="s">
        <v>137</v>
      </c>
      <c r="FZ1163" s="172">
        <v>4</v>
      </c>
      <c r="GA1163" s="172">
        <v>3</v>
      </c>
      <c r="GB1163" s="332">
        <v>0.75</v>
      </c>
      <c r="GC1163" s="553" t="s">
        <v>7410</v>
      </c>
      <c r="GD1163" s="552">
        <v>1</v>
      </c>
      <c r="GE1163" s="553" t="s">
        <v>7411</v>
      </c>
      <c r="GF1163" s="172">
        <v>2</v>
      </c>
      <c r="GG1163" s="172">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1"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2">
        <v>1</v>
      </c>
      <c r="BQ1164" s="172">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2">
        <v>0</v>
      </c>
      <c r="DG1164" s="172">
        <v>0</v>
      </c>
      <c r="DH1164" s="332" t="s">
        <v>148</v>
      </c>
      <c r="DI1164" s="553" t="s">
        <v>137</v>
      </c>
      <c r="DJ1164" s="552">
        <v>0</v>
      </c>
      <c r="DK1164" s="553" t="s">
        <v>137</v>
      </c>
      <c r="DL1164" s="172">
        <v>2</v>
      </c>
      <c r="DM1164" s="172">
        <v>2</v>
      </c>
      <c r="DN1164" s="332">
        <v>1</v>
      </c>
      <c r="DO1164" s="553" t="s">
        <v>137</v>
      </c>
      <c r="DP1164" s="551">
        <v>0</v>
      </c>
      <c r="DQ1164" s="553" t="s">
        <v>137</v>
      </c>
      <c r="DR1164" s="172">
        <v>10</v>
      </c>
      <c r="DS1164" s="172">
        <v>0</v>
      </c>
      <c r="DT1164" s="332">
        <v>0</v>
      </c>
      <c r="DU1164" s="553" t="s">
        <v>7416</v>
      </c>
      <c r="DV1164" s="552">
        <v>0</v>
      </c>
      <c r="DW1164" s="553" t="s">
        <v>137</v>
      </c>
      <c r="DX1164" s="172">
        <v>2</v>
      </c>
      <c r="DY1164" s="172">
        <v>2</v>
      </c>
      <c r="DZ1164" s="332">
        <v>1</v>
      </c>
      <c r="EA1164" s="553" t="s">
        <v>137</v>
      </c>
      <c r="EB1164" s="552">
        <v>0</v>
      </c>
      <c r="EC1164" s="553" t="s">
        <v>137</v>
      </c>
      <c r="ED1164" s="172">
        <v>2</v>
      </c>
      <c r="EE1164" s="172">
        <v>1</v>
      </c>
      <c r="EF1164" s="576">
        <v>0.5</v>
      </c>
      <c r="EG1164" s="553" t="s">
        <v>7417</v>
      </c>
      <c r="EH1164" s="552">
        <v>0</v>
      </c>
      <c r="EI1164" s="553" t="s">
        <v>137</v>
      </c>
      <c r="EJ1164" s="172">
        <v>1</v>
      </c>
      <c r="EK1164" s="172">
        <v>1</v>
      </c>
      <c r="EL1164" s="576">
        <v>1</v>
      </c>
      <c r="EM1164" s="553" t="s">
        <v>137</v>
      </c>
      <c r="EN1164" s="552">
        <v>0</v>
      </c>
      <c r="EO1164" s="553" t="s">
        <v>137</v>
      </c>
      <c r="EP1164" s="172">
        <v>0</v>
      </c>
      <c r="EQ1164" s="172">
        <v>0</v>
      </c>
      <c r="ER1164" s="332" t="s">
        <v>148</v>
      </c>
      <c r="ES1164" s="553" t="s">
        <v>137</v>
      </c>
      <c r="ET1164" s="552">
        <v>0</v>
      </c>
      <c r="EU1164" s="553" t="s">
        <v>137</v>
      </c>
      <c r="EV1164" s="172">
        <v>8</v>
      </c>
      <c r="EW1164" s="172">
        <v>0</v>
      </c>
      <c r="EX1164" s="332">
        <v>0</v>
      </c>
      <c r="EY1164" s="553" t="s">
        <v>13452</v>
      </c>
      <c r="EZ1164" s="552">
        <v>8</v>
      </c>
      <c r="FA1164" s="553" t="s">
        <v>13453</v>
      </c>
      <c r="FB1164" s="172">
        <v>1</v>
      </c>
      <c r="FC1164" s="172">
        <v>1</v>
      </c>
      <c r="FD1164" s="332">
        <v>1</v>
      </c>
      <c r="FE1164" s="553" t="s">
        <v>137</v>
      </c>
      <c r="FF1164" s="552">
        <v>0</v>
      </c>
      <c r="FG1164" s="553" t="s">
        <v>137</v>
      </c>
      <c r="FH1164" s="172">
        <v>1</v>
      </c>
      <c r="FI1164" s="172">
        <v>1</v>
      </c>
      <c r="FJ1164" s="332">
        <v>1</v>
      </c>
      <c r="FK1164" s="553" t="s">
        <v>137</v>
      </c>
      <c r="FL1164" s="552">
        <v>0</v>
      </c>
      <c r="FM1164" s="553" t="s">
        <v>137</v>
      </c>
      <c r="FN1164" s="172">
        <v>0</v>
      </c>
      <c r="FO1164" s="172">
        <v>0</v>
      </c>
      <c r="FP1164" s="332" t="s">
        <v>148</v>
      </c>
      <c r="FQ1164" s="553" t="s">
        <v>137</v>
      </c>
      <c r="FR1164" s="552">
        <v>0</v>
      </c>
      <c r="FS1164" s="553" t="s">
        <v>137</v>
      </c>
      <c r="FT1164" s="172">
        <v>0</v>
      </c>
      <c r="FU1164" s="172">
        <v>0</v>
      </c>
      <c r="FV1164" s="332" t="s">
        <v>148</v>
      </c>
      <c r="FW1164" s="553" t="s">
        <v>137</v>
      </c>
      <c r="FX1164" s="552">
        <v>0</v>
      </c>
      <c r="FY1164" s="553" t="s">
        <v>137</v>
      </c>
      <c r="FZ1164" s="172">
        <v>3</v>
      </c>
      <c r="GA1164" s="172">
        <v>2</v>
      </c>
      <c r="GB1164" s="332">
        <v>0.66666666666666663</v>
      </c>
      <c r="GC1164" s="553" t="s">
        <v>7418</v>
      </c>
      <c r="GD1164" s="552">
        <v>3</v>
      </c>
      <c r="GE1164" s="553" t="s">
        <v>7419</v>
      </c>
      <c r="GF1164" s="172">
        <v>15</v>
      </c>
      <c r="GG1164" s="172">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1"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2">
        <v>1</v>
      </c>
      <c r="BQ1165" s="172">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2">
        <v>0</v>
      </c>
      <c r="DG1165" s="172">
        <v>0</v>
      </c>
      <c r="DH1165" s="332" t="s">
        <v>148</v>
      </c>
      <c r="DI1165" s="553" t="s">
        <v>137</v>
      </c>
      <c r="DJ1165" s="552">
        <v>0</v>
      </c>
      <c r="DK1165" s="553" t="s">
        <v>137</v>
      </c>
      <c r="DL1165" s="172">
        <v>0</v>
      </c>
      <c r="DM1165" s="172">
        <v>0</v>
      </c>
      <c r="DN1165" s="332" t="s">
        <v>148</v>
      </c>
      <c r="DO1165" s="553" t="s">
        <v>137</v>
      </c>
      <c r="DP1165" s="551">
        <v>0</v>
      </c>
      <c r="DQ1165" s="553" t="s">
        <v>137</v>
      </c>
      <c r="DR1165" s="172">
        <v>19</v>
      </c>
      <c r="DS1165" s="172">
        <v>19</v>
      </c>
      <c r="DT1165" s="332">
        <f>IF(ISERROR(DS1165/DR1165),"",DS1165/DR1165)</f>
        <v>1</v>
      </c>
      <c r="DU1165" s="553"/>
      <c r="DV1165" s="552">
        <v>0</v>
      </c>
      <c r="DW1165" s="553"/>
      <c r="DX1165" s="172">
        <v>0</v>
      </c>
      <c r="DY1165" s="172">
        <v>0</v>
      </c>
      <c r="DZ1165" s="332" t="s">
        <v>148</v>
      </c>
      <c r="EA1165" s="553" t="s">
        <v>137</v>
      </c>
      <c r="EB1165" s="552">
        <v>0</v>
      </c>
      <c r="EC1165" s="553" t="s">
        <v>137</v>
      </c>
      <c r="ED1165" s="172">
        <v>1</v>
      </c>
      <c r="EE1165" s="172">
        <v>1</v>
      </c>
      <c r="EF1165" s="576">
        <v>1</v>
      </c>
      <c r="EG1165" s="553"/>
      <c r="EH1165" s="552"/>
      <c r="EI1165" s="553"/>
      <c r="EJ1165" s="172">
        <v>1</v>
      </c>
      <c r="EK1165" s="172">
        <v>0</v>
      </c>
      <c r="EL1165" s="576">
        <v>0</v>
      </c>
      <c r="EM1165" s="553" t="s">
        <v>7424</v>
      </c>
      <c r="EN1165" s="552">
        <v>1</v>
      </c>
      <c r="EO1165" s="553" t="s">
        <v>7424</v>
      </c>
      <c r="EP1165" s="172">
        <v>3</v>
      </c>
      <c r="EQ1165" s="172">
        <v>0</v>
      </c>
      <c r="ER1165" s="332">
        <v>0</v>
      </c>
      <c r="ES1165" s="553" t="s">
        <v>16631</v>
      </c>
      <c r="ET1165" s="552">
        <v>2</v>
      </c>
      <c r="EU1165" s="553" t="s">
        <v>16631</v>
      </c>
      <c r="EV1165" s="172">
        <v>10</v>
      </c>
      <c r="EW1165" s="172">
        <v>0</v>
      </c>
      <c r="EX1165" s="332">
        <v>0</v>
      </c>
      <c r="EY1165" s="553" t="s">
        <v>13454</v>
      </c>
      <c r="EZ1165" s="552">
        <v>10</v>
      </c>
      <c r="FA1165" s="553" t="s">
        <v>13455</v>
      </c>
      <c r="FB1165" s="172">
        <v>2</v>
      </c>
      <c r="FC1165" s="172">
        <v>2</v>
      </c>
      <c r="FD1165" s="332">
        <v>1</v>
      </c>
      <c r="FE1165" s="553" t="s">
        <v>137</v>
      </c>
      <c r="FF1165" s="552">
        <v>0</v>
      </c>
      <c r="FG1165" s="553" t="s">
        <v>137</v>
      </c>
      <c r="FH1165" s="172">
        <v>0</v>
      </c>
      <c r="FI1165" s="172">
        <v>0</v>
      </c>
      <c r="FJ1165" s="332" t="s">
        <v>148</v>
      </c>
      <c r="FK1165" s="553" t="s">
        <v>137</v>
      </c>
      <c r="FL1165" s="552">
        <v>0</v>
      </c>
      <c r="FM1165" s="553" t="s">
        <v>137</v>
      </c>
      <c r="FN1165" s="172">
        <v>0</v>
      </c>
      <c r="FO1165" s="172">
        <v>0</v>
      </c>
      <c r="FP1165" s="332" t="s">
        <v>148</v>
      </c>
      <c r="FQ1165" s="553" t="s">
        <v>137</v>
      </c>
      <c r="FR1165" s="552">
        <v>0</v>
      </c>
      <c r="FS1165" s="553" t="s">
        <v>137</v>
      </c>
      <c r="FT1165" s="172">
        <v>0</v>
      </c>
      <c r="FU1165" s="172">
        <v>0</v>
      </c>
      <c r="FV1165" s="332" t="s">
        <v>148</v>
      </c>
      <c r="FW1165" s="553" t="s">
        <v>137</v>
      </c>
      <c r="FX1165" s="552">
        <v>0</v>
      </c>
      <c r="FY1165" s="553" t="s">
        <v>137</v>
      </c>
      <c r="FZ1165" s="172">
        <v>10</v>
      </c>
      <c r="GA1165" s="172">
        <v>8</v>
      </c>
      <c r="GB1165" s="332">
        <v>0.8</v>
      </c>
      <c r="GC1165" s="553" t="s">
        <v>15107</v>
      </c>
      <c r="GD1165" s="552">
        <v>2</v>
      </c>
      <c r="GE1165" s="553" t="s">
        <v>7425</v>
      </c>
      <c r="GF1165" s="172">
        <v>31</v>
      </c>
      <c r="GG1165" s="172">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1"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2">
        <v>1</v>
      </c>
      <c r="BQ1166" s="172">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2">
        <v>0</v>
      </c>
      <c r="DG1166" s="172">
        <v>0</v>
      </c>
      <c r="DH1166" s="332" t="s">
        <v>148</v>
      </c>
      <c r="DI1166" s="553" t="s">
        <v>137</v>
      </c>
      <c r="DJ1166" s="552">
        <v>0</v>
      </c>
      <c r="DK1166" s="553" t="s">
        <v>137</v>
      </c>
      <c r="DL1166" s="172">
        <v>1</v>
      </c>
      <c r="DM1166" s="172">
        <v>1</v>
      </c>
      <c r="DN1166" s="332">
        <v>1</v>
      </c>
      <c r="DO1166" s="553" t="s">
        <v>137</v>
      </c>
      <c r="DP1166" s="551">
        <v>0</v>
      </c>
      <c r="DQ1166" s="553" t="s">
        <v>137</v>
      </c>
      <c r="DR1166" s="172">
        <v>15</v>
      </c>
      <c r="DS1166" s="172">
        <v>0</v>
      </c>
      <c r="DT1166" s="332">
        <v>0</v>
      </c>
      <c r="DU1166" s="553" t="s">
        <v>7429</v>
      </c>
      <c r="DV1166" s="552">
        <v>0</v>
      </c>
      <c r="DW1166" s="553" t="s">
        <v>137</v>
      </c>
      <c r="DX1166" s="172">
        <v>0</v>
      </c>
      <c r="DY1166" s="172">
        <v>0</v>
      </c>
      <c r="DZ1166" s="332" t="s">
        <v>148</v>
      </c>
      <c r="EA1166" s="553" t="s">
        <v>137</v>
      </c>
      <c r="EB1166" s="552">
        <v>0</v>
      </c>
      <c r="EC1166" s="553" t="s">
        <v>137</v>
      </c>
      <c r="ED1166" s="172">
        <v>0</v>
      </c>
      <c r="EE1166" s="172">
        <v>0</v>
      </c>
      <c r="EF1166" s="576" t="s">
        <v>148</v>
      </c>
      <c r="EG1166" s="553" t="s">
        <v>137</v>
      </c>
      <c r="EH1166" s="552">
        <v>0</v>
      </c>
      <c r="EI1166" s="553" t="s">
        <v>137</v>
      </c>
      <c r="EJ1166" s="172">
        <v>1</v>
      </c>
      <c r="EK1166" s="172">
        <v>0</v>
      </c>
      <c r="EL1166" s="576">
        <v>0</v>
      </c>
      <c r="EM1166" s="553" t="s">
        <v>7430</v>
      </c>
      <c r="EN1166" s="552">
        <v>1</v>
      </c>
      <c r="EO1166" s="553" t="s">
        <v>7431</v>
      </c>
      <c r="EP1166" s="172">
        <v>1</v>
      </c>
      <c r="EQ1166" s="172">
        <v>0</v>
      </c>
      <c r="ER1166" s="332">
        <v>0</v>
      </c>
      <c r="ES1166" s="553" t="s">
        <v>7432</v>
      </c>
      <c r="ET1166" s="552">
        <v>1</v>
      </c>
      <c r="EU1166" s="553" t="s">
        <v>7433</v>
      </c>
      <c r="EV1166" s="172">
        <v>7</v>
      </c>
      <c r="EW1166" s="172">
        <v>1</v>
      </c>
      <c r="EX1166" s="332">
        <v>0.14285714285714285</v>
      </c>
      <c r="EY1166" s="553" t="s">
        <v>13456</v>
      </c>
      <c r="EZ1166" s="552">
        <v>6</v>
      </c>
      <c r="FA1166" s="553" t="s">
        <v>13457</v>
      </c>
      <c r="FB1166" s="172">
        <v>0</v>
      </c>
      <c r="FC1166" s="172">
        <v>0</v>
      </c>
      <c r="FD1166" s="332" t="s">
        <v>148</v>
      </c>
      <c r="FE1166" s="553" t="s">
        <v>137</v>
      </c>
      <c r="FF1166" s="552">
        <v>0</v>
      </c>
      <c r="FG1166" s="553" t="s">
        <v>137</v>
      </c>
      <c r="FH1166" s="172">
        <v>1</v>
      </c>
      <c r="FI1166" s="172">
        <v>0</v>
      </c>
      <c r="FJ1166" s="332">
        <v>0</v>
      </c>
      <c r="FK1166" s="553" t="s">
        <v>7434</v>
      </c>
      <c r="FL1166" s="552">
        <v>1</v>
      </c>
      <c r="FM1166" s="553" t="s">
        <v>7435</v>
      </c>
      <c r="FN1166" s="172">
        <v>0</v>
      </c>
      <c r="FO1166" s="172">
        <v>0</v>
      </c>
      <c r="FP1166" s="332" t="s">
        <v>148</v>
      </c>
      <c r="FQ1166" s="553" t="s">
        <v>137</v>
      </c>
      <c r="FR1166" s="552">
        <v>0</v>
      </c>
      <c r="FS1166" s="553" t="s">
        <v>137</v>
      </c>
      <c r="FT1166" s="172">
        <v>0</v>
      </c>
      <c r="FU1166" s="172">
        <v>0</v>
      </c>
      <c r="FV1166" s="332" t="s">
        <v>148</v>
      </c>
      <c r="FW1166" s="553" t="s">
        <v>137</v>
      </c>
      <c r="FX1166" s="552">
        <v>0</v>
      </c>
      <c r="FY1166" s="553" t="s">
        <v>137</v>
      </c>
      <c r="FZ1166" s="172">
        <v>1</v>
      </c>
      <c r="GA1166" s="172">
        <v>0</v>
      </c>
      <c r="GB1166" s="332">
        <v>0</v>
      </c>
      <c r="GC1166" s="553" t="s">
        <v>7436</v>
      </c>
      <c r="GD1166" s="552">
        <v>1</v>
      </c>
      <c r="GE1166" s="553" t="s">
        <v>7436</v>
      </c>
      <c r="GF1166" s="172">
        <v>9</v>
      </c>
      <c r="GG1166" s="172">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1"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2">
        <v>1</v>
      </c>
      <c r="BQ1167" s="172">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2">
        <v>0</v>
      </c>
      <c r="DG1167" s="172">
        <v>0</v>
      </c>
      <c r="DH1167" s="332" t="s">
        <v>148</v>
      </c>
      <c r="DI1167" s="553" t="s">
        <v>137</v>
      </c>
      <c r="DJ1167" s="552">
        <v>0</v>
      </c>
      <c r="DK1167" s="553" t="s">
        <v>137</v>
      </c>
      <c r="DL1167" s="172">
        <v>8</v>
      </c>
      <c r="DM1167" s="172">
        <v>8</v>
      </c>
      <c r="DN1167" s="332">
        <v>1</v>
      </c>
      <c r="DO1167" s="553" t="s">
        <v>137</v>
      </c>
      <c r="DP1167" s="551">
        <v>0</v>
      </c>
      <c r="DQ1167" s="553" t="s">
        <v>137</v>
      </c>
      <c r="DR1167" s="172">
        <v>7</v>
      </c>
      <c r="DS1167" s="172">
        <v>0</v>
      </c>
      <c r="DT1167" s="332">
        <v>0</v>
      </c>
      <c r="DU1167" s="553" t="s">
        <v>7439</v>
      </c>
      <c r="DV1167" s="552">
        <v>0</v>
      </c>
      <c r="DW1167" s="553" t="s">
        <v>137</v>
      </c>
      <c r="DX1167" s="172">
        <v>2</v>
      </c>
      <c r="DY1167" s="172">
        <v>2</v>
      </c>
      <c r="DZ1167" s="332">
        <v>1</v>
      </c>
      <c r="EA1167" s="553" t="s">
        <v>137</v>
      </c>
      <c r="EB1167" s="552">
        <v>0</v>
      </c>
      <c r="EC1167" s="553" t="s">
        <v>137</v>
      </c>
      <c r="ED1167" s="172">
        <v>2</v>
      </c>
      <c r="EE1167" s="172">
        <v>1</v>
      </c>
      <c r="EF1167" s="576">
        <v>0.5</v>
      </c>
      <c r="EG1167" s="553" t="s">
        <v>7440</v>
      </c>
      <c r="EH1167" s="552">
        <v>0</v>
      </c>
      <c r="EI1167" s="553" t="s">
        <v>137</v>
      </c>
      <c r="EJ1167" s="172">
        <v>3</v>
      </c>
      <c r="EK1167" s="172">
        <v>3</v>
      </c>
      <c r="EL1167" s="576">
        <v>1</v>
      </c>
      <c r="EM1167" s="553" t="s">
        <v>137</v>
      </c>
      <c r="EN1167" s="552">
        <v>0</v>
      </c>
      <c r="EO1167" s="553" t="s">
        <v>137</v>
      </c>
      <c r="EP1167" s="172">
        <v>0</v>
      </c>
      <c r="EQ1167" s="172">
        <v>0</v>
      </c>
      <c r="ER1167" s="332" t="s">
        <v>148</v>
      </c>
      <c r="ES1167" s="553" t="s">
        <v>137</v>
      </c>
      <c r="ET1167" s="552">
        <v>0</v>
      </c>
      <c r="EU1167" s="553" t="s">
        <v>137</v>
      </c>
      <c r="EV1167" s="172">
        <v>0</v>
      </c>
      <c r="EW1167" s="172">
        <v>0</v>
      </c>
      <c r="EX1167" s="332" t="s">
        <v>148</v>
      </c>
      <c r="EY1167" s="553" t="s">
        <v>137</v>
      </c>
      <c r="EZ1167" s="552">
        <v>0</v>
      </c>
      <c r="FA1167" s="553" t="s">
        <v>137</v>
      </c>
      <c r="FB1167" s="172">
        <v>1</v>
      </c>
      <c r="FC1167" s="172">
        <v>1</v>
      </c>
      <c r="FD1167" s="332">
        <v>1</v>
      </c>
      <c r="FE1167" s="553" t="s">
        <v>137</v>
      </c>
      <c r="FF1167" s="552">
        <v>0</v>
      </c>
      <c r="FG1167" s="553" t="s">
        <v>137</v>
      </c>
      <c r="FH1167" s="172">
        <v>0</v>
      </c>
      <c r="FI1167" s="172">
        <v>0</v>
      </c>
      <c r="FJ1167" s="332" t="s">
        <v>148</v>
      </c>
      <c r="FK1167" s="553" t="s">
        <v>137</v>
      </c>
      <c r="FL1167" s="552">
        <v>0</v>
      </c>
      <c r="FM1167" s="553" t="s">
        <v>137</v>
      </c>
      <c r="FN1167" s="172">
        <v>0</v>
      </c>
      <c r="FO1167" s="172">
        <v>0</v>
      </c>
      <c r="FP1167" s="332" t="s">
        <v>148</v>
      </c>
      <c r="FQ1167" s="553" t="s">
        <v>137</v>
      </c>
      <c r="FR1167" s="552">
        <v>0</v>
      </c>
      <c r="FS1167" s="553" t="s">
        <v>137</v>
      </c>
      <c r="FT1167" s="172">
        <v>0</v>
      </c>
      <c r="FU1167" s="172">
        <v>0</v>
      </c>
      <c r="FV1167" s="332" t="s">
        <v>148</v>
      </c>
      <c r="FW1167" s="553" t="s">
        <v>137</v>
      </c>
      <c r="FX1167" s="552">
        <v>0</v>
      </c>
      <c r="FY1167" s="553" t="s">
        <v>137</v>
      </c>
      <c r="FZ1167" s="172">
        <v>1</v>
      </c>
      <c r="GA1167" s="172">
        <v>1</v>
      </c>
      <c r="GB1167" s="332">
        <v>1</v>
      </c>
      <c r="GC1167" s="553" t="s">
        <v>137</v>
      </c>
      <c r="GD1167" s="552">
        <v>0</v>
      </c>
      <c r="GE1167" s="553" t="s">
        <v>137</v>
      </c>
      <c r="GF1167" s="172">
        <v>31</v>
      </c>
      <c r="GG1167" s="172">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1"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2">
        <v>0</v>
      </c>
      <c r="BQ1168" s="172">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2">
        <v>0</v>
      </c>
      <c r="DG1168" s="172">
        <v>0</v>
      </c>
      <c r="DH1168" s="332" t="s">
        <v>148</v>
      </c>
      <c r="DI1168" s="553" t="s">
        <v>137</v>
      </c>
      <c r="DJ1168" s="552">
        <v>0</v>
      </c>
      <c r="DK1168" s="553" t="s">
        <v>137</v>
      </c>
      <c r="DL1168" s="172">
        <v>1</v>
      </c>
      <c r="DM1168" s="172">
        <v>1</v>
      </c>
      <c r="DN1168" s="332">
        <v>1</v>
      </c>
      <c r="DO1168" s="553" t="s">
        <v>137</v>
      </c>
      <c r="DP1168" s="551">
        <v>0</v>
      </c>
      <c r="DQ1168" s="553" t="s">
        <v>137</v>
      </c>
      <c r="DR1168" s="172">
        <v>23</v>
      </c>
      <c r="DS1168" s="172">
        <v>0</v>
      </c>
      <c r="DT1168" s="332">
        <v>0</v>
      </c>
      <c r="DU1168" s="553" t="s">
        <v>7443</v>
      </c>
      <c r="DV1168" s="552">
        <v>0</v>
      </c>
      <c r="DW1168" s="553" t="s">
        <v>137</v>
      </c>
      <c r="DX1168" s="172">
        <v>0</v>
      </c>
      <c r="DY1168" s="172">
        <v>0</v>
      </c>
      <c r="DZ1168" s="332" t="s">
        <v>148</v>
      </c>
      <c r="EA1168" s="553" t="s">
        <v>137</v>
      </c>
      <c r="EB1168" s="552">
        <v>0</v>
      </c>
      <c r="EC1168" s="553" t="s">
        <v>137</v>
      </c>
      <c r="ED1168" s="172">
        <v>1</v>
      </c>
      <c r="EE1168" s="172">
        <v>0</v>
      </c>
      <c r="EF1168" s="576">
        <v>0</v>
      </c>
      <c r="EG1168" s="553" t="s">
        <v>7444</v>
      </c>
      <c r="EH1168" s="552">
        <v>0</v>
      </c>
      <c r="EI1168" s="553" t="s">
        <v>137</v>
      </c>
      <c r="EJ1168" s="172">
        <v>1</v>
      </c>
      <c r="EK1168" s="172">
        <v>0</v>
      </c>
      <c r="EL1168" s="576">
        <v>0</v>
      </c>
      <c r="EM1168" s="553" t="s">
        <v>7445</v>
      </c>
      <c r="EN1168" s="552">
        <v>1</v>
      </c>
      <c r="EO1168" s="553" t="s">
        <v>7445</v>
      </c>
      <c r="EP1168" s="172">
        <v>0</v>
      </c>
      <c r="EQ1168" s="172">
        <v>0</v>
      </c>
      <c r="ER1168" s="332" t="s">
        <v>148</v>
      </c>
      <c r="ES1168" s="553" t="s">
        <v>137</v>
      </c>
      <c r="ET1168" s="552">
        <v>0</v>
      </c>
      <c r="EU1168" s="553" t="s">
        <v>137</v>
      </c>
      <c r="EV1168" s="172">
        <v>5</v>
      </c>
      <c r="EW1168" s="172">
        <v>1</v>
      </c>
      <c r="EX1168" s="332">
        <v>0.2</v>
      </c>
      <c r="EY1168" s="553" t="s">
        <v>13458</v>
      </c>
      <c r="EZ1168" s="552">
        <v>4</v>
      </c>
      <c r="FA1168" s="553" t="s">
        <v>13458</v>
      </c>
      <c r="FB1168" s="172">
        <v>0</v>
      </c>
      <c r="FC1168" s="172">
        <v>0</v>
      </c>
      <c r="FD1168" s="332" t="s">
        <v>148</v>
      </c>
      <c r="FE1168" s="553" t="s">
        <v>137</v>
      </c>
      <c r="FF1168" s="552">
        <v>0</v>
      </c>
      <c r="FG1168" s="553" t="s">
        <v>137</v>
      </c>
      <c r="FH1168" s="172">
        <v>0</v>
      </c>
      <c r="FI1168" s="172">
        <v>0</v>
      </c>
      <c r="FJ1168" s="332" t="s">
        <v>148</v>
      </c>
      <c r="FK1168" s="553" t="s">
        <v>137</v>
      </c>
      <c r="FL1168" s="552">
        <v>0</v>
      </c>
      <c r="FM1168" s="553" t="s">
        <v>137</v>
      </c>
      <c r="FN1168" s="172">
        <v>0</v>
      </c>
      <c r="FO1168" s="172">
        <v>0</v>
      </c>
      <c r="FP1168" s="332" t="s">
        <v>148</v>
      </c>
      <c r="FQ1168" s="553" t="s">
        <v>137</v>
      </c>
      <c r="FR1168" s="552">
        <v>0</v>
      </c>
      <c r="FS1168" s="553" t="s">
        <v>137</v>
      </c>
      <c r="FT1168" s="172">
        <v>0</v>
      </c>
      <c r="FU1168" s="172">
        <v>0</v>
      </c>
      <c r="FV1168" s="332" t="s">
        <v>148</v>
      </c>
      <c r="FW1168" s="553" t="s">
        <v>137</v>
      </c>
      <c r="FX1168" s="552">
        <v>0</v>
      </c>
      <c r="FY1168" s="553" t="s">
        <v>137</v>
      </c>
      <c r="FZ1168" s="172">
        <v>1</v>
      </c>
      <c r="GA1168" s="172">
        <v>0</v>
      </c>
      <c r="GB1168" s="332">
        <v>0</v>
      </c>
      <c r="GC1168" s="553" t="s">
        <v>137</v>
      </c>
      <c r="GD1168" s="552">
        <v>0</v>
      </c>
      <c r="GE1168" s="553" t="s">
        <v>137</v>
      </c>
      <c r="GF1168" s="172">
        <v>2</v>
      </c>
      <c r="GG1168" s="172">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1"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2">
        <v>1</v>
      </c>
      <c r="BQ1169" s="172">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2">
        <v>0</v>
      </c>
      <c r="DG1169" s="172">
        <v>0</v>
      </c>
      <c r="DH1169" s="332" t="s">
        <v>148</v>
      </c>
      <c r="DI1169" s="553" t="s">
        <v>137</v>
      </c>
      <c r="DJ1169" s="552">
        <v>0</v>
      </c>
      <c r="DK1169" s="553" t="s">
        <v>137</v>
      </c>
      <c r="DL1169" s="172">
        <v>1</v>
      </c>
      <c r="DM1169" s="172">
        <v>1</v>
      </c>
      <c r="DN1169" s="332">
        <v>1</v>
      </c>
      <c r="DO1169" s="553" t="s">
        <v>137</v>
      </c>
      <c r="DP1169" s="551">
        <v>0</v>
      </c>
      <c r="DQ1169" s="553" t="s">
        <v>137</v>
      </c>
      <c r="DR1169" s="172">
        <v>28</v>
      </c>
      <c r="DS1169" s="172">
        <v>0</v>
      </c>
      <c r="DT1169" s="332">
        <v>0</v>
      </c>
      <c r="DU1169" s="553" t="s">
        <v>7450</v>
      </c>
      <c r="DV1169" s="552">
        <v>0</v>
      </c>
      <c r="DW1169" s="553" t="s">
        <v>137</v>
      </c>
      <c r="DX1169" s="172">
        <v>11</v>
      </c>
      <c r="DY1169" s="172">
        <v>11</v>
      </c>
      <c r="DZ1169" s="332">
        <v>1</v>
      </c>
      <c r="EA1169" s="553" t="s">
        <v>137</v>
      </c>
      <c r="EB1169" s="552">
        <v>0</v>
      </c>
      <c r="EC1169" s="553" t="s">
        <v>137</v>
      </c>
      <c r="ED1169" s="172">
        <v>1</v>
      </c>
      <c r="EE1169" s="172">
        <v>1</v>
      </c>
      <c r="EF1169" s="576">
        <v>1</v>
      </c>
      <c r="EG1169" s="553"/>
      <c r="EH1169" s="552"/>
      <c r="EI1169" s="553"/>
      <c r="EJ1169" s="172">
        <v>1</v>
      </c>
      <c r="EK1169" s="172">
        <v>0</v>
      </c>
      <c r="EL1169" s="576">
        <v>0</v>
      </c>
      <c r="EM1169" s="553" t="s">
        <v>7452</v>
      </c>
      <c r="EN1169" s="552">
        <v>1</v>
      </c>
      <c r="EO1169" s="553" t="s">
        <v>7453</v>
      </c>
      <c r="EP1169" s="172">
        <v>5</v>
      </c>
      <c r="EQ1169" s="172">
        <v>4</v>
      </c>
      <c r="ER1169" s="332">
        <v>0.8</v>
      </c>
      <c r="ES1169" s="553" t="s">
        <v>7454</v>
      </c>
      <c r="ET1169" s="552">
        <v>1</v>
      </c>
      <c r="EU1169" s="553" t="s">
        <v>7455</v>
      </c>
      <c r="EV1169" s="172">
        <v>6</v>
      </c>
      <c r="EW1169" s="172">
        <v>2</v>
      </c>
      <c r="EX1169" s="332">
        <v>0.33333333333333331</v>
      </c>
      <c r="EY1169" s="553" t="s">
        <v>7456</v>
      </c>
      <c r="EZ1169" s="552">
        <v>1</v>
      </c>
      <c r="FA1169" s="553" t="s">
        <v>13459</v>
      </c>
      <c r="FB1169" s="172">
        <v>0</v>
      </c>
      <c r="FC1169" s="172">
        <v>0</v>
      </c>
      <c r="FD1169" s="332" t="s">
        <v>148</v>
      </c>
      <c r="FE1169" s="553" t="s">
        <v>137</v>
      </c>
      <c r="FF1169" s="552">
        <v>0</v>
      </c>
      <c r="FG1169" s="553" t="s">
        <v>137</v>
      </c>
      <c r="FH1169" s="172">
        <v>0</v>
      </c>
      <c r="FI1169" s="172">
        <v>0</v>
      </c>
      <c r="FJ1169" s="332" t="s">
        <v>148</v>
      </c>
      <c r="FK1169" s="553" t="s">
        <v>137</v>
      </c>
      <c r="FL1169" s="552">
        <v>0</v>
      </c>
      <c r="FM1169" s="553" t="s">
        <v>137</v>
      </c>
      <c r="FN1169" s="172">
        <v>0</v>
      </c>
      <c r="FO1169" s="172">
        <v>0</v>
      </c>
      <c r="FP1169" s="332" t="s">
        <v>148</v>
      </c>
      <c r="FQ1169" s="553" t="s">
        <v>137</v>
      </c>
      <c r="FR1169" s="552">
        <v>0</v>
      </c>
      <c r="FS1169" s="553" t="s">
        <v>137</v>
      </c>
      <c r="FT1169" s="172">
        <v>0</v>
      </c>
      <c r="FU1169" s="172">
        <v>0</v>
      </c>
      <c r="FV1169" s="332" t="s">
        <v>148</v>
      </c>
      <c r="FW1169" s="553" t="s">
        <v>137</v>
      </c>
      <c r="FX1169" s="552">
        <v>0</v>
      </c>
      <c r="FY1169" s="553" t="s">
        <v>137</v>
      </c>
      <c r="FZ1169" s="172">
        <v>4</v>
      </c>
      <c r="GA1169" s="172">
        <v>2</v>
      </c>
      <c r="GB1169" s="332">
        <v>0.5</v>
      </c>
      <c r="GC1169" s="553" t="s">
        <v>7456</v>
      </c>
      <c r="GD1169" s="552">
        <v>2</v>
      </c>
      <c r="GE1169" s="553" t="s">
        <v>7457</v>
      </c>
      <c r="GF1169" s="172">
        <v>9</v>
      </c>
      <c r="GG1169" s="172">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1"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2">
        <v>2</v>
      </c>
      <c r="BQ1170" s="172">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2">
        <v>0</v>
      </c>
      <c r="DG1170" s="172">
        <v>0</v>
      </c>
      <c r="DH1170" s="332" t="s">
        <v>148</v>
      </c>
      <c r="DI1170" s="553" t="s">
        <v>137</v>
      </c>
      <c r="DJ1170" s="552">
        <v>0</v>
      </c>
      <c r="DK1170" s="553" t="s">
        <v>137</v>
      </c>
      <c r="DL1170" s="172">
        <v>1</v>
      </c>
      <c r="DM1170" s="172">
        <v>1</v>
      </c>
      <c r="DN1170" s="332">
        <v>1</v>
      </c>
      <c r="DO1170" s="553" t="s">
        <v>137</v>
      </c>
      <c r="DP1170" s="551">
        <v>0</v>
      </c>
      <c r="DQ1170" s="553" t="s">
        <v>137</v>
      </c>
      <c r="DR1170" s="172">
        <v>29</v>
      </c>
      <c r="DS1170" s="172">
        <v>0</v>
      </c>
      <c r="DT1170" s="332">
        <v>0</v>
      </c>
      <c r="DU1170" s="553" t="s">
        <v>7461</v>
      </c>
      <c r="DV1170" s="552">
        <v>0</v>
      </c>
      <c r="DW1170" s="553" t="s">
        <v>137</v>
      </c>
      <c r="DX1170" s="172">
        <v>0</v>
      </c>
      <c r="DY1170" s="172">
        <v>0</v>
      </c>
      <c r="DZ1170" s="332" t="s">
        <v>148</v>
      </c>
      <c r="EA1170" s="553" t="s">
        <v>137</v>
      </c>
      <c r="EB1170" s="552">
        <v>0</v>
      </c>
      <c r="EC1170" s="553" t="s">
        <v>137</v>
      </c>
      <c r="ED1170" s="172">
        <v>4</v>
      </c>
      <c r="EE1170" s="172">
        <v>0</v>
      </c>
      <c r="EF1170" s="576">
        <v>0</v>
      </c>
      <c r="EG1170" s="553" t="s">
        <v>7461</v>
      </c>
      <c r="EH1170" s="552">
        <v>0</v>
      </c>
      <c r="EI1170" s="553" t="s">
        <v>137</v>
      </c>
      <c r="EJ1170" s="172">
        <v>0</v>
      </c>
      <c r="EK1170" s="172">
        <v>0</v>
      </c>
      <c r="EL1170" s="576" t="s">
        <v>148</v>
      </c>
      <c r="EM1170" s="553" t="s">
        <v>137</v>
      </c>
      <c r="EN1170" s="552">
        <v>0</v>
      </c>
      <c r="EO1170" s="553" t="s">
        <v>137</v>
      </c>
      <c r="EP1170" s="172">
        <v>6</v>
      </c>
      <c r="EQ1170" s="172">
        <v>3</v>
      </c>
      <c r="ER1170" s="332">
        <v>0.5</v>
      </c>
      <c r="ES1170" s="553" t="s">
        <v>7461</v>
      </c>
      <c r="ET1170" s="552">
        <v>1</v>
      </c>
      <c r="EU1170" s="553" t="s">
        <v>7463</v>
      </c>
      <c r="EV1170" s="172">
        <v>10</v>
      </c>
      <c r="EW1170" s="172">
        <v>0</v>
      </c>
      <c r="EX1170" s="332">
        <v>0</v>
      </c>
      <c r="EY1170" s="553" t="s">
        <v>13460</v>
      </c>
      <c r="EZ1170" s="552">
        <v>4</v>
      </c>
      <c r="FA1170" s="553" t="s">
        <v>13461</v>
      </c>
      <c r="FB1170" s="172">
        <v>0</v>
      </c>
      <c r="FC1170" s="172">
        <v>0</v>
      </c>
      <c r="FD1170" s="332" t="s">
        <v>148</v>
      </c>
      <c r="FE1170" s="553" t="s">
        <v>137</v>
      </c>
      <c r="FF1170" s="552">
        <v>0</v>
      </c>
      <c r="FG1170" s="553" t="s">
        <v>137</v>
      </c>
      <c r="FH1170" s="172">
        <v>3</v>
      </c>
      <c r="FI1170" s="172">
        <v>0</v>
      </c>
      <c r="FJ1170" s="332">
        <v>0</v>
      </c>
      <c r="FK1170" s="553" t="s">
        <v>7461</v>
      </c>
      <c r="FL1170" s="552">
        <v>1</v>
      </c>
      <c r="FM1170" s="553" t="s">
        <v>7464</v>
      </c>
      <c r="FN1170" s="172">
        <v>0</v>
      </c>
      <c r="FO1170" s="172">
        <v>0</v>
      </c>
      <c r="FP1170" s="332" t="s">
        <v>148</v>
      </c>
      <c r="FQ1170" s="553" t="s">
        <v>137</v>
      </c>
      <c r="FR1170" s="552">
        <v>0</v>
      </c>
      <c r="FS1170" s="553" t="s">
        <v>137</v>
      </c>
      <c r="FT1170" s="172">
        <v>0</v>
      </c>
      <c r="FU1170" s="172">
        <v>0</v>
      </c>
      <c r="FV1170" s="332" t="s">
        <v>148</v>
      </c>
      <c r="FW1170" s="553" t="s">
        <v>137</v>
      </c>
      <c r="FX1170" s="552">
        <v>0</v>
      </c>
      <c r="FY1170" s="553" t="s">
        <v>137</v>
      </c>
      <c r="FZ1170" s="172">
        <v>17</v>
      </c>
      <c r="GA1170" s="172">
        <v>4</v>
      </c>
      <c r="GB1170" s="332">
        <v>0.23529411764705882</v>
      </c>
      <c r="GC1170" s="553" t="s">
        <v>7461</v>
      </c>
      <c r="GD1170" s="552">
        <v>0</v>
      </c>
      <c r="GE1170" s="553" t="s">
        <v>137</v>
      </c>
      <c r="GF1170" s="172">
        <v>0</v>
      </c>
      <c r="GG1170" s="172">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1"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2">
        <v>3</v>
      </c>
      <c r="BQ1171" s="172">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2">
        <v>0</v>
      </c>
      <c r="DG1171" s="172">
        <v>0</v>
      </c>
      <c r="DH1171" s="332" t="s">
        <v>148</v>
      </c>
      <c r="DI1171" s="553" t="s">
        <v>137</v>
      </c>
      <c r="DJ1171" s="552">
        <v>0</v>
      </c>
      <c r="DK1171" s="553" t="s">
        <v>137</v>
      </c>
      <c r="DL1171" s="172">
        <v>0</v>
      </c>
      <c r="DM1171" s="172">
        <v>0</v>
      </c>
      <c r="DN1171" s="332" t="s">
        <v>148</v>
      </c>
      <c r="DO1171" s="553" t="s">
        <v>137</v>
      </c>
      <c r="DP1171" s="551">
        <v>0</v>
      </c>
      <c r="DQ1171" s="553" t="s">
        <v>137</v>
      </c>
      <c r="DR1171" s="172">
        <v>31</v>
      </c>
      <c r="DS1171" s="172">
        <v>0</v>
      </c>
      <c r="DT1171" s="332">
        <v>0</v>
      </c>
      <c r="DU1171" s="553" t="s">
        <v>11576</v>
      </c>
      <c r="DV1171" s="552">
        <v>0</v>
      </c>
      <c r="DW1171" s="553"/>
      <c r="DX1171" s="172">
        <v>9</v>
      </c>
      <c r="DY1171" s="172">
        <v>9</v>
      </c>
      <c r="DZ1171" s="332">
        <v>1</v>
      </c>
      <c r="EA1171" s="553" t="s">
        <v>137</v>
      </c>
      <c r="EB1171" s="552">
        <v>0</v>
      </c>
      <c r="EC1171" s="553" t="s">
        <v>137</v>
      </c>
      <c r="ED1171" s="172">
        <v>2</v>
      </c>
      <c r="EE1171" s="172">
        <v>2</v>
      </c>
      <c r="EF1171" s="576">
        <f>IF(ISERROR(EE1171/ED1171),"",EE1171/ED1171)</f>
        <v>1</v>
      </c>
      <c r="EG1171" s="553"/>
      <c r="EH1171" s="552">
        <v>0</v>
      </c>
      <c r="EI1171" s="553"/>
      <c r="EJ1171" s="172">
        <v>6</v>
      </c>
      <c r="EK1171" s="172">
        <v>0</v>
      </c>
      <c r="EL1171" s="576">
        <v>0</v>
      </c>
      <c r="EM1171" s="553" t="s">
        <v>11577</v>
      </c>
      <c r="EN1171" s="552">
        <v>6</v>
      </c>
      <c r="EO1171" s="553" t="s">
        <v>11577</v>
      </c>
      <c r="EP1171" s="172">
        <v>8</v>
      </c>
      <c r="EQ1171" s="172">
        <v>0</v>
      </c>
      <c r="ER1171" s="332">
        <v>0</v>
      </c>
      <c r="ES1171" s="553" t="s">
        <v>11577</v>
      </c>
      <c r="ET1171" s="552">
        <v>5</v>
      </c>
      <c r="EU1171" s="553" t="s">
        <v>11577</v>
      </c>
      <c r="EV1171" s="172">
        <v>0</v>
      </c>
      <c r="EW1171" s="172">
        <v>0</v>
      </c>
      <c r="EX1171" s="332" t="s">
        <v>148</v>
      </c>
      <c r="EY1171" s="553" t="s">
        <v>137</v>
      </c>
      <c r="EZ1171" s="552">
        <v>0</v>
      </c>
      <c r="FA1171" s="553" t="s">
        <v>137</v>
      </c>
      <c r="FB1171" s="172">
        <v>2</v>
      </c>
      <c r="FC1171" s="172">
        <v>0</v>
      </c>
      <c r="FD1171" s="332">
        <v>0</v>
      </c>
      <c r="FE1171" s="553" t="s">
        <v>7466</v>
      </c>
      <c r="FF1171" s="552">
        <v>2</v>
      </c>
      <c r="FG1171" s="553" t="s">
        <v>7466</v>
      </c>
      <c r="FH1171" s="172">
        <v>1</v>
      </c>
      <c r="FI1171" s="172">
        <v>0</v>
      </c>
      <c r="FJ1171" s="332">
        <f>IF(ISERROR(FI1171/FH1171),"",FI1171/FH1171)</f>
        <v>0</v>
      </c>
      <c r="FK1171" s="553" t="s">
        <v>11578</v>
      </c>
      <c r="FL1171" s="552">
        <v>0</v>
      </c>
      <c r="FM1171" s="553" t="s">
        <v>137</v>
      </c>
      <c r="FN1171" s="172">
        <v>0</v>
      </c>
      <c r="FO1171" s="172">
        <v>0</v>
      </c>
      <c r="FP1171" s="332" t="s">
        <v>148</v>
      </c>
      <c r="FQ1171" s="553" t="s">
        <v>137</v>
      </c>
      <c r="FR1171" s="552">
        <v>0</v>
      </c>
      <c r="FS1171" s="553" t="s">
        <v>137</v>
      </c>
      <c r="FT1171" s="172">
        <v>0</v>
      </c>
      <c r="FU1171" s="172">
        <v>0</v>
      </c>
      <c r="FV1171" s="332" t="s">
        <v>148</v>
      </c>
      <c r="FW1171" s="553" t="s">
        <v>137</v>
      </c>
      <c r="FX1171" s="552">
        <v>0</v>
      </c>
      <c r="FY1171" s="553" t="s">
        <v>137</v>
      </c>
      <c r="FZ1171" s="172">
        <v>6</v>
      </c>
      <c r="GA1171" s="172">
        <v>5</v>
      </c>
      <c r="GB1171" s="332">
        <v>0.83333333333333337</v>
      </c>
      <c r="GC1171" s="553" t="s">
        <v>11579</v>
      </c>
      <c r="GD1171" s="552">
        <v>1</v>
      </c>
      <c r="GE1171" s="553" t="s">
        <v>11580</v>
      </c>
      <c r="GF1171" s="172">
        <v>23</v>
      </c>
      <c r="GG1171" s="172">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70"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70"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70"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70"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70"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70"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70"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70"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70"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70"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70"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70"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70"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70"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70"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70"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70"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70"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0"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0"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1"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0"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0"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0"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0"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0"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0"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0"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0"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0"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0"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0"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0"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0"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0"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0"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0"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0"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0"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0"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2"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2"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2"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2"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2"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2"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2"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2"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2"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2"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2"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2"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2"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2"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2"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2"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2"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2"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2"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2"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2"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2"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2"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2"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2"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2"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2"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2"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2"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2"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2"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2"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2"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2"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2"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2"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2"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2"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2"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2"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2"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2"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2"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2"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2"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2"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2"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1" customFormat="1" ht="182">
      <c r="A1259" s="335" t="s">
        <v>18775</v>
      </c>
      <c r="B1259" s="555" t="s">
        <v>8047</v>
      </c>
      <c r="C1259" s="555" t="s">
        <v>8048</v>
      </c>
      <c r="D1259" s="555" t="s">
        <v>95</v>
      </c>
      <c r="E1259" s="169" t="s">
        <v>132</v>
      </c>
      <c r="F1259" s="169" t="s">
        <v>137</v>
      </c>
      <c r="G1259" s="238" t="s">
        <v>137</v>
      </c>
      <c r="H1259" s="169" t="s">
        <v>132</v>
      </c>
      <c r="I1259" s="169" t="s">
        <v>137</v>
      </c>
      <c r="J1259" s="238"/>
      <c r="K1259" s="340" t="s">
        <v>132</v>
      </c>
      <c r="L1259" s="169"/>
      <c r="M1259" s="341"/>
      <c r="N1259" s="169" t="s">
        <v>132</v>
      </c>
      <c r="O1259" s="169" t="s">
        <v>137</v>
      </c>
      <c r="P1259" s="238" t="s">
        <v>137</v>
      </c>
      <c r="Q1259" s="169" t="s">
        <v>132</v>
      </c>
      <c r="R1259" s="169" t="s">
        <v>137</v>
      </c>
      <c r="S1259" s="238"/>
      <c r="T1259" s="169" t="s">
        <v>132</v>
      </c>
      <c r="U1259" s="169" t="s">
        <v>137</v>
      </c>
      <c r="V1259" s="238" t="s">
        <v>137</v>
      </c>
      <c r="W1259" s="169" t="s">
        <v>132</v>
      </c>
      <c r="X1259" s="169" t="s">
        <v>137</v>
      </c>
      <c r="Y1259" s="238" t="s">
        <v>137</v>
      </c>
      <c r="Z1259" s="169" t="s">
        <v>132</v>
      </c>
      <c r="AA1259" s="169" t="s">
        <v>137</v>
      </c>
      <c r="AB1259" s="238" t="s">
        <v>137</v>
      </c>
      <c r="AC1259" s="244" t="s">
        <v>132</v>
      </c>
      <c r="AD1259" s="244" t="s">
        <v>137</v>
      </c>
      <c r="AE1259" s="238" t="s">
        <v>137</v>
      </c>
      <c r="AF1259" s="562" t="s">
        <v>148</v>
      </c>
      <c r="AG1259" s="555"/>
      <c r="AH1259" s="554"/>
      <c r="AI1259" s="169" t="s">
        <v>132</v>
      </c>
      <c r="AJ1259" s="169" t="s">
        <v>137</v>
      </c>
      <c r="AK1259" s="238" t="s">
        <v>137</v>
      </c>
      <c r="AL1259" s="169" t="s">
        <v>132</v>
      </c>
      <c r="AM1259" s="169" t="s">
        <v>137</v>
      </c>
      <c r="AN1259" s="238" t="s">
        <v>137</v>
      </c>
      <c r="AO1259" s="169" t="s">
        <v>132</v>
      </c>
      <c r="AP1259" s="169" t="s">
        <v>137</v>
      </c>
      <c r="AQ1259" s="238" t="s">
        <v>137</v>
      </c>
      <c r="AR1259" s="169"/>
      <c r="AS1259" s="169" t="s">
        <v>137</v>
      </c>
      <c r="AT1259" s="238" t="s">
        <v>137</v>
      </c>
      <c r="AU1259" s="169" t="s">
        <v>132</v>
      </c>
      <c r="AV1259" s="169" t="s">
        <v>137</v>
      </c>
      <c r="AW1259" s="238" t="s">
        <v>137</v>
      </c>
      <c r="AX1259" s="169" t="s">
        <v>132</v>
      </c>
      <c r="AY1259" s="169" t="s">
        <v>137</v>
      </c>
      <c r="AZ1259" s="238" t="s">
        <v>137</v>
      </c>
      <c r="BA1259" s="169" t="s">
        <v>132</v>
      </c>
      <c r="BB1259" s="169"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9" t="s">
        <v>132</v>
      </c>
      <c r="GP1259" s="169"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70"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2">
        <v>1</v>
      </c>
      <c r="BQ1260" s="172">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2">
        <v>0</v>
      </c>
      <c r="DG1260" s="172">
        <v>0</v>
      </c>
      <c r="DH1260" s="332" t="s">
        <v>148</v>
      </c>
      <c r="DI1260" s="553" t="s">
        <v>137</v>
      </c>
      <c r="DJ1260" s="552">
        <v>0</v>
      </c>
      <c r="DK1260" s="553" t="s">
        <v>137</v>
      </c>
      <c r="DL1260" s="172">
        <v>7</v>
      </c>
      <c r="DM1260" s="172">
        <v>7</v>
      </c>
      <c r="DN1260" s="332">
        <v>1</v>
      </c>
      <c r="DO1260" s="553" t="s">
        <v>137</v>
      </c>
      <c r="DP1260" s="551">
        <v>0</v>
      </c>
      <c r="DQ1260" s="553" t="s">
        <v>137</v>
      </c>
      <c r="DR1260" s="172">
        <v>19</v>
      </c>
      <c r="DS1260" s="172">
        <v>0</v>
      </c>
      <c r="DT1260" s="332">
        <v>0</v>
      </c>
      <c r="DU1260" s="553" t="s">
        <v>15174</v>
      </c>
      <c r="DV1260" s="552">
        <v>0</v>
      </c>
      <c r="DW1260" s="553" t="s">
        <v>137</v>
      </c>
      <c r="DX1260" s="172">
        <v>2</v>
      </c>
      <c r="DY1260" s="172">
        <v>2</v>
      </c>
      <c r="DZ1260" s="332">
        <v>1</v>
      </c>
      <c r="EA1260" s="553" t="s">
        <v>137</v>
      </c>
      <c r="EB1260" s="552">
        <v>0</v>
      </c>
      <c r="EC1260" s="553" t="s">
        <v>137</v>
      </c>
      <c r="ED1260" s="172">
        <v>2</v>
      </c>
      <c r="EE1260" s="172">
        <v>0</v>
      </c>
      <c r="EF1260" s="576">
        <v>0</v>
      </c>
      <c r="EG1260" s="553" t="s">
        <v>8058</v>
      </c>
      <c r="EH1260" s="552">
        <v>0</v>
      </c>
      <c r="EI1260" s="553" t="s">
        <v>137</v>
      </c>
      <c r="EJ1260" s="172">
        <v>1</v>
      </c>
      <c r="EK1260" s="172">
        <v>0</v>
      </c>
      <c r="EL1260" s="576">
        <v>0</v>
      </c>
      <c r="EM1260" s="553" t="s">
        <v>8059</v>
      </c>
      <c r="EN1260" s="552">
        <v>1</v>
      </c>
      <c r="EO1260" s="553" t="s">
        <v>8060</v>
      </c>
      <c r="EP1260" s="172">
        <v>1</v>
      </c>
      <c r="EQ1260" s="172">
        <v>1</v>
      </c>
      <c r="ER1260" s="332">
        <v>1</v>
      </c>
      <c r="ES1260" s="553" t="s">
        <v>137</v>
      </c>
      <c r="ET1260" s="552">
        <v>0</v>
      </c>
      <c r="EU1260" s="553" t="s">
        <v>137</v>
      </c>
      <c r="EV1260" s="172">
        <v>33</v>
      </c>
      <c r="EW1260" s="172">
        <v>3</v>
      </c>
      <c r="EX1260" s="332">
        <v>9.0909090909090912E-2</v>
      </c>
      <c r="EY1260" s="553" t="s">
        <v>13513</v>
      </c>
      <c r="EZ1260" s="552">
        <v>29</v>
      </c>
      <c r="FA1260" s="553" t="s">
        <v>13514</v>
      </c>
      <c r="FB1260" s="172">
        <v>1</v>
      </c>
      <c r="FC1260" s="172">
        <v>1</v>
      </c>
      <c r="FD1260" s="332">
        <v>1</v>
      </c>
      <c r="FE1260" s="553" t="s">
        <v>137</v>
      </c>
      <c r="FF1260" s="552">
        <v>0</v>
      </c>
      <c r="FG1260" s="553" t="s">
        <v>137</v>
      </c>
      <c r="FH1260" s="172">
        <v>1</v>
      </c>
      <c r="FI1260" s="172">
        <v>0</v>
      </c>
      <c r="FJ1260" s="332">
        <v>0</v>
      </c>
      <c r="FK1260" s="553" t="s">
        <v>8061</v>
      </c>
      <c r="FL1260" s="552">
        <v>0</v>
      </c>
      <c r="FM1260" s="553" t="s">
        <v>137</v>
      </c>
      <c r="FN1260" s="172">
        <v>0</v>
      </c>
      <c r="FO1260" s="172">
        <v>0</v>
      </c>
      <c r="FP1260" s="332" t="s">
        <v>148</v>
      </c>
      <c r="FQ1260" s="553" t="s">
        <v>137</v>
      </c>
      <c r="FR1260" s="552">
        <v>0</v>
      </c>
      <c r="FS1260" s="553" t="s">
        <v>137</v>
      </c>
      <c r="FT1260" s="172">
        <v>0</v>
      </c>
      <c r="FU1260" s="172">
        <v>0</v>
      </c>
      <c r="FV1260" s="332" t="s">
        <v>148</v>
      </c>
      <c r="FW1260" s="553" t="s">
        <v>137</v>
      </c>
      <c r="FX1260" s="552">
        <v>0</v>
      </c>
      <c r="FY1260" s="553" t="s">
        <v>137</v>
      </c>
      <c r="FZ1260" s="172">
        <v>4</v>
      </c>
      <c r="GA1260" s="172">
        <v>2</v>
      </c>
      <c r="GB1260" s="332">
        <v>0.5</v>
      </c>
      <c r="GC1260" s="553" t="s">
        <v>8062</v>
      </c>
      <c r="GD1260" s="552">
        <v>2</v>
      </c>
      <c r="GE1260" s="553" t="s">
        <v>8063</v>
      </c>
      <c r="GF1260" s="172">
        <v>13</v>
      </c>
      <c r="GG1260" s="172">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1"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70"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2">
        <v>1</v>
      </c>
      <c r="BQ1262" s="172">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2">
        <v>0</v>
      </c>
      <c r="DG1262" s="172">
        <v>0</v>
      </c>
      <c r="DH1262" s="332" t="s">
        <v>148</v>
      </c>
      <c r="DI1262" s="553" t="s">
        <v>137</v>
      </c>
      <c r="DJ1262" s="552">
        <v>0</v>
      </c>
      <c r="DK1262" s="553" t="s">
        <v>137</v>
      </c>
      <c r="DL1262" s="172">
        <v>1</v>
      </c>
      <c r="DM1262" s="172">
        <v>0</v>
      </c>
      <c r="DN1262" s="332">
        <v>0</v>
      </c>
      <c r="DO1262" s="553" t="s">
        <v>8074</v>
      </c>
      <c r="DP1262" s="551">
        <v>0</v>
      </c>
      <c r="DQ1262" s="553" t="s">
        <v>137</v>
      </c>
      <c r="DR1262" s="172">
        <v>7</v>
      </c>
      <c r="DS1262" s="172">
        <v>0</v>
      </c>
      <c r="DT1262" s="332">
        <v>0</v>
      </c>
      <c r="DU1262" s="553" t="s">
        <v>8075</v>
      </c>
      <c r="DV1262" s="552">
        <v>0</v>
      </c>
      <c r="DW1262" s="553" t="s">
        <v>137</v>
      </c>
      <c r="DX1262" s="172">
        <v>3</v>
      </c>
      <c r="DY1262" s="172">
        <v>0</v>
      </c>
      <c r="DZ1262" s="332">
        <v>0</v>
      </c>
      <c r="EA1262" s="553" t="s">
        <v>8076</v>
      </c>
      <c r="EB1262" s="552">
        <v>0</v>
      </c>
      <c r="EC1262" s="553" t="s">
        <v>137</v>
      </c>
      <c r="ED1262" s="172">
        <v>0</v>
      </c>
      <c r="EE1262" s="172">
        <v>0</v>
      </c>
      <c r="EF1262" s="576" t="s">
        <v>148</v>
      </c>
      <c r="EG1262" s="553" t="s">
        <v>137</v>
      </c>
      <c r="EH1262" s="552">
        <v>0</v>
      </c>
      <c r="EI1262" s="553" t="s">
        <v>137</v>
      </c>
      <c r="EJ1262" s="172">
        <v>1</v>
      </c>
      <c r="EK1262" s="172">
        <v>0</v>
      </c>
      <c r="EL1262" s="576">
        <v>0</v>
      </c>
      <c r="EM1262" s="553" t="s">
        <v>8076</v>
      </c>
      <c r="EN1262" s="552">
        <v>1</v>
      </c>
      <c r="EO1262" s="553" t="s">
        <v>8077</v>
      </c>
      <c r="EP1262" s="172">
        <v>0</v>
      </c>
      <c r="EQ1262" s="172">
        <v>0</v>
      </c>
      <c r="ER1262" s="332" t="s">
        <v>148</v>
      </c>
      <c r="ES1262" s="553" t="s">
        <v>137</v>
      </c>
      <c r="ET1262" s="552">
        <v>0</v>
      </c>
      <c r="EU1262" s="553" t="s">
        <v>137</v>
      </c>
      <c r="EV1262" s="172">
        <v>7</v>
      </c>
      <c r="EW1262" s="172">
        <v>0</v>
      </c>
      <c r="EX1262" s="332">
        <v>0</v>
      </c>
      <c r="EY1262" s="553" t="s">
        <v>8076</v>
      </c>
      <c r="EZ1262" s="552">
        <v>7</v>
      </c>
      <c r="FA1262" s="553" t="s">
        <v>13515</v>
      </c>
      <c r="FB1262" s="172">
        <v>1</v>
      </c>
      <c r="FC1262" s="172">
        <v>1</v>
      </c>
      <c r="FD1262" s="332">
        <v>1</v>
      </c>
      <c r="FE1262" s="553" t="s">
        <v>137</v>
      </c>
      <c r="FF1262" s="552">
        <v>0</v>
      </c>
      <c r="FG1262" s="553" t="s">
        <v>137</v>
      </c>
      <c r="FH1262" s="172">
        <v>0</v>
      </c>
      <c r="FI1262" s="172">
        <v>0</v>
      </c>
      <c r="FJ1262" s="332" t="s">
        <v>148</v>
      </c>
      <c r="FK1262" s="553" t="s">
        <v>137</v>
      </c>
      <c r="FL1262" s="552">
        <v>0</v>
      </c>
      <c r="FM1262" s="553" t="s">
        <v>137</v>
      </c>
      <c r="FN1262" s="172">
        <v>0</v>
      </c>
      <c r="FO1262" s="172">
        <v>0</v>
      </c>
      <c r="FP1262" s="332" t="s">
        <v>148</v>
      </c>
      <c r="FQ1262" s="553" t="s">
        <v>137</v>
      </c>
      <c r="FR1262" s="552">
        <v>0</v>
      </c>
      <c r="FS1262" s="553" t="s">
        <v>137</v>
      </c>
      <c r="FT1262" s="172">
        <v>0</v>
      </c>
      <c r="FU1262" s="172">
        <v>0</v>
      </c>
      <c r="FV1262" s="332" t="s">
        <v>148</v>
      </c>
      <c r="FW1262" s="553" t="s">
        <v>137</v>
      </c>
      <c r="FX1262" s="552">
        <v>0</v>
      </c>
      <c r="FY1262" s="553" t="s">
        <v>137</v>
      </c>
      <c r="FZ1262" s="172">
        <v>2</v>
      </c>
      <c r="GA1262" s="172">
        <v>1</v>
      </c>
      <c r="GB1262" s="332">
        <v>0.5</v>
      </c>
      <c r="GC1262" s="553" t="s">
        <v>8076</v>
      </c>
      <c r="GD1262" s="552">
        <v>1</v>
      </c>
      <c r="GE1262" s="553" t="s">
        <v>8078</v>
      </c>
      <c r="GF1262" s="172">
        <v>6</v>
      </c>
      <c r="GG1262" s="172">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70"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1"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2">
        <v>2</v>
      </c>
      <c r="BQ1264" s="172">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2">
        <v>0</v>
      </c>
      <c r="DG1264" s="172">
        <v>0</v>
      </c>
      <c r="DH1264" s="332" t="s">
        <v>148</v>
      </c>
      <c r="DI1264" s="553" t="s">
        <v>137</v>
      </c>
      <c r="DJ1264" s="552">
        <v>0</v>
      </c>
      <c r="DK1264" s="553" t="s">
        <v>137</v>
      </c>
      <c r="DL1264" s="172">
        <v>0</v>
      </c>
      <c r="DM1264" s="172">
        <v>0</v>
      </c>
      <c r="DN1264" s="332" t="s">
        <v>148</v>
      </c>
      <c r="DO1264" s="553" t="s">
        <v>137</v>
      </c>
      <c r="DP1264" s="551">
        <v>0</v>
      </c>
      <c r="DQ1264" s="553" t="s">
        <v>137</v>
      </c>
      <c r="DR1264" s="172">
        <v>6</v>
      </c>
      <c r="DS1264" s="172">
        <v>0</v>
      </c>
      <c r="DT1264" s="332">
        <v>0</v>
      </c>
      <c r="DU1264" s="553" t="s">
        <v>8095</v>
      </c>
      <c r="DV1264" s="552">
        <v>0</v>
      </c>
      <c r="DW1264" s="553" t="s">
        <v>137</v>
      </c>
      <c r="DX1264" s="172">
        <v>0</v>
      </c>
      <c r="DY1264" s="172">
        <v>0</v>
      </c>
      <c r="DZ1264" s="332" t="s">
        <v>148</v>
      </c>
      <c r="EA1264" s="553" t="s">
        <v>137</v>
      </c>
      <c r="EB1264" s="552">
        <v>0</v>
      </c>
      <c r="EC1264" s="553" t="s">
        <v>137</v>
      </c>
      <c r="ED1264" s="172">
        <v>0</v>
      </c>
      <c r="EE1264" s="172">
        <v>0</v>
      </c>
      <c r="EF1264" s="576" t="s">
        <v>148</v>
      </c>
      <c r="EG1264" s="553" t="s">
        <v>137</v>
      </c>
      <c r="EH1264" s="552">
        <v>0</v>
      </c>
      <c r="EI1264" s="553" t="s">
        <v>137</v>
      </c>
      <c r="EJ1264" s="172">
        <v>1</v>
      </c>
      <c r="EK1264" s="172">
        <v>0</v>
      </c>
      <c r="EL1264" s="576">
        <v>0</v>
      </c>
      <c r="EM1264" s="553" t="s">
        <v>8096</v>
      </c>
      <c r="EN1264" s="552">
        <v>1</v>
      </c>
      <c r="EO1264" s="553" t="s">
        <v>8097</v>
      </c>
      <c r="EP1264" s="172">
        <v>2</v>
      </c>
      <c r="EQ1264" s="172">
        <v>0</v>
      </c>
      <c r="ER1264" s="332">
        <v>0</v>
      </c>
      <c r="ES1264" s="553" t="s">
        <v>8096</v>
      </c>
      <c r="ET1264" s="552">
        <v>1</v>
      </c>
      <c r="EU1264" s="553" t="s">
        <v>15178</v>
      </c>
      <c r="EV1264" s="172">
        <v>2</v>
      </c>
      <c r="EW1264" s="172">
        <v>0</v>
      </c>
      <c r="EX1264" s="332">
        <v>0</v>
      </c>
      <c r="EY1264" s="553" t="s">
        <v>13518</v>
      </c>
      <c r="EZ1264" s="552">
        <v>2</v>
      </c>
      <c r="FA1264" s="553" t="s">
        <v>19148</v>
      </c>
      <c r="FB1264" s="172">
        <v>0</v>
      </c>
      <c r="FC1264" s="172">
        <v>0</v>
      </c>
      <c r="FD1264" s="332" t="s">
        <v>148</v>
      </c>
      <c r="FE1264" s="553" t="s">
        <v>137</v>
      </c>
      <c r="FF1264" s="552">
        <v>0</v>
      </c>
      <c r="FG1264" s="553" t="s">
        <v>137</v>
      </c>
      <c r="FH1264" s="172">
        <v>0</v>
      </c>
      <c r="FI1264" s="172">
        <v>0</v>
      </c>
      <c r="FJ1264" s="332" t="s">
        <v>148</v>
      </c>
      <c r="FK1264" s="553" t="s">
        <v>137</v>
      </c>
      <c r="FL1264" s="552">
        <v>0</v>
      </c>
      <c r="FM1264" s="553" t="s">
        <v>137</v>
      </c>
      <c r="FN1264" s="172">
        <v>0</v>
      </c>
      <c r="FO1264" s="172">
        <v>0</v>
      </c>
      <c r="FP1264" s="332" t="s">
        <v>148</v>
      </c>
      <c r="FQ1264" s="553" t="s">
        <v>137</v>
      </c>
      <c r="FR1264" s="552">
        <v>0</v>
      </c>
      <c r="FS1264" s="553" t="s">
        <v>137</v>
      </c>
      <c r="FT1264" s="172">
        <v>0</v>
      </c>
      <c r="FU1264" s="172">
        <v>0</v>
      </c>
      <c r="FV1264" s="332" t="s">
        <v>148</v>
      </c>
      <c r="FW1264" s="553" t="s">
        <v>137</v>
      </c>
      <c r="FX1264" s="552">
        <v>0</v>
      </c>
      <c r="FY1264" s="553" t="s">
        <v>137</v>
      </c>
      <c r="FZ1264" s="172">
        <v>1</v>
      </c>
      <c r="GA1264" s="172">
        <v>0</v>
      </c>
      <c r="GB1264" s="332">
        <v>0</v>
      </c>
      <c r="GC1264" s="553" t="s">
        <v>8098</v>
      </c>
      <c r="GD1264" s="552">
        <v>1</v>
      </c>
      <c r="GE1264" s="553" t="s">
        <v>8099</v>
      </c>
      <c r="GF1264" s="172">
        <v>0</v>
      </c>
      <c r="GG1264" s="172">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1"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2">
        <v>1</v>
      </c>
      <c r="BQ1265" s="172">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2">
        <v>0</v>
      </c>
      <c r="DG1265" s="172">
        <v>0</v>
      </c>
      <c r="DH1265" s="332" t="s">
        <v>148</v>
      </c>
      <c r="DI1265" s="553" t="s">
        <v>137</v>
      </c>
      <c r="DJ1265" s="552">
        <v>0</v>
      </c>
      <c r="DK1265" s="553" t="s">
        <v>137</v>
      </c>
      <c r="DL1265" s="172">
        <v>0</v>
      </c>
      <c r="DM1265" s="172">
        <v>0</v>
      </c>
      <c r="DN1265" s="332" t="s">
        <v>148</v>
      </c>
      <c r="DO1265" s="553" t="s">
        <v>137</v>
      </c>
      <c r="DP1265" s="551">
        <v>0</v>
      </c>
      <c r="DQ1265" s="553" t="s">
        <v>137</v>
      </c>
      <c r="DR1265" s="172">
        <v>3</v>
      </c>
      <c r="DS1265" s="172">
        <v>0</v>
      </c>
      <c r="DT1265" s="332">
        <v>0</v>
      </c>
      <c r="DU1265" s="553" t="s">
        <v>1806</v>
      </c>
      <c r="DV1265" s="552">
        <v>0</v>
      </c>
      <c r="DW1265" s="553" t="s">
        <v>137</v>
      </c>
      <c r="DX1265" s="172">
        <v>0</v>
      </c>
      <c r="DY1265" s="172">
        <v>0</v>
      </c>
      <c r="DZ1265" s="332" t="s">
        <v>148</v>
      </c>
      <c r="EA1265" s="553" t="s">
        <v>137</v>
      </c>
      <c r="EB1265" s="552">
        <v>0</v>
      </c>
      <c r="EC1265" s="553" t="s">
        <v>137</v>
      </c>
      <c r="ED1265" s="172">
        <v>0</v>
      </c>
      <c r="EE1265" s="172">
        <v>0</v>
      </c>
      <c r="EF1265" s="576" t="s">
        <v>148</v>
      </c>
      <c r="EG1265" s="553" t="s">
        <v>137</v>
      </c>
      <c r="EH1265" s="552">
        <v>0</v>
      </c>
      <c r="EI1265" s="553" t="s">
        <v>137</v>
      </c>
      <c r="EJ1265" s="172">
        <v>1</v>
      </c>
      <c r="EK1265" s="172">
        <v>0</v>
      </c>
      <c r="EL1265" s="576">
        <v>0</v>
      </c>
      <c r="EM1265" s="553" t="s">
        <v>1806</v>
      </c>
      <c r="EN1265" s="552">
        <v>1</v>
      </c>
      <c r="EO1265" s="553" t="s">
        <v>8101</v>
      </c>
      <c r="EP1265" s="172">
        <v>0</v>
      </c>
      <c r="EQ1265" s="172">
        <v>0</v>
      </c>
      <c r="ER1265" s="332" t="s">
        <v>148</v>
      </c>
      <c r="ES1265" s="553" t="s">
        <v>137</v>
      </c>
      <c r="ET1265" s="552">
        <v>0</v>
      </c>
      <c r="EU1265" s="553" t="s">
        <v>137</v>
      </c>
      <c r="EV1265" s="172">
        <v>7</v>
      </c>
      <c r="EW1265" s="172">
        <v>3</v>
      </c>
      <c r="EX1265" s="332">
        <v>0.42857142857142855</v>
      </c>
      <c r="EY1265" s="553" t="s">
        <v>15179</v>
      </c>
      <c r="EZ1265" s="552">
        <v>7</v>
      </c>
      <c r="FA1265" s="553" t="s">
        <v>13519</v>
      </c>
      <c r="FB1265" s="172">
        <v>0</v>
      </c>
      <c r="FC1265" s="172">
        <v>0</v>
      </c>
      <c r="FD1265" s="332" t="s">
        <v>148</v>
      </c>
      <c r="FE1265" s="553" t="s">
        <v>137</v>
      </c>
      <c r="FF1265" s="552">
        <v>0</v>
      </c>
      <c r="FG1265" s="553" t="s">
        <v>137</v>
      </c>
      <c r="FH1265" s="172">
        <v>0</v>
      </c>
      <c r="FI1265" s="172">
        <v>0</v>
      </c>
      <c r="FJ1265" s="332" t="s">
        <v>148</v>
      </c>
      <c r="FK1265" s="553" t="s">
        <v>137</v>
      </c>
      <c r="FL1265" s="552">
        <v>0</v>
      </c>
      <c r="FM1265" s="553" t="s">
        <v>137</v>
      </c>
      <c r="FN1265" s="172">
        <v>1</v>
      </c>
      <c r="FO1265" s="172">
        <v>1</v>
      </c>
      <c r="FP1265" s="332">
        <v>1</v>
      </c>
      <c r="FQ1265" s="553" t="s">
        <v>137</v>
      </c>
      <c r="FR1265" s="552">
        <v>0</v>
      </c>
      <c r="FS1265" s="553" t="s">
        <v>137</v>
      </c>
      <c r="FT1265" s="172">
        <v>0</v>
      </c>
      <c r="FU1265" s="172">
        <v>0</v>
      </c>
      <c r="FV1265" s="332" t="s">
        <v>148</v>
      </c>
      <c r="FW1265" s="553" t="s">
        <v>137</v>
      </c>
      <c r="FX1265" s="552">
        <v>0</v>
      </c>
      <c r="FY1265" s="553" t="s">
        <v>137</v>
      </c>
      <c r="FZ1265" s="172">
        <v>1</v>
      </c>
      <c r="GA1265" s="172">
        <v>0</v>
      </c>
      <c r="GB1265" s="332">
        <v>0</v>
      </c>
      <c r="GC1265" s="553" t="s">
        <v>1806</v>
      </c>
      <c r="GD1265" s="552">
        <v>1</v>
      </c>
      <c r="GE1265" s="553" t="s">
        <v>19149</v>
      </c>
      <c r="GF1265" s="172">
        <v>2</v>
      </c>
      <c r="GG1265" s="172">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70"/>
    </row>
    <row r="1266" spans="1:220" s="171"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2">
        <v>1</v>
      </c>
      <c r="BQ1266" s="172">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2">
        <v>0</v>
      </c>
      <c r="DG1266" s="172">
        <v>0</v>
      </c>
      <c r="DH1266" s="332" t="s">
        <v>148</v>
      </c>
      <c r="DI1266" s="553" t="s">
        <v>137</v>
      </c>
      <c r="DJ1266" s="552">
        <v>0</v>
      </c>
      <c r="DK1266" s="553" t="s">
        <v>137</v>
      </c>
      <c r="DL1266" s="172">
        <v>1</v>
      </c>
      <c r="DM1266" s="172">
        <v>1</v>
      </c>
      <c r="DN1266" s="332">
        <v>1</v>
      </c>
      <c r="DO1266" s="553" t="s">
        <v>137</v>
      </c>
      <c r="DP1266" s="551">
        <v>0</v>
      </c>
      <c r="DQ1266" s="553" t="s">
        <v>137</v>
      </c>
      <c r="DR1266" s="172">
        <v>18</v>
      </c>
      <c r="DS1266" s="172">
        <v>0</v>
      </c>
      <c r="DT1266" s="332">
        <v>0</v>
      </c>
      <c r="DU1266" s="553" t="s">
        <v>4420</v>
      </c>
      <c r="DV1266" s="552">
        <v>0</v>
      </c>
      <c r="DW1266" s="553" t="s">
        <v>137</v>
      </c>
      <c r="DX1266" s="172">
        <v>0</v>
      </c>
      <c r="DY1266" s="172">
        <v>0</v>
      </c>
      <c r="DZ1266" s="332" t="s">
        <v>148</v>
      </c>
      <c r="EA1266" s="553" t="s">
        <v>137</v>
      </c>
      <c r="EB1266" s="552">
        <v>0</v>
      </c>
      <c r="EC1266" s="553" t="s">
        <v>137</v>
      </c>
      <c r="ED1266" s="172">
        <v>2</v>
      </c>
      <c r="EE1266" s="172">
        <v>0</v>
      </c>
      <c r="EF1266" s="576">
        <v>0</v>
      </c>
      <c r="EG1266" s="553" t="s">
        <v>4420</v>
      </c>
      <c r="EH1266" s="552">
        <v>0</v>
      </c>
      <c r="EI1266" s="553" t="s">
        <v>137</v>
      </c>
      <c r="EJ1266" s="172">
        <v>3</v>
      </c>
      <c r="EK1266" s="172">
        <v>0</v>
      </c>
      <c r="EL1266" s="576">
        <v>0</v>
      </c>
      <c r="EM1266" s="553" t="s">
        <v>4420</v>
      </c>
      <c r="EN1266" s="552">
        <v>3</v>
      </c>
      <c r="EO1266" s="553" t="s">
        <v>8104</v>
      </c>
      <c r="EP1266" s="172">
        <v>0</v>
      </c>
      <c r="EQ1266" s="172">
        <v>0</v>
      </c>
      <c r="ER1266" s="332" t="s">
        <v>148</v>
      </c>
      <c r="ES1266" s="553" t="s">
        <v>137</v>
      </c>
      <c r="ET1266" s="552">
        <v>0</v>
      </c>
      <c r="EU1266" s="553" t="s">
        <v>137</v>
      </c>
      <c r="EV1266" s="172">
        <v>10</v>
      </c>
      <c r="EW1266" s="172">
        <v>0</v>
      </c>
      <c r="EX1266" s="332">
        <v>0</v>
      </c>
      <c r="EY1266" s="553" t="s">
        <v>4420</v>
      </c>
      <c r="EZ1266" s="552">
        <v>1</v>
      </c>
      <c r="FA1266" s="553" t="s">
        <v>13520</v>
      </c>
      <c r="FB1266" s="172">
        <v>1</v>
      </c>
      <c r="FC1266" s="172">
        <v>0</v>
      </c>
      <c r="FD1266" s="332">
        <v>0</v>
      </c>
      <c r="FE1266" s="553" t="s">
        <v>8105</v>
      </c>
      <c r="FF1266" s="552">
        <v>0</v>
      </c>
      <c r="FG1266" s="553" t="s">
        <v>137</v>
      </c>
      <c r="FH1266" s="172">
        <v>0</v>
      </c>
      <c r="FI1266" s="172">
        <v>0</v>
      </c>
      <c r="FJ1266" s="332" t="s">
        <v>148</v>
      </c>
      <c r="FK1266" s="553" t="s">
        <v>137</v>
      </c>
      <c r="FL1266" s="552">
        <v>0</v>
      </c>
      <c r="FM1266" s="553" t="s">
        <v>137</v>
      </c>
      <c r="FN1266" s="172">
        <v>0</v>
      </c>
      <c r="FO1266" s="172">
        <v>0</v>
      </c>
      <c r="FP1266" s="332" t="s">
        <v>148</v>
      </c>
      <c r="FQ1266" s="553" t="s">
        <v>137</v>
      </c>
      <c r="FR1266" s="552">
        <v>0</v>
      </c>
      <c r="FS1266" s="553" t="s">
        <v>137</v>
      </c>
      <c r="FT1266" s="172">
        <v>0</v>
      </c>
      <c r="FU1266" s="172">
        <v>0</v>
      </c>
      <c r="FV1266" s="332" t="s">
        <v>148</v>
      </c>
      <c r="FW1266" s="553" t="s">
        <v>137</v>
      </c>
      <c r="FX1266" s="552">
        <v>0</v>
      </c>
      <c r="FY1266" s="553" t="s">
        <v>137</v>
      </c>
      <c r="FZ1266" s="172">
        <v>0</v>
      </c>
      <c r="GA1266" s="172">
        <v>0</v>
      </c>
      <c r="GB1266" s="332" t="s">
        <v>148</v>
      </c>
      <c r="GC1266" s="553" t="s">
        <v>137</v>
      </c>
      <c r="GD1266" s="552">
        <v>0</v>
      </c>
      <c r="GE1266" s="553" t="s">
        <v>137</v>
      </c>
      <c r="GF1266" s="172">
        <v>6</v>
      </c>
      <c r="GG1266" s="172">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70"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2">
        <v>1</v>
      </c>
      <c r="BQ1267" s="172">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2">
        <v>0</v>
      </c>
      <c r="DG1267" s="172">
        <v>0</v>
      </c>
      <c r="DH1267" s="332" t="s">
        <v>148</v>
      </c>
      <c r="DI1267" s="553" t="s">
        <v>137</v>
      </c>
      <c r="DJ1267" s="552">
        <v>0</v>
      </c>
      <c r="DK1267" s="553" t="s">
        <v>137</v>
      </c>
      <c r="DL1267" s="172">
        <v>0</v>
      </c>
      <c r="DM1267" s="172">
        <v>0</v>
      </c>
      <c r="DN1267" s="332" t="s">
        <v>148</v>
      </c>
      <c r="DO1267" s="553" t="s">
        <v>137</v>
      </c>
      <c r="DP1267" s="551">
        <v>0</v>
      </c>
      <c r="DQ1267" s="553" t="s">
        <v>137</v>
      </c>
      <c r="DR1267" s="172">
        <v>4</v>
      </c>
      <c r="DS1267" s="172">
        <v>0</v>
      </c>
      <c r="DT1267" s="332">
        <v>0</v>
      </c>
      <c r="DU1267" s="553" t="s">
        <v>326</v>
      </c>
      <c r="DV1267" s="552">
        <v>0</v>
      </c>
      <c r="DW1267" s="553" t="s">
        <v>137</v>
      </c>
      <c r="DX1267" s="172">
        <v>1</v>
      </c>
      <c r="DY1267" s="172">
        <v>1</v>
      </c>
      <c r="DZ1267" s="332">
        <v>1</v>
      </c>
      <c r="EA1267" s="553" t="s">
        <v>137</v>
      </c>
      <c r="EB1267" s="552">
        <v>0</v>
      </c>
      <c r="EC1267" s="553" t="s">
        <v>137</v>
      </c>
      <c r="ED1267" s="172">
        <v>0</v>
      </c>
      <c r="EE1267" s="172">
        <v>0</v>
      </c>
      <c r="EF1267" s="576" t="s">
        <v>148</v>
      </c>
      <c r="EG1267" s="553" t="s">
        <v>137</v>
      </c>
      <c r="EH1267" s="552">
        <v>0</v>
      </c>
      <c r="EI1267" s="553" t="s">
        <v>137</v>
      </c>
      <c r="EJ1267" s="172">
        <v>1</v>
      </c>
      <c r="EK1267" s="172">
        <v>0</v>
      </c>
      <c r="EL1267" s="576">
        <v>0</v>
      </c>
      <c r="EM1267" s="553" t="s">
        <v>8108</v>
      </c>
      <c r="EN1267" s="552">
        <v>1</v>
      </c>
      <c r="EO1267" s="553" t="s">
        <v>8109</v>
      </c>
      <c r="EP1267" s="172">
        <v>1</v>
      </c>
      <c r="EQ1267" s="172">
        <v>1</v>
      </c>
      <c r="ER1267" s="332">
        <v>1</v>
      </c>
      <c r="ES1267" s="553" t="s">
        <v>137</v>
      </c>
      <c r="ET1267" s="552">
        <v>0</v>
      </c>
      <c r="EU1267" s="553" t="s">
        <v>137</v>
      </c>
      <c r="EV1267" s="172">
        <v>2</v>
      </c>
      <c r="EW1267" s="172">
        <v>0</v>
      </c>
      <c r="EX1267" s="332">
        <v>0</v>
      </c>
      <c r="EY1267" s="553" t="s">
        <v>326</v>
      </c>
      <c r="EZ1267" s="552">
        <v>0</v>
      </c>
      <c r="FA1267" s="553" t="s">
        <v>137</v>
      </c>
      <c r="FB1267" s="172">
        <v>1</v>
      </c>
      <c r="FC1267" s="172">
        <v>0</v>
      </c>
      <c r="FD1267" s="332">
        <v>0</v>
      </c>
      <c r="FE1267" s="553" t="s">
        <v>8110</v>
      </c>
      <c r="FF1267" s="552">
        <v>1</v>
      </c>
      <c r="FG1267" s="553" t="s">
        <v>8111</v>
      </c>
      <c r="FH1267" s="172">
        <v>2</v>
      </c>
      <c r="FI1267" s="172">
        <v>0</v>
      </c>
      <c r="FJ1267" s="332">
        <v>0</v>
      </c>
      <c r="FK1267" s="553" t="s">
        <v>326</v>
      </c>
      <c r="FL1267" s="552">
        <v>0</v>
      </c>
      <c r="FM1267" s="553" t="s">
        <v>137</v>
      </c>
      <c r="FN1267" s="172">
        <v>0</v>
      </c>
      <c r="FO1267" s="172">
        <v>0</v>
      </c>
      <c r="FP1267" s="332" t="s">
        <v>148</v>
      </c>
      <c r="FQ1267" s="553" t="s">
        <v>137</v>
      </c>
      <c r="FR1267" s="552">
        <v>0</v>
      </c>
      <c r="FS1267" s="553" t="s">
        <v>137</v>
      </c>
      <c r="FT1267" s="172">
        <v>0</v>
      </c>
      <c r="FU1267" s="172">
        <v>0</v>
      </c>
      <c r="FV1267" s="332" t="s">
        <v>148</v>
      </c>
      <c r="FW1267" s="553" t="s">
        <v>137</v>
      </c>
      <c r="FX1267" s="552">
        <v>0</v>
      </c>
      <c r="FY1267" s="553" t="s">
        <v>137</v>
      </c>
      <c r="FZ1267" s="172">
        <v>0</v>
      </c>
      <c r="GA1267" s="172">
        <v>0</v>
      </c>
      <c r="GB1267" s="332" t="s">
        <v>148</v>
      </c>
      <c r="GC1267" s="553" t="s">
        <v>137</v>
      </c>
      <c r="GD1267" s="552">
        <v>0</v>
      </c>
      <c r="GE1267" s="553" t="s">
        <v>137</v>
      </c>
      <c r="GF1267" s="172">
        <v>0</v>
      </c>
      <c r="GG1267" s="172">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70"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2">
        <v>0</v>
      </c>
      <c r="BQ1268" s="172">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2">
        <v>0</v>
      </c>
      <c r="DG1268" s="172">
        <v>0</v>
      </c>
      <c r="DH1268" s="332" t="s">
        <v>148</v>
      </c>
      <c r="DI1268" s="553" t="s">
        <v>137</v>
      </c>
      <c r="DJ1268" s="552">
        <v>0</v>
      </c>
      <c r="DK1268" s="553" t="s">
        <v>137</v>
      </c>
      <c r="DL1268" s="172">
        <v>0</v>
      </c>
      <c r="DM1268" s="172">
        <v>0</v>
      </c>
      <c r="DN1268" s="332" t="s">
        <v>148</v>
      </c>
      <c r="DO1268" s="553" t="s">
        <v>137</v>
      </c>
      <c r="DP1268" s="551">
        <v>0</v>
      </c>
      <c r="DQ1268" s="553" t="s">
        <v>137</v>
      </c>
      <c r="DR1268" s="172">
        <v>12</v>
      </c>
      <c r="DS1268" s="172">
        <v>0</v>
      </c>
      <c r="DT1268" s="332">
        <v>0</v>
      </c>
      <c r="DU1268" s="553" t="s">
        <v>8114</v>
      </c>
      <c r="DV1268" s="552">
        <v>0</v>
      </c>
      <c r="DW1268" s="553" t="s">
        <v>137</v>
      </c>
      <c r="DX1268" s="172">
        <v>1</v>
      </c>
      <c r="DY1268" s="172">
        <v>0</v>
      </c>
      <c r="DZ1268" s="332">
        <v>0</v>
      </c>
      <c r="EA1268" s="553" t="s">
        <v>8114</v>
      </c>
      <c r="EB1268" s="552">
        <v>0</v>
      </c>
      <c r="EC1268" s="553" t="s">
        <v>137</v>
      </c>
      <c r="ED1268" s="172">
        <v>0</v>
      </c>
      <c r="EE1268" s="172">
        <v>0</v>
      </c>
      <c r="EF1268" s="576" t="s">
        <v>148</v>
      </c>
      <c r="EG1268" s="553" t="s">
        <v>137</v>
      </c>
      <c r="EH1268" s="552">
        <v>0</v>
      </c>
      <c r="EI1268" s="553" t="s">
        <v>137</v>
      </c>
      <c r="EJ1268" s="172">
        <v>3</v>
      </c>
      <c r="EK1268" s="172">
        <v>0</v>
      </c>
      <c r="EL1268" s="576">
        <v>0</v>
      </c>
      <c r="EM1268" s="553" t="s">
        <v>8114</v>
      </c>
      <c r="EN1268" s="552">
        <v>3</v>
      </c>
      <c r="EO1268" s="553" t="s">
        <v>8117</v>
      </c>
      <c r="EP1268" s="172">
        <v>2</v>
      </c>
      <c r="EQ1268" s="172">
        <v>0</v>
      </c>
      <c r="ER1268" s="332">
        <v>0</v>
      </c>
      <c r="ES1268" s="553" t="s">
        <v>8114</v>
      </c>
      <c r="ET1268" s="552">
        <v>0</v>
      </c>
      <c r="EU1268" s="553" t="s">
        <v>137</v>
      </c>
      <c r="EV1268" s="172">
        <v>4</v>
      </c>
      <c r="EW1268" s="172">
        <v>0</v>
      </c>
      <c r="EX1268" s="332">
        <v>0</v>
      </c>
      <c r="EY1268" s="553" t="s">
        <v>8118</v>
      </c>
      <c r="EZ1268" s="552">
        <v>4</v>
      </c>
      <c r="FA1268" s="553" t="s">
        <v>8116</v>
      </c>
      <c r="FB1268" s="172">
        <v>2</v>
      </c>
      <c r="FC1268" s="172">
        <v>0</v>
      </c>
      <c r="FD1268" s="332">
        <v>0</v>
      </c>
      <c r="FE1268" s="553" t="s">
        <v>11625</v>
      </c>
      <c r="FF1268" s="552">
        <v>1</v>
      </c>
      <c r="FG1268" s="553" t="s">
        <v>8116</v>
      </c>
      <c r="FH1268" s="172">
        <v>1</v>
      </c>
      <c r="FI1268" s="172">
        <v>0</v>
      </c>
      <c r="FJ1268" s="332">
        <v>0</v>
      </c>
      <c r="FK1268" s="553" t="s">
        <v>8118</v>
      </c>
      <c r="FL1268" s="552">
        <v>0</v>
      </c>
      <c r="FM1268" s="553" t="s">
        <v>137</v>
      </c>
      <c r="FN1268" s="172">
        <v>0</v>
      </c>
      <c r="FO1268" s="172">
        <v>0</v>
      </c>
      <c r="FP1268" s="332" t="s">
        <v>148</v>
      </c>
      <c r="FQ1268" s="553" t="s">
        <v>137</v>
      </c>
      <c r="FR1268" s="552">
        <v>0</v>
      </c>
      <c r="FS1268" s="553" t="s">
        <v>137</v>
      </c>
      <c r="FT1268" s="172">
        <v>0</v>
      </c>
      <c r="FU1268" s="172">
        <v>0</v>
      </c>
      <c r="FV1268" s="332" t="s">
        <v>148</v>
      </c>
      <c r="FW1268" s="553" t="s">
        <v>137</v>
      </c>
      <c r="FX1268" s="552">
        <v>0</v>
      </c>
      <c r="FY1268" s="553" t="s">
        <v>137</v>
      </c>
      <c r="FZ1268" s="172">
        <v>1</v>
      </c>
      <c r="GA1268" s="172">
        <v>1</v>
      </c>
      <c r="GB1268" s="332">
        <v>1</v>
      </c>
      <c r="GC1268" s="553" t="s">
        <v>137</v>
      </c>
      <c r="GD1268" s="552">
        <v>0</v>
      </c>
      <c r="GE1268" s="553" t="s">
        <v>137</v>
      </c>
      <c r="GF1268" s="172">
        <v>5</v>
      </c>
      <c r="GG1268" s="172">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1"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2">
        <v>0</v>
      </c>
      <c r="BQ1269" s="172">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2">
        <v>0</v>
      </c>
      <c r="DG1269" s="172">
        <v>0</v>
      </c>
      <c r="DH1269" s="332" t="s">
        <v>148</v>
      </c>
      <c r="DI1269" s="553" t="s">
        <v>137</v>
      </c>
      <c r="DJ1269" s="552">
        <v>0</v>
      </c>
      <c r="DK1269" s="553" t="s">
        <v>137</v>
      </c>
      <c r="DL1269" s="172">
        <v>0</v>
      </c>
      <c r="DM1269" s="172">
        <v>0</v>
      </c>
      <c r="DN1269" s="332" t="s">
        <v>148</v>
      </c>
      <c r="DO1269" s="553" t="s">
        <v>137</v>
      </c>
      <c r="DP1269" s="551">
        <v>0</v>
      </c>
      <c r="DQ1269" s="553" t="s">
        <v>137</v>
      </c>
      <c r="DR1269" s="172">
        <v>34</v>
      </c>
      <c r="DS1269" s="172">
        <v>0</v>
      </c>
      <c r="DT1269" s="332">
        <v>0</v>
      </c>
      <c r="DU1269" s="553" t="s">
        <v>18794</v>
      </c>
      <c r="DV1269" s="552">
        <v>0</v>
      </c>
      <c r="DW1269" s="553" t="s">
        <v>137</v>
      </c>
      <c r="DX1269" s="172">
        <v>3</v>
      </c>
      <c r="DY1269" s="172">
        <v>0</v>
      </c>
      <c r="DZ1269" s="332">
        <v>0</v>
      </c>
      <c r="EA1269" s="553" t="s">
        <v>18795</v>
      </c>
      <c r="EB1269" s="552">
        <v>0</v>
      </c>
      <c r="EC1269" s="553" t="s">
        <v>137</v>
      </c>
      <c r="ED1269" s="172">
        <v>1</v>
      </c>
      <c r="EE1269" s="172">
        <v>0</v>
      </c>
      <c r="EF1269" s="576">
        <v>0</v>
      </c>
      <c r="EG1269" s="553" t="s">
        <v>18796</v>
      </c>
      <c r="EH1269" s="552">
        <v>1</v>
      </c>
      <c r="EI1269" s="553" t="s">
        <v>8122</v>
      </c>
      <c r="EJ1269" s="172">
        <v>2</v>
      </c>
      <c r="EK1269" s="172">
        <v>0</v>
      </c>
      <c r="EL1269" s="576">
        <v>0</v>
      </c>
      <c r="EM1269" s="553" t="s">
        <v>12616</v>
      </c>
      <c r="EN1269" s="552">
        <v>2</v>
      </c>
      <c r="EO1269" s="553" t="s">
        <v>8122</v>
      </c>
      <c r="EP1269" s="172">
        <v>2</v>
      </c>
      <c r="EQ1269" s="172">
        <v>0</v>
      </c>
      <c r="ER1269" s="332">
        <v>0</v>
      </c>
      <c r="ES1269" s="553" t="s">
        <v>8121</v>
      </c>
      <c r="ET1269" s="552">
        <v>1</v>
      </c>
      <c r="EU1269" s="553" t="s">
        <v>18797</v>
      </c>
      <c r="EV1269" s="172">
        <v>49</v>
      </c>
      <c r="EW1269" s="172">
        <v>7</v>
      </c>
      <c r="EX1269" s="332">
        <v>0.14285714285714285</v>
      </c>
      <c r="EY1269" s="553" t="s">
        <v>18798</v>
      </c>
      <c r="EZ1269" s="552">
        <v>11</v>
      </c>
      <c r="FA1269" s="553" t="s">
        <v>13521</v>
      </c>
      <c r="FB1269" s="172">
        <v>0</v>
      </c>
      <c r="FC1269" s="172">
        <v>0</v>
      </c>
      <c r="FD1269" s="332" t="s">
        <v>148</v>
      </c>
      <c r="FE1269" s="553" t="s">
        <v>8123</v>
      </c>
      <c r="FF1269" s="552">
        <v>0</v>
      </c>
      <c r="FG1269" s="553"/>
      <c r="FH1269" s="172">
        <v>1</v>
      </c>
      <c r="FI1269" s="172">
        <v>0</v>
      </c>
      <c r="FJ1269" s="332">
        <v>0</v>
      </c>
      <c r="FK1269" s="553" t="s">
        <v>8121</v>
      </c>
      <c r="FL1269" s="552">
        <v>0</v>
      </c>
      <c r="FM1269" s="553" t="s">
        <v>137</v>
      </c>
      <c r="FN1269" s="172">
        <v>0</v>
      </c>
      <c r="FO1269" s="172">
        <v>0</v>
      </c>
      <c r="FP1269" s="332" t="s">
        <v>148</v>
      </c>
      <c r="FQ1269" s="553" t="s">
        <v>137</v>
      </c>
      <c r="FR1269" s="552">
        <v>0</v>
      </c>
      <c r="FS1269" s="553" t="s">
        <v>137</v>
      </c>
      <c r="FT1269" s="172">
        <v>0</v>
      </c>
      <c r="FU1269" s="172">
        <v>0</v>
      </c>
      <c r="FV1269" s="332" t="s">
        <v>148</v>
      </c>
      <c r="FW1269" s="553" t="s">
        <v>137</v>
      </c>
      <c r="FX1269" s="552">
        <v>0</v>
      </c>
      <c r="FY1269" s="553" t="s">
        <v>137</v>
      </c>
      <c r="FZ1269" s="172">
        <v>1</v>
      </c>
      <c r="GA1269" s="172">
        <v>0</v>
      </c>
      <c r="GB1269" s="332">
        <v>0</v>
      </c>
      <c r="GC1269" s="553" t="s">
        <v>8124</v>
      </c>
      <c r="GD1269" s="552">
        <v>0</v>
      </c>
      <c r="GE1269" s="553" t="s">
        <v>137</v>
      </c>
      <c r="GF1269" s="172">
        <v>3</v>
      </c>
      <c r="GG1269" s="172">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1"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2">
        <v>1</v>
      </c>
      <c r="BQ1270" s="172">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2">
        <v>0</v>
      </c>
      <c r="DG1270" s="172">
        <v>0</v>
      </c>
      <c r="DH1270" s="332" t="s">
        <v>148</v>
      </c>
      <c r="DI1270" s="553" t="s">
        <v>137</v>
      </c>
      <c r="DJ1270" s="552">
        <v>0</v>
      </c>
      <c r="DK1270" s="553" t="s">
        <v>137</v>
      </c>
      <c r="DL1270" s="172">
        <v>1</v>
      </c>
      <c r="DM1270" s="172">
        <v>1</v>
      </c>
      <c r="DN1270" s="332">
        <v>1</v>
      </c>
      <c r="DO1270" s="553" t="s">
        <v>137</v>
      </c>
      <c r="DP1270" s="551">
        <v>0</v>
      </c>
      <c r="DQ1270" s="553" t="s">
        <v>137</v>
      </c>
      <c r="DR1270" s="172">
        <v>3</v>
      </c>
      <c r="DS1270" s="172">
        <v>0</v>
      </c>
      <c r="DT1270" s="332">
        <v>0</v>
      </c>
      <c r="DU1270" s="553" t="s">
        <v>8127</v>
      </c>
      <c r="DV1270" s="552">
        <v>0</v>
      </c>
      <c r="DW1270" s="553" t="s">
        <v>137</v>
      </c>
      <c r="DX1270" s="172">
        <v>0</v>
      </c>
      <c r="DY1270" s="172">
        <v>0</v>
      </c>
      <c r="DZ1270" s="332" t="s">
        <v>148</v>
      </c>
      <c r="EA1270" s="553" t="s">
        <v>137</v>
      </c>
      <c r="EB1270" s="552">
        <v>0</v>
      </c>
      <c r="EC1270" s="553" t="s">
        <v>137</v>
      </c>
      <c r="ED1270" s="172">
        <v>0</v>
      </c>
      <c r="EE1270" s="172">
        <v>0</v>
      </c>
      <c r="EF1270" s="576" t="s">
        <v>148</v>
      </c>
      <c r="EG1270" s="553" t="s">
        <v>137</v>
      </c>
      <c r="EH1270" s="552">
        <v>0</v>
      </c>
      <c r="EI1270" s="553" t="s">
        <v>137</v>
      </c>
      <c r="EJ1270" s="172">
        <v>1</v>
      </c>
      <c r="EK1270" s="172">
        <v>0</v>
      </c>
      <c r="EL1270" s="576">
        <v>0</v>
      </c>
      <c r="EM1270" s="553" t="s">
        <v>8128</v>
      </c>
      <c r="EN1270" s="552">
        <v>1</v>
      </c>
      <c r="EO1270" s="553" t="s">
        <v>8129</v>
      </c>
      <c r="EP1270" s="172">
        <v>2</v>
      </c>
      <c r="EQ1270" s="172">
        <v>0</v>
      </c>
      <c r="ER1270" s="332">
        <v>0</v>
      </c>
      <c r="ES1270" s="553" t="s">
        <v>1088</v>
      </c>
      <c r="ET1270" s="552">
        <v>2</v>
      </c>
      <c r="EU1270" s="553" t="s">
        <v>8129</v>
      </c>
      <c r="EV1270" s="172">
        <v>4</v>
      </c>
      <c r="EW1270" s="172">
        <v>1</v>
      </c>
      <c r="EX1270" s="332">
        <v>0.25</v>
      </c>
      <c r="EY1270" s="553" t="s">
        <v>13522</v>
      </c>
      <c r="EZ1270" s="552">
        <v>1</v>
      </c>
      <c r="FA1270" s="553" t="s">
        <v>8129</v>
      </c>
      <c r="FB1270" s="172">
        <v>1</v>
      </c>
      <c r="FC1270" s="172">
        <v>0</v>
      </c>
      <c r="FD1270" s="332">
        <v>0</v>
      </c>
      <c r="FE1270" s="553" t="s">
        <v>8130</v>
      </c>
      <c r="FF1270" s="552">
        <v>1</v>
      </c>
      <c r="FG1270" s="553" t="s">
        <v>8129</v>
      </c>
      <c r="FH1270" s="172">
        <v>0</v>
      </c>
      <c r="FI1270" s="172">
        <v>0</v>
      </c>
      <c r="FJ1270" s="332" t="s">
        <v>148</v>
      </c>
      <c r="FK1270" s="553" t="s">
        <v>137</v>
      </c>
      <c r="FL1270" s="552">
        <v>0</v>
      </c>
      <c r="FM1270" s="553" t="s">
        <v>137</v>
      </c>
      <c r="FN1270" s="172">
        <v>0</v>
      </c>
      <c r="FO1270" s="172">
        <v>0</v>
      </c>
      <c r="FP1270" s="332" t="s">
        <v>148</v>
      </c>
      <c r="FQ1270" s="553" t="s">
        <v>137</v>
      </c>
      <c r="FR1270" s="552">
        <v>0</v>
      </c>
      <c r="FS1270" s="553" t="s">
        <v>137</v>
      </c>
      <c r="FT1270" s="172">
        <v>0</v>
      </c>
      <c r="FU1270" s="172">
        <v>0</v>
      </c>
      <c r="FV1270" s="332" t="s">
        <v>148</v>
      </c>
      <c r="FW1270" s="553" t="s">
        <v>137</v>
      </c>
      <c r="FX1270" s="552">
        <v>0</v>
      </c>
      <c r="FY1270" s="553" t="s">
        <v>137</v>
      </c>
      <c r="FZ1270" s="172">
        <v>2</v>
      </c>
      <c r="GA1270" s="172">
        <v>0</v>
      </c>
      <c r="GB1270" s="332">
        <v>0</v>
      </c>
      <c r="GC1270" s="553" t="s">
        <v>8128</v>
      </c>
      <c r="GD1270" s="552">
        <v>2</v>
      </c>
      <c r="GE1270" s="553" t="s">
        <v>8131</v>
      </c>
      <c r="GF1270" s="172">
        <v>0</v>
      </c>
      <c r="GG1270" s="172">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70"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2">
        <v>0</v>
      </c>
      <c r="BQ1271" s="172">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2">
        <v>0</v>
      </c>
      <c r="DG1271" s="172">
        <v>0</v>
      </c>
      <c r="DH1271" s="332" t="s">
        <v>148</v>
      </c>
      <c r="DI1271" s="553" t="s">
        <v>137</v>
      </c>
      <c r="DJ1271" s="552">
        <v>0</v>
      </c>
      <c r="DK1271" s="553" t="s">
        <v>137</v>
      </c>
      <c r="DL1271" s="172">
        <v>2</v>
      </c>
      <c r="DM1271" s="172">
        <v>0</v>
      </c>
      <c r="DN1271" s="332">
        <v>0</v>
      </c>
      <c r="DO1271" s="553" t="s">
        <v>8135</v>
      </c>
      <c r="DP1271" s="551">
        <v>0</v>
      </c>
      <c r="DQ1271" s="553" t="s">
        <v>137</v>
      </c>
      <c r="DR1271" s="172">
        <v>20</v>
      </c>
      <c r="DS1271" s="172">
        <v>0</v>
      </c>
      <c r="DT1271" s="332">
        <v>0</v>
      </c>
      <c r="DU1271" s="553" t="s">
        <v>8136</v>
      </c>
      <c r="DV1271" s="552">
        <v>0</v>
      </c>
      <c r="DW1271" s="553" t="s">
        <v>137</v>
      </c>
      <c r="DX1271" s="172">
        <v>0</v>
      </c>
      <c r="DY1271" s="172">
        <v>0</v>
      </c>
      <c r="DZ1271" s="332" t="s">
        <v>148</v>
      </c>
      <c r="EA1271" s="553" t="s">
        <v>137</v>
      </c>
      <c r="EB1271" s="552">
        <v>0</v>
      </c>
      <c r="EC1271" s="553" t="s">
        <v>137</v>
      </c>
      <c r="ED1271" s="172">
        <v>1</v>
      </c>
      <c r="EE1271" s="172">
        <v>0</v>
      </c>
      <c r="EF1271" s="576">
        <v>0</v>
      </c>
      <c r="EG1271" s="553" t="s">
        <v>8137</v>
      </c>
      <c r="EH1271" s="552">
        <v>0</v>
      </c>
      <c r="EI1271" s="553" t="s">
        <v>137</v>
      </c>
      <c r="EJ1271" s="172">
        <v>1</v>
      </c>
      <c r="EK1271" s="172">
        <v>0</v>
      </c>
      <c r="EL1271" s="576">
        <v>0</v>
      </c>
      <c r="EM1271" s="553" t="s">
        <v>8138</v>
      </c>
      <c r="EN1271" s="552">
        <v>1</v>
      </c>
      <c r="EO1271" s="553" t="s">
        <v>8139</v>
      </c>
      <c r="EP1271" s="172">
        <v>0</v>
      </c>
      <c r="EQ1271" s="172">
        <v>0</v>
      </c>
      <c r="ER1271" s="332" t="s">
        <v>148</v>
      </c>
      <c r="ES1271" s="553" t="s">
        <v>137</v>
      </c>
      <c r="ET1271" s="552">
        <v>0</v>
      </c>
      <c r="EU1271" s="553" t="s">
        <v>137</v>
      </c>
      <c r="EV1271" s="172">
        <v>1</v>
      </c>
      <c r="EW1271" s="172">
        <v>0</v>
      </c>
      <c r="EX1271" s="332">
        <v>0</v>
      </c>
      <c r="EY1271" s="553" t="s">
        <v>13523</v>
      </c>
      <c r="EZ1271" s="552">
        <v>1</v>
      </c>
      <c r="FA1271" s="553" t="s">
        <v>13524</v>
      </c>
      <c r="FB1271" s="172">
        <v>0</v>
      </c>
      <c r="FC1271" s="172">
        <v>0</v>
      </c>
      <c r="FD1271" s="332" t="s">
        <v>148</v>
      </c>
      <c r="FE1271" s="553" t="s">
        <v>137</v>
      </c>
      <c r="FF1271" s="552">
        <v>0</v>
      </c>
      <c r="FG1271" s="553" t="s">
        <v>137</v>
      </c>
      <c r="FH1271" s="172">
        <v>0</v>
      </c>
      <c r="FI1271" s="172">
        <v>0</v>
      </c>
      <c r="FJ1271" s="332" t="s">
        <v>148</v>
      </c>
      <c r="FK1271" s="553" t="s">
        <v>137</v>
      </c>
      <c r="FL1271" s="552">
        <v>0</v>
      </c>
      <c r="FM1271" s="553" t="s">
        <v>137</v>
      </c>
      <c r="FN1271" s="172">
        <v>0</v>
      </c>
      <c r="FO1271" s="172">
        <v>0</v>
      </c>
      <c r="FP1271" s="332" t="s">
        <v>148</v>
      </c>
      <c r="FQ1271" s="553" t="s">
        <v>137</v>
      </c>
      <c r="FR1271" s="552">
        <v>0</v>
      </c>
      <c r="FS1271" s="553" t="s">
        <v>137</v>
      </c>
      <c r="FT1271" s="172">
        <v>0</v>
      </c>
      <c r="FU1271" s="172">
        <v>0</v>
      </c>
      <c r="FV1271" s="332" t="s">
        <v>148</v>
      </c>
      <c r="FW1271" s="553" t="s">
        <v>137</v>
      </c>
      <c r="FX1271" s="552">
        <v>0</v>
      </c>
      <c r="FY1271" s="553" t="s">
        <v>137</v>
      </c>
      <c r="FZ1271" s="172">
        <v>0</v>
      </c>
      <c r="GA1271" s="172">
        <v>0</v>
      </c>
      <c r="GB1271" s="332" t="s">
        <v>148</v>
      </c>
      <c r="GC1271" s="553" t="s">
        <v>137</v>
      </c>
      <c r="GD1271" s="552">
        <v>0</v>
      </c>
      <c r="GE1271" s="553" t="s">
        <v>137</v>
      </c>
      <c r="GF1271" s="172">
        <v>1</v>
      </c>
      <c r="GG1271" s="172">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70"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2">
        <v>1</v>
      </c>
      <c r="BQ1272" s="172">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2">
        <v>0</v>
      </c>
      <c r="DG1272" s="172">
        <v>0</v>
      </c>
      <c r="DH1272" s="332" t="s">
        <v>148</v>
      </c>
      <c r="DI1272" s="553" t="s">
        <v>137</v>
      </c>
      <c r="DJ1272" s="552">
        <v>0</v>
      </c>
      <c r="DK1272" s="553" t="s">
        <v>137</v>
      </c>
      <c r="DL1272" s="172">
        <v>0</v>
      </c>
      <c r="DM1272" s="172">
        <v>0</v>
      </c>
      <c r="DN1272" s="332" t="s">
        <v>148</v>
      </c>
      <c r="DO1272" s="553" t="s">
        <v>137</v>
      </c>
      <c r="DP1272" s="551">
        <v>0</v>
      </c>
      <c r="DQ1272" s="553" t="s">
        <v>137</v>
      </c>
      <c r="DR1272" s="172">
        <v>13</v>
      </c>
      <c r="DS1272" s="172">
        <v>0</v>
      </c>
      <c r="DT1272" s="332">
        <v>0</v>
      </c>
      <c r="DU1272" s="553" t="s">
        <v>1093</v>
      </c>
      <c r="DV1272" s="552">
        <v>0</v>
      </c>
      <c r="DW1272" s="553" t="s">
        <v>137</v>
      </c>
      <c r="DX1272" s="172">
        <v>1</v>
      </c>
      <c r="DY1272" s="172">
        <v>1</v>
      </c>
      <c r="DZ1272" s="332">
        <v>1</v>
      </c>
      <c r="EA1272" s="553" t="s">
        <v>137</v>
      </c>
      <c r="EB1272" s="552">
        <v>0</v>
      </c>
      <c r="EC1272" s="553" t="s">
        <v>137</v>
      </c>
      <c r="ED1272" s="172">
        <v>0</v>
      </c>
      <c r="EE1272" s="172">
        <v>0</v>
      </c>
      <c r="EF1272" s="576" t="s">
        <v>148</v>
      </c>
      <c r="EG1272" s="553" t="s">
        <v>137</v>
      </c>
      <c r="EH1272" s="552">
        <v>0</v>
      </c>
      <c r="EI1272" s="553" t="s">
        <v>137</v>
      </c>
      <c r="EJ1272" s="172">
        <v>3</v>
      </c>
      <c r="EK1272" s="172">
        <v>0</v>
      </c>
      <c r="EL1272" s="576">
        <v>0</v>
      </c>
      <c r="EM1272" s="553" t="s">
        <v>8144</v>
      </c>
      <c r="EN1272" s="552">
        <v>3</v>
      </c>
      <c r="EO1272" s="553" t="s">
        <v>8145</v>
      </c>
      <c r="EP1272" s="172">
        <v>0</v>
      </c>
      <c r="EQ1272" s="172">
        <v>0</v>
      </c>
      <c r="ER1272" s="332" t="s">
        <v>148</v>
      </c>
      <c r="ES1272" s="553" t="s">
        <v>137</v>
      </c>
      <c r="ET1272" s="552">
        <v>0</v>
      </c>
      <c r="EU1272" s="553" t="s">
        <v>137</v>
      </c>
      <c r="EV1272" s="172">
        <v>5</v>
      </c>
      <c r="EW1272" s="172">
        <v>0</v>
      </c>
      <c r="EX1272" s="332">
        <v>0</v>
      </c>
      <c r="EY1272" s="553" t="s">
        <v>13525</v>
      </c>
      <c r="EZ1272" s="552">
        <v>5</v>
      </c>
      <c r="FA1272" s="553" t="s">
        <v>13526</v>
      </c>
      <c r="FB1272" s="172">
        <v>0</v>
      </c>
      <c r="FC1272" s="172">
        <v>0</v>
      </c>
      <c r="FD1272" s="332" t="s">
        <v>148</v>
      </c>
      <c r="FE1272" s="553" t="s">
        <v>137</v>
      </c>
      <c r="FF1272" s="552">
        <v>0</v>
      </c>
      <c r="FG1272" s="553" t="s">
        <v>137</v>
      </c>
      <c r="FH1272" s="172">
        <v>0</v>
      </c>
      <c r="FI1272" s="172">
        <v>0</v>
      </c>
      <c r="FJ1272" s="332" t="s">
        <v>148</v>
      </c>
      <c r="FK1272" s="553" t="s">
        <v>137</v>
      </c>
      <c r="FL1272" s="552">
        <v>0</v>
      </c>
      <c r="FM1272" s="553" t="s">
        <v>137</v>
      </c>
      <c r="FN1272" s="172">
        <v>0</v>
      </c>
      <c r="FO1272" s="172">
        <v>0</v>
      </c>
      <c r="FP1272" s="332" t="s">
        <v>148</v>
      </c>
      <c r="FQ1272" s="553" t="s">
        <v>137</v>
      </c>
      <c r="FR1272" s="552">
        <v>0</v>
      </c>
      <c r="FS1272" s="553" t="s">
        <v>137</v>
      </c>
      <c r="FT1272" s="172">
        <v>0</v>
      </c>
      <c r="FU1272" s="172">
        <v>0</v>
      </c>
      <c r="FV1272" s="332" t="s">
        <v>148</v>
      </c>
      <c r="FW1272" s="553" t="s">
        <v>137</v>
      </c>
      <c r="FX1272" s="552">
        <v>0</v>
      </c>
      <c r="FY1272" s="553" t="s">
        <v>137</v>
      </c>
      <c r="FZ1272" s="172">
        <v>3</v>
      </c>
      <c r="GA1272" s="172">
        <v>2</v>
      </c>
      <c r="GB1272" s="332">
        <v>0.66666666666666663</v>
      </c>
      <c r="GC1272" s="553" t="s">
        <v>8146</v>
      </c>
      <c r="GD1272" s="552">
        <v>1</v>
      </c>
      <c r="GE1272" s="553" t="s">
        <v>8146</v>
      </c>
      <c r="GF1272" s="172">
        <v>3</v>
      </c>
      <c r="GG1272" s="172">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70"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2">
        <v>1</v>
      </c>
      <c r="BQ1273" s="172">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2">
        <v>0</v>
      </c>
      <c r="DG1273" s="172">
        <v>0</v>
      </c>
      <c r="DH1273" s="332" t="s">
        <v>148</v>
      </c>
      <c r="DI1273" s="553" t="s">
        <v>137</v>
      </c>
      <c r="DJ1273" s="552">
        <v>0</v>
      </c>
      <c r="DK1273" s="553" t="s">
        <v>137</v>
      </c>
      <c r="DL1273" s="172">
        <v>1</v>
      </c>
      <c r="DM1273" s="172">
        <v>1</v>
      </c>
      <c r="DN1273" s="332">
        <v>1</v>
      </c>
      <c r="DO1273" s="553" t="s">
        <v>137</v>
      </c>
      <c r="DP1273" s="551">
        <v>0</v>
      </c>
      <c r="DQ1273" s="553" t="s">
        <v>137</v>
      </c>
      <c r="DR1273" s="172">
        <v>7</v>
      </c>
      <c r="DS1273" s="172">
        <v>0</v>
      </c>
      <c r="DT1273" s="332">
        <v>0</v>
      </c>
      <c r="DU1273" s="553" t="s">
        <v>8150</v>
      </c>
      <c r="DV1273" s="552">
        <v>0</v>
      </c>
      <c r="DW1273" s="553" t="s">
        <v>137</v>
      </c>
      <c r="DX1273" s="172">
        <v>0</v>
      </c>
      <c r="DY1273" s="172">
        <v>0</v>
      </c>
      <c r="DZ1273" s="332" t="s">
        <v>148</v>
      </c>
      <c r="EA1273" s="553" t="s">
        <v>137</v>
      </c>
      <c r="EB1273" s="552">
        <v>0</v>
      </c>
      <c r="EC1273" s="553" t="s">
        <v>137</v>
      </c>
      <c r="ED1273" s="172">
        <v>0</v>
      </c>
      <c r="EE1273" s="172">
        <v>0</v>
      </c>
      <c r="EF1273" s="576" t="s">
        <v>148</v>
      </c>
      <c r="EG1273" s="553" t="s">
        <v>137</v>
      </c>
      <c r="EH1273" s="552">
        <v>0</v>
      </c>
      <c r="EI1273" s="553" t="s">
        <v>137</v>
      </c>
      <c r="EJ1273" s="172">
        <v>2</v>
      </c>
      <c r="EK1273" s="172">
        <v>0</v>
      </c>
      <c r="EL1273" s="576">
        <v>0</v>
      </c>
      <c r="EM1273" s="553" t="s">
        <v>8151</v>
      </c>
      <c r="EN1273" s="552">
        <v>2</v>
      </c>
      <c r="EO1273" s="553" t="s">
        <v>8152</v>
      </c>
      <c r="EP1273" s="172">
        <v>1</v>
      </c>
      <c r="EQ1273" s="172">
        <v>0</v>
      </c>
      <c r="ER1273" s="332">
        <v>0</v>
      </c>
      <c r="ES1273" s="553" t="s">
        <v>8153</v>
      </c>
      <c r="ET1273" s="552">
        <v>1</v>
      </c>
      <c r="EU1273" s="553" t="s">
        <v>8154</v>
      </c>
      <c r="EV1273" s="172">
        <v>2</v>
      </c>
      <c r="EW1273" s="172">
        <v>0</v>
      </c>
      <c r="EX1273" s="332">
        <v>0</v>
      </c>
      <c r="EY1273" s="553" t="s">
        <v>13527</v>
      </c>
      <c r="EZ1273" s="552">
        <v>1</v>
      </c>
      <c r="FA1273" s="553" t="s">
        <v>19297</v>
      </c>
      <c r="FB1273" s="172">
        <v>0</v>
      </c>
      <c r="FC1273" s="172">
        <v>0</v>
      </c>
      <c r="FD1273" s="332" t="s">
        <v>148</v>
      </c>
      <c r="FE1273" s="553" t="s">
        <v>137</v>
      </c>
      <c r="FF1273" s="552">
        <v>0</v>
      </c>
      <c r="FG1273" s="553" t="s">
        <v>137</v>
      </c>
      <c r="FH1273" s="172">
        <v>2</v>
      </c>
      <c r="FI1273" s="172">
        <v>2</v>
      </c>
      <c r="FJ1273" s="332">
        <v>1</v>
      </c>
      <c r="FK1273" s="553" t="s">
        <v>137</v>
      </c>
      <c r="FL1273" s="552">
        <v>0</v>
      </c>
      <c r="FM1273" s="553" t="s">
        <v>137</v>
      </c>
      <c r="FN1273" s="172">
        <v>0</v>
      </c>
      <c r="FO1273" s="172">
        <v>0</v>
      </c>
      <c r="FP1273" s="332" t="s">
        <v>148</v>
      </c>
      <c r="FQ1273" s="553" t="s">
        <v>137</v>
      </c>
      <c r="FR1273" s="552">
        <v>0</v>
      </c>
      <c r="FS1273" s="553" t="s">
        <v>137</v>
      </c>
      <c r="FT1273" s="172">
        <v>0</v>
      </c>
      <c r="FU1273" s="172">
        <v>0</v>
      </c>
      <c r="FV1273" s="332" t="s">
        <v>148</v>
      </c>
      <c r="FW1273" s="553" t="s">
        <v>137</v>
      </c>
      <c r="FX1273" s="552">
        <v>0</v>
      </c>
      <c r="FY1273" s="553" t="s">
        <v>137</v>
      </c>
      <c r="FZ1273" s="172">
        <v>3</v>
      </c>
      <c r="GA1273" s="172">
        <v>2</v>
      </c>
      <c r="GB1273" s="332">
        <v>0.66666666666666663</v>
      </c>
      <c r="GC1273" s="553" t="s">
        <v>19298</v>
      </c>
      <c r="GD1273" s="552">
        <v>1</v>
      </c>
      <c r="GE1273" s="553" t="s">
        <v>19298</v>
      </c>
      <c r="GF1273" s="172">
        <v>2</v>
      </c>
      <c r="GG1273" s="172">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70"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2">
        <v>1</v>
      </c>
      <c r="BQ1274" s="172">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2">
        <v>0</v>
      </c>
      <c r="DG1274" s="172">
        <v>0</v>
      </c>
      <c r="DH1274" s="332" t="s">
        <v>148</v>
      </c>
      <c r="DI1274" s="553" t="s">
        <v>137</v>
      </c>
      <c r="DJ1274" s="552">
        <v>0</v>
      </c>
      <c r="DK1274" s="553" t="s">
        <v>137</v>
      </c>
      <c r="DL1274" s="172">
        <v>2</v>
      </c>
      <c r="DM1274" s="172">
        <v>0</v>
      </c>
      <c r="DN1274" s="332">
        <v>0</v>
      </c>
      <c r="DO1274" s="553" t="s">
        <v>8159</v>
      </c>
      <c r="DP1274" s="551">
        <v>1</v>
      </c>
      <c r="DQ1274" s="553" t="s">
        <v>8160</v>
      </c>
      <c r="DR1274" s="172">
        <v>15</v>
      </c>
      <c r="DS1274" s="172">
        <v>0</v>
      </c>
      <c r="DT1274" s="332">
        <v>0</v>
      </c>
      <c r="DU1274" s="553" t="s">
        <v>8159</v>
      </c>
      <c r="DV1274" s="552">
        <v>0</v>
      </c>
      <c r="DW1274" s="553" t="s">
        <v>137</v>
      </c>
      <c r="DX1274" s="172">
        <v>0</v>
      </c>
      <c r="DY1274" s="172">
        <v>0</v>
      </c>
      <c r="DZ1274" s="332" t="s">
        <v>148</v>
      </c>
      <c r="EA1274" s="553" t="s">
        <v>137</v>
      </c>
      <c r="EB1274" s="552">
        <v>0</v>
      </c>
      <c r="EC1274" s="553" t="s">
        <v>137</v>
      </c>
      <c r="ED1274" s="172">
        <v>1</v>
      </c>
      <c r="EE1274" s="172">
        <v>0</v>
      </c>
      <c r="EF1274" s="576">
        <v>0</v>
      </c>
      <c r="EG1274" s="553" t="s">
        <v>8159</v>
      </c>
      <c r="EH1274" s="552">
        <v>0</v>
      </c>
      <c r="EI1274" s="553" t="s">
        <v>137</v>
      </c>
      <c r="EJ1274" s="172">
        <v>2</v>
      </c>
      <c r="EK1274" s="172">
        <v>0</v>
      </c>
      <c r="EL1274" s="576">
        <v>0</v>
      </c>
      <c r="EM1274" s="553" t="s">
        <v>8159</v>
      </c>
      <c r="EN1274" s="552">
        <v>2</v>
      </c>
      <c r="EO1274" s="553" t="s">
        <v>8161</v>
      </c>
      <c r="EP1274" s="172">
        <v>1</v>
      </c>
      <c r="EQ1274" s="172">
        <v>0</v>
      </c>
      <c r="ER1274" s="332">
        <v>0</v>
      </c>
      <c r="ES1274" s="553" t="s">
        <v>8162</v>
      </c>
      <c r="ET1274" s="552">
        <v>1</v>
      </c>
      <c r="EU1274" s="553" t="s">
        <v>8163</v>
      </c>
      <c r="EV1274" s="172">
        <v>4</v>
      </c>
      <c r="EW1274" s="172">
        <v>0</v>
      </c>
      <c r="EX1274" s="332">
        <v>0</v>
      </c>
      <c r="EY1274" s="553" t="s">
        <v>8159</v>
      </c>
      <c r="EZ1274" s="552">
        <v>4</v>
      </c>
      <c r="FA1274" s="553" t="s">
        <v>13528</v>
      </c>
      <c r="FB1274" s="172">
        <v>0</v>
      </c>
      <c r="FC1274" s="172">
        <v>0</v>
      </c>
      <c r="FD1274" s="332" t="s">
        <v>148</v>
      </c>
      <c r="FE1274" s="553"/>
      <c r="FF1274" s="552">
        <v>0</v>
      </c>
      <c r="FG1274" s="553"/>
      <c r="FH1274" s="172">
        <v>0</v>
      </c>
      <c r="FI1274" s="172">
        <v>0</v>
      </c>
      <c r="FJ1274" s="332" t="s">
        <v>148</v>
      </c>
      <c r="FK1274" s="553" t="s">
        <v>137</v>
      </c>
      <c r="FL1274" s="552">
        <v>0</v>
      </c>
      <c r="FM1274" s="553" t="s">
        <v>137</v>
      </c>
      <c r="FN1274" s="172">
        <v>0</v>
      </c>
      <c r="FO1274" s="172">
        <v>0</v>
      </c>
      <c r="FP1274" s="332" t="s">
        <v>148</v>
      </c>
      <c r="FQ1274" s="553" t="s">
        <v>137</v>
      </c>
      <c r="FR1274" s="552">
        <v>0</v>
      </c>
      <c r="FS1274" s="553" t="s">
        <v>137</v>
      </c>
      <c r="FT1274" s="172">
        <v>0</v>
      </c>
      <c r="FU1274" s="172">
        <v>0</v>
      </c>
      <c r="FV1274" s="332" t="s">
        <v>148</v>
      </c>
      <c r="FW1274" s="553" t="s">
        <v>137</v>
      </c>
      <c r="FX1274" s="552">
        <v>0</v>
      </c>
      <c r="FY1274" s="553" t="s">
        <v>137</v>
      </c>
      <c r="FZ1274" s="172">
        <v>2</v>
      </c>
      <c r="GA1274" s="172">
        <v>2</v>
      </c>
      <c r="GB1274" s="332">
        <v>1</v>
      </c>
      <c r="GC1274" s="553"/>
      <c r="GD1274" s="552">
        <v>0</v>
      </c>
      <c r="GE1274" s="553" t="s">
        <v>137</v>
      </c>
      <c r="GF1274" s="172">
        <v>5</v>
      </c>
      <c r="GG1274" s="172">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70"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2">
        <v>0</v>
      </c>
      <c r="BQ1275" s="172">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2">
        <v>0</v>
      </c>
      <c r="DG1275" s="172">
        <v>0</v>
      </c>
      <c r="DH1275" s="332" t="s">
        <v>148</v>
      </c>
      <c r="DI1275" s="553" t="s">
        <v>137</v>
      </c>
      <c r="DJ1275" s="552">
        <v>0</v>
      </c>
      <c r="DK1275" s="553" t="s">
        <v>137</v>
      </c>
      <c r="DL1275" s="172">
        <v>0</v>
      </c>
      <c r="DM1275" s="172">
        <v>0</v>
      </c>
      <c r="DN1275" s="332" t="s">
        <v>148</v>
      </c>
      <c r="DO1275" s="553" t="s">
        <v>137</v>
      </c>
      <c r="DP1275" s="551">
        <v>0</v>
      </c>
      <c r="DQ1275" s="553" t="s">
        <v>137</v>
      </c>
      <c r="DR1275" s="172">
        <v>13</v>
      </c>
      <c r="DS1275" s="172">
        <v>0</v>
      </c>
      <c r="DT1275" s="332">
        <v>0</v>
      </c>
      <c r="DU1275" s="553" t="s">
        <v>8167</v>
      </c>
      <c r="DV1275" s="552">
        <v>0</v>
      </c>
      <c r="DW1275" s="553" t="s">
        <v>137</v>
      </c>
      <c r="DX1275" s="172">
        <v>0</v>
      </c>
      <c r="DY1275" s="172">
        <v>0</v>
      </c>
      <c r="DZ1275" s="332" t="s">
        <v>148</v>
      </c>
      <c r="EA1275" s="553" t="s">
        <v>137</v>
      </c>
      <c r="EB1275" s="552">
        <v>0</v>
      </c>
      <c r="EC1275" s="553" t="s">
        <v>137</v>
      </c>
      <c r="ED1275" s="172">
        <v>0</v>
      </c>
      <c r="EE1275" s="172">
        <v>0</v>
      </c>
      <c r="EF1275" s="576" t="s">
        <v>148</v>
      </c>
      <c r="EG1275" s="553" t="s">
        <v>137</v>
      </c>
      <c r="EH1275" s="552">
        <v>0</v>
      </c>
      <c r="EI1275" s="553" t="s">
        <v>137</v>
      </c>
      <c r="EJ1275" s="172">
        <v>1</v>
      </c>
      <c r="EK1275" s="172">
        <v>0</v>
      </c>
      <c r="EL1275" s="576">
        <v>0</v>
      </c>
      <c r="EM1275" s="553" t="s">
        <v>8168</v>
      </c>
      <c r="EN1275" s="552">
        <v>1</v>
      </c>
      <c r="EO1275" s="553" t="s">
        <v>8168</v>
      </c>
      <c r="EP1275" s="172">
        <v>1</v>
      </c>
      <c r="EQ1275" s="172">
        <v>0</v>
      </c>
      <c r="ER1275" s="332">
        <v>0</v>
      </c>
      <c r="ES1275" s="553" t="s">
        <v>8168</v>
      </c>
      <c r="ET1275" s="552">
        <v>1</v>
      </c>
      <c r="EU1275" s="553" t="s">
        <v>8168</v>
      </c>
      <c r="EV1275" s="172">
        <v>7</v>
      </c>
      <c r="EW1275" s="172">
        <v>0</v>
      </c>
      <c r="EX1275" s="332">
        <v>0</v>
      </c>
      <c r="EY1275" s="553" t="s">
        <v>13529</v>
      </c>
      <c r="EZ1275" s="552">
        <v>7</v>
      </c>
      <c r="FA1275" s="553" t="s">
        <v>13529</v>
      </c>
      <c r="FB1275" s="172">
        <v>1</v>
      </c>
      <c r="FC1275" s="172">
        <v>1</v>
      </c>
      <c r="FD1275" s="332">
        <v>1</v>
      </c>
      <c r="FE1275" s="553" t="s">
        <v>137</v>
      </c>
      <c r="FF1275" s="552">
        <v>0</v>
      </c>
      <c r="FG1275" s="553" t="s">
        <v>137</v>
      </c>
      <c r="FH1275" s="172">
        <v>0</v>
      </c>
      <c r="FI1275" s="172">
        <v>0</v>
      </c>
      <c r="FJ1275" s="332" t="s">
        <v>148</v>
      </c>
      <c r="FK1275" s="553" t="s">
        <v>137</v>
      </c>
      <c r="FL1275" s="552">
        <v>0</v>
      </c>
      <c r="FM1275" s="553" t="s">
        <v>137</v>
      </c>
      <c r="FN1275" s="172">
        <v>1</v>
      </c>
      <c r="FO1275" s="172">
        <v>1</v>
      </c>
      <c r="FP1275" s="332">
        <v>1</v>
      </c>
      <c r="FQ1275" s="553" t="s">
        <v>137</v>
      </c>
      <c r="FR1275" s="552">
        <v>0</v>
      </c>
      <c r="FS1275" s="553" t="s">
        <v>137</v>
      </c>
      <c r="FT1275" s="172">
        <v>0</v>
      </c>
      <c r="FU1275" s="172">
        <v>0</v>
      </c>
      <c r="FV1275" s="332" t="s">
        <v>148</v>
      </c>
      <c r="FW1275" s="553" t="s">
        <v>137</v>
      </c>
      <c r="FX1275" s="552">
        <v>0</v>
      </c>
      <c r="FY1275" s="553" t="s">
        <v>137</v>
      </c>
      <c r="FZ1275" s="172">
        <v>1</v>
      </c>
      <c r="GA1275" s="172">
        <v>0</v>
      </c>
      <c r="GB1275" s="332">
        <v>0</v>
      </c>
      <c r="GC1275" s="553" t="s">
        <v>8169</v>
      </c>
      <c r="GD1275" s="552">
        <v>1</v>
      </c>
      <c r="GE1275" s="553" t="s">
        <v>8169</v>
      </c>
      <c r="GF1275" s="172">
        <v>1</v>
      </c>
      <c r="GG1275" s="172">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70"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2">
        <v>0</v>
      </c>
      <c r="BQ1276" s="172">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2">
        <v>0</v>
      </c>
      <c r="DG1276" s="172">
        <v>0</v>
      </c>
      <c r="DH1276" s="332" t="s">
        <v>148</v>
      </c>
      <c r="DI1276" s="553" t="s">
        <v>137</v>
      </c>
      <c r="DJ1276" s="552">
        <v>0</v>
      </c>
      <c r="DK1276" s="553" t="s">
        <v>137</v>
      </c>
      <c r="DL1276" s="172">
        <v>0</v>
      </c>
      <c r="DM1276" s="172">
        <v>0</v>
      </c>
      <c r="DN1276" s="332" t="s">
        <v>148</v>
      </c>
      <c r="DO1276" s="553" t="s">
        <v>137</v>
      </c>
      <c r="DP1276" s="551">
        <v>0</v>
      </c>
      <c r="DQ1276" s="553" t="s">
        <v>137</v>
      </c>
      <c r="DR1276" s="172">
        <v>16</v>
      </c>
      <c r="DS1276" s="172">
        <v>0</v>
      </c>
      <c r="DT1276" s="332">
        <v>0</v>
      </c>
      <c r="DU1276" s="553" t="s">
        <v>8171</v>
      </c>
      <c r="DV1276" s="552">
        <v>0</v>
      </c>
      <c r="DW1276" s="553" t="s">
        <v>137</v>
      </c>
      <c r="DX1276" s="172">
        <v>1</v>
      </c>
      <c r="DY1276" s="172">
        <v>1</v>
      </c>
      <c r="DZ1276" s="332">
        <v>1</v>
      </c>
      <c r="EA1276" s="553" t="s">
        <v>137</v>
      </c>
      <c r="EB1276" s="552">
        <v>0</v>
      </c>
      <c r="EC1276" s="553" t="s">
        <v>137</v>
      </c>
      <c r="ED1276" s="172">
        <v>0</v>
      </c>
      <c r="EE1276" s="172">
        <v>0</v>
      </c>
      <c r="EF1276" s="576" t="s">
        <v>148</v>
      </c>
      <c r="EG1276" s="553" t="s">
        <v>137</v>
      </c>
      <c r="EH1276" s="552">
        <v>0</v>
      </c>
      <c r="EI1276" s="553" t="s">
        <v>137</v>
      </c>
      <c r="EJ1276" s="172">
        <v>1</v>
      </c>
      <c r="EK1276" s="172">
        <v>0</v>
      </c>
      <c r="EL1276" s="576">
        <v>0</v>
      </c>
      <c r="EM1276" s="553" t="s">
        <v>16077</v>
      </c>
      <c r="EN1276" s="552">
        <v>1</v>
      </c>
      <c r="EO1276" s="553" t="s">
        <v>8172</v>
      </c>
      <c r="EP1276" s="172">
        <v>1</v>
      </c>
      <c r="EQ1276" s="172">
        <v>0</v>
      </c>
      <c r="ER1276" s="332">
        <v>0</v>
      </c>
      <c r="ES1276" s="553" t="s">
        <v>8173</v>
      </c>
      <c r="ET1276" s="552">
        <v>0</v>
      </c>
      <c r="EU1276" s="553" t="s">
        <v>137</v>
      </c>
      <c r="EV1276" s="172">
        <v>1</v>
      </c>
      <c r="EW1276" s="172">
        <v>0</v>
      </c>
      <c r="EX1276" s="332">
        <v>0</v>
      </c>
      <c r="EY1276" s="553" t="s">
        <v>13530</v>
      </c>
      <c r="EZ1276" s="552">
        <v>0</v>
      </c>
      <c r="FA1276" s="553" t="s">
        <v>137</v>
      </c>
      <c r="FB1276" s="172">
        <v>1</v>
      </c>
      <c r="FC1276" s="172">
        <v>0</v>
      </c>
      <c r="FD1276" s="332">
        <v>0</v>
      </c>
      <c r="FE1276" s="553" t="s">
        <v>8174</v>
      </c>
      <c r="FF1276" s="552">
        <v>1</v>
      </c>
      <c r="FG1276" s="553" t="s">
        <v>8175</v>
      </c>
      <c r="FH1276" s="172">
        <v>0</v>
      </c>
      <c r="FI1276" s="172">
        <v>0</v>
      </c>
      <c r="FJ1276" s="332" t="s">
        <v>148</v>
      </c>
      <c r="FK1276" s="553" t="s">
        <v>137</v>
      </c>
      <c r="FL1276" s="552">
        <v>0</v>
      </c>
      <c r="FM1276" s="553" t="s">
        <v>137</v>
      </c>
      <c r="FN1276" s="172">
        <v>0</v>
      </c>
      <c r="FO1276" s="172">
        <v>0</v>
      </c>
      <c r="FP1276" s="332" t="s">
        <v>148</v>
      </c>
      <c r="FQ1276" s="553" t="s">
        <v>137</v>
      </c>
      <c r="FR1276" s="552">
        <v>0</v>
      </c>
      <c r="FS1276" s="553" t="s">
        <v>137</v>
      </c>
      <c r="FT1276" s="172">
        <v>0</v>
      </c>
      <c r="FU1276" s="172">
        <v>0</v>
      </c>
      <c r="FV1276" s="332" t="s">
        <v>148</v>
      </c>
      <c r="FW1276" s="553" t="s">
        <v>137</v>
      </c>
      <c r="FX1276" s="552">
        <v>0</v>
      </c>
      <c r="FY1276" s="553" t="s">
        <v>137</v>
      </c>
      <c r="FZ1276" s="172">
        <v>0</v>
      </c>
      <c r="GA1276" s="172">
        <v>0</v>
      </c>
      <c r="GB1276" s="332" t="s">
        <v>148</v>
      </c>
      <c r="GC1276" s="553" t="s">
        <v>137</v>
      </c>
      <c r="GD1276" s="552">
        <v>0</v>
      </c>
      <c r="GE1276" s="553" t="s">
        <v>137</v>
      </c>
      <c r="GF1276" s="172">
        <v>0</v>
      </c>
      <c r="GG1276" s="172">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1"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2">
        <v>1</v>
      </c>
      <c r="BQ1277" s="172">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2">
        <v>0</v>
      </c>
      <c r="DG1277" s="172">
        <v>0</v>
      </c>
      <c r="DH1277" s="332" t="s">
        <v>148</v>
      </c>
      <c r="DI1277" s="553" t="s">
        <v>137</v>
      </c>
      <c r="DJ1277" s="552">
        <v>0</v>
      </c>
      <c r="DK1277" s="553" t="s">
        <v>137</v>
      </c>
      <c r="DL1277" s="172">
        <v>0</v>
      </c>
      <c r="DM1277" s="172">
        <v>0</v>
      </c>
      <c r="DN1277" s="332" t="s">
        <v>148</v>
      </c>
      <c r="DO1277" s="553" t="s">
        <v>137</v>
      </c>
      <c r="DP1277" s="551">
        <v>0</v>
      </c>
      <c r="DQ1277" s="553" t="s">
        <v>137</v>
      </c>
      <c r="DR1277" s="172">
        <v>5</v>
      </c>
      <c r="DS1277" s="172">
        <v>0</v>
      </c>
      <c r="DT1277" s="332">
        <v>0</v>
      </c>
      <c r="DU1277" s="553" t="s">
        <v>8178</v>
      </c>
      <c r="DV1277" s="552">
        <v>0</v>
      </c>
      <c r="DW1277" s="553" t="s">
        <v>137</v>
      </c>
      <c r="DX1277" s="172">
        <v>1</v>
      </c>
      <c r="DY1277" s="172">
        <v>1</v>
      </c>
      <c r="DZ1277" s="332">
        <v>1</v>
      </c>
      <c r="EA1277" s="553" t="s">
        <v>137</v>
      </c>
      <c r="EB1277" s="552">
        <v>0</v>
      </c>
      <c r="EC1277" s="553" t="s">
        <v>137</v>
      </c>
      <c r="ED1277" s="172">
        <v>0</v>
      </c>
      <c r="EE1277" s="172">
        <v>0</v>
      </c>
      <c r="EF1277" s="576" t="s">
        <v>148</v>
      </c>
      <c r="EG1277" s="553" t="s">
        <v>137</v>
      </c>
      <c r="EH1277" s="552">
        <v>0</v>
      </c>
      <c r="EI1277" s="553" t="s">
        <v>137</v>
      </c>
      <c r="EJ1277" s="172">
        <v>1</v>
      </c>
      <c r="EK1277" s="172">
        <v>0</v>
      </c>
      <c r="EL1277" s="576">
        <v>0</v>
      </c>
      <c r="EM1277" s="553" t="s">
        <v>8179</v>
      </c>
      <c r="EN1277" s="552">
        <v>1</v>
      </c>
      <c r="EO1277" s="553" t="s">
        <v>8180</v>
      </c>
      <c r="EP1277" s="172">
        <v>1</v>
      </c>
      <c r="EQ1277" s="172">
        <v>0</v>
      </c>
      <c r="ER1277" s="332">
        <v>0</v>
      </c>
      <c r="ES1277" s="553" t="s">
        <v>8181</v>
      </c>
      <c r="ET1277" s="552">
        <v>0</v>
      </c>
      <c r="EU1277" s="553" t="s">
        <v>137</v>
      </c>
      <c r="EV1277" s="172">
        <v>1</v>
      </c>
      <c r="EW1277" s="172">
        <v>0</v>
      </c>
      <c r="EX1277" s="332">
        <v>0</v>
      </c>
      <c r="EY1277" s="553" t="s">
        <v>13531</v>
      </c>
      <c r="EZ1277" s="552">
        <v>1</v>
      </c>
      <c r="FA1277" s="553" t="s">
        <v>13532</v>
      </c>
      <c r="FB1277" s="172">
        <v>0</v>
      </c>
      <c r="FC1277" s="172">
        <v>0</v>
      </c>
      <c r="FD1277" s="332" t="s">
        <v>148</v>
      </c>
      <c r="FE1277" s="553" t="s">
        <v>137</v>
      </c>
      <c r="FF1277" s="552">
        <v>0</v>
      </c>
      <c r="FG1277" s="553" t="s">
        <v>137</v>
      </c>
      <c r="FH1277" s="172">
        <v>0</v>
      </c>
      <c r="FI1277" s="172">
        <v>0</v>
      </c>
      <c r="FJ1277" s="332" t="s">
        <v>148</v>
      </c>
      <c r="FK1277" s="553" t="s">
        <v>137</v>
      </c>
      <c r="FL1277" s="552">
        <v>0</v>
      </c>
      <c r="FM1277" s="553" t="s">
        <v>137</v>
      </c>
      <c r="FN1277" s="172">
        <v>0</v>
      </c>
      <c r="FO1277" s="172">
        <v>0</v>
      </c>
      <c r="FP1277" s="332" t="s">
        <v>148</v>
      </c>
      <c r="FQ1277" s="553" t="s">
        <v>137</v>
      </c>
      <c r="FR1277" s="552">
        <v>0</v>
      </c>
      <c r="FS1277" s="553" t="s">
        <v>137</v>
      </c>
      <c r="FT1277" s="172">
        <v>0</v>
      </c>
      <c r="FU1277" s="172">
        <v>0</v>
      </c>
      <c r="FV1277" s="332" t="s">
        <v>148</v>
      </c>
      <c r="FW1277" s="553" t="s">
        <v>137</v>
      </c>
      <c r="FX1277" s="552">
        <v>0</v>
      </c>
      <c r="FY1277" s="553" t="s">
        <v>137</v>
      </c>
      <c r="FZ1277" s="172">
        <v>1</v>
      </c>
      <c r="GA1277" s="172">
        <v>0</v>
      </c>
      <c r="GB1277" s="332">
        <v>0</v>
      </c>
      <c r="GC1277" s="553" t="s">
        <v>8182</v>
      </c>
      <c r="GD1277" s="552">
        <v>1</v>
      </c>
      <c r="GE1277" s="553" t="s">
        <v>8183</v>
      </c>
      <c r="GF1277" s="172">
        <v>0</v>
      </c>
      <c r="GG1277" s="172">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2" customFormat="1" ht="115" customHeight="1">
      <c r="A1278" s="335" t="s">
        <v>17802</v>
      </c>
      <c r="B1278" s="555" t="s">
        <v>8184</v>
      </c>
      <c r="C1278" s="555" t="s">
        <v>8185</v>
      </c>
      <c r="D1278" s="555" t="s">
        <v>95</v>
      </c>
      <c r="E1278" s="169" t="s">
        <v>132</v>
      </c>
      <c r="F1278" s="169" t="s">
        <v>137</v>
      </c>
      <c r="G1278" s="238" t="s">
        <v>137</v>
      </c>
      <c r="H1278" s="169" t="s">
        <v>132</v>
      </c>
      <c r="I1278" s="169" t="s">
        <v>137</v>
      </c>
      <c r="J1278" s="238" t="s">
        <v>137</v>
      </c>
      <c r="K1278" s="340" t="s">
        <v>132</v>
      </c>
      <c r="L1278" s="169" t="s">
        <v>137</v>
      </c>
      <c r="M1278" s="341" t="s">
        <v>137</v>
      </c>
      <c r="N1278" s="169" t="s">
        <v>132</v>
      </c>
      <c r="O1278" s="169" t="s">
        <v>137</v>
      </c>
      <c r="P1278" s="238" t="s">
        <v>137</v>
      </c>
      <c r="Q1278" s="169" t="s">
        <v>132</v>
      </c>
      <c r="R1278" s="169" t="s">
        <v>137</v>
      </c>
      <c r="S1278" s="238" t="s">
        <v>137</v>
      </c>
      <c r="T1278" s="169" t="s">
        <v>132</v>
      </c>
      <c r="U1278" s="169" t="s">
        <v>137</v>
      </c>
      <c r="V1278" s="238" t="s">
        <v>137</v>
      </c>
      <c r="W1278" s="169" t="s">
        <v>132</v>
      </c>
      <c r="X1278" s="169" t="s">
        <v>137</v>
      </c>
      <c r="Y1278" s="238" t="s">
        <v>137</v>
      </c>
      <c r="Z1278" s="169" t="s">
        <v>132</v>
      </c>
      <c r="AA1278" s="169" t="s">
        <v>137</v>
      </c>
      <c r="AB1278" s="238" t="s">
        <v>137</v>
      </c>
      <c r="AC1278" s="244" t="s">
        <v>132</v>
      </c>
      <c r="AD1278" s="244" t="s">
        <v>137</v>
      </c>
      <c r="AE1278" s="238" t="s">
        <v>137</v>
      </c>
      <c r="AF1278" s="562" t="s">
        <v>148</v>
      </c>
      <c r="AG1278" s="555"/>
      <c r="AH1278" s="554"/>
      <c r="AI1278" s="169" t="s">
        <v>132</v>
      </c>
      <c r="AJ1278" s="169" t="s">
        <v>137</v>
      </c>
      <c r="AK1278" s="238" t="s">
        <v>137</v>
      </c>
      <c r="AL1278" s="169" t="s">
        <v>132</v>
      </c>
      <c r="AM1278" s="169" t="s">
        <v>137</v>
      </c>
      <c r="AN1278" s="238" t="s">
        <v>137</v>
      </c>
      <c r="AO1278" s="169" t="s">
        <v>138</v>
      </c>
      <c r="AP1278" s="169" t="s">
        <v>137</v>
      </c>
      <c r="AQ1278" s="238" t="s">
        <v>137</v>
      </c>
      <c r="AR1278" s="169" t="s">
        <v>132</v>
      </c>
      <c r="AS1278" s="169" t="s">
        <v>137</v>
      </c>
      <c r="AT1278" s="238" t="s">
        <v>137</v>
      </c>
      <c r="AU1278" s="169" t="s">
        <v>132</v>
      </c>
      <c r="AV1278" s="169" t="s">
        <v>137</v>
      </c>
      <c r="AW1278" s="238" t="s">
        <v>137</v>
      </c>
      <c r="AX1278" s="169" t="s">
        <v>132</v>
      </c>
      <c r="AY1278" s="169" t="s">
        <v>137</v>
      </c>
      <c r="AZ1278" s="238" t="s">
        <v>137</v>
      </c>
      <c r="BA1278" s="169" t="s">
        <v>132</v>
      </c>
      <c r="BB1278" s="169"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9"/>
      <c r="GP1278" s="169"/>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2"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2">
        <v>3</v>
      </c>
      <c r="BQ1279" s="172">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2">
        <v>1</v>
      </c>
      <c r="DG1279" s="172">
        <v>0</v>
      </c>
      <c r="DH1279" s="332">
        <v>0</v>
      </c>
      <c r="DI1279" s="553" t="s">
        <v>8192</v>
      </c>
      <c r="DJ1279" s="552">
        <v>1</v>
      </c>
      <c r="DK1279" s="553" t="s">
        <v>8193</v>
      </c>
      <c r="DL1279" s="172">
        <v>0</v>
      </c>
      <c r="DM1279" s="172">
        <v>0</v>
      </c>
      <c r="DN1279" s="332" t="s">
        <v>148</v>
      </c>
      <c r="DO1279" s="553" t="s">
        <v>137</v>
      </c>
      <c r="DP1279" s="551">
        <v>0</v>
      </c>
      <c r="DQ1279" s="553" t="s">
        <v>137</v>
      </c>
      <c r="DR1279" s="172">
        <v>42</v>
      </c>
      <c r="DS1279" s="172">
        <v>17</v>
      </c>
      <c r="DT1279" s="332">
        <v>0.40476190476190477</v>
      </c>
      <c r="DU1279" s="553" t="s">
        <v>8194</v>
      </c>
      <c r="DV1279" s="552">
        <v>0</v>
      </c>
      <c r="DW1279" s="553" t="s">
        <v>137</v>
      </c>
      <c r="DX1279" s="172">
        <v>2</v>
      </c>
      <c r="DY1279" s="172">
        <v>2</v>
      </c>
      <c r="DZ1279" s="332">
        <v>1</v>
      </c>
      <c r="EA1279" s="553" t="s">
        <v>137</v>
      </c>
      <c r="EB1279" s="552">
        <v>0</v>
      </c>
      <c r="EC1279" s="553" t="s">
        <v>137</v>
      </c>
      <c r="ED1279" s="172">
        <v>7</v>
      </c>
      <c r="EE1279" s="172">
        <v>4</v>
      </c>
      <c r="EF1279" s="576">
        <v>0.5714285714285714</v>
      </c>
      <c r="EG1279" s="553" t="s">
        <v>8195</v>
      </c>
      <c r="EH1279" s="552">
        <v>0</v>
      </c>
      <c r="EI1279" s="553" t="s">
        <v>137</v>
      </c>
      <c r="EJ1279" s="172">
        <v>5</v>
      </c>
      <c r="EK1279" s="172">
        <v>0</v>
      </c>
      <c r="EL1279" s="576">
        <v>0</v>
      </c>
      <c r="EM1279" s="553" t="s">
        <v>8196</v>
      </c>
      <c r="EN1279" s="552">
        <v>5</v>
      </c>
      <c r="EO1279" s="553" t="s">
        <v>8197</v>
      </c>
      <c r="EP1279" s="172">
        <v>9</v>
      </c>
      <c r="EQ1279" s="172">
        <v>5</v>
      </c>
      <c r="ER1279" s="332">
        <v>0.55555555555555558</v>
      </c>
      <c r="ES1279" s="553" t="s">
        <v>15185</v>
      </c>
      <c r="ET1279" s="552">
        <v>2</v>
      </c>
      <c r="EU1279" s="553" t="s">
        <v>15186</v>
      </c>
      <c r="EV1279" s="172">
        <v>35</v>
      </c>
      <c r="EW1279" s="172">
        <v>0</v>
      </c>
      <c r="EX1279" s="332">
        <v>0</v>
      </c>
      <c r="EY1279" s="553" t="s">
        <v>19221</v>
      </c>
      <c r="EZ1279" s="552">
        <v>27</v>
      </c>
      <c r="FA1279" s="553" t="s">
        <v>13533</v>
      </c>
      <c r="FB1279" s="172">
        <v>1</v>
      </c>
      <c r="FC1279" s="172">
        <v>1</v>
      </c>
      <c r="FD1279" s="332">
        <v>1</v>
      </c>
      <c r="FE1279" s="553" t="s">
        <v>137</v>
      </c>
      <c r="FF1279" s="552">
        <v>0</v>
      </c>
      <c r="FG1279" s="553" t="s">
        <v>137</v>
      </c>
      <c r="FH1279" s="172">
        <v>1</v>
      </c>
      <c r="FI1279" s="172">
        <v>1</v>
      </c>
      <c r="FJ1279" s="332">
        <v>1</v>
      </c>
      <c r="FK1279" s="553" t="s">
        <v>137</v>
      </c>
      <c r="FL1279" s="552">
        <v>0</v>
      </c>
      <c r="FM1279" s="553" t="s">
        <v>137</v>
      </c>
      <c r="FN1279" s="172">
        <v>0</v>
      </c>
      <c r="FO1279" s="172">
        <v>0</v>
      </c>
      <c r="FP1279" s="332" t="s">
        <v>148</v>
      </c>
      <c r="FQ1279" s="553" t="s">
        <v>137</v>
      </c>
      <c r="FR1279" s="552">
        <v>0</v>
      </c>
      <c r="FS1279" s="553" t="s">
        <v>137</v>
      </c>
      <c r="FT1279" s="172">
        <v>0</v>
      </c>
      <c r="FU1279" s="172">
        <v>0</v>
      </c>
      <c r="FV1279" s="332" t="s">
        <v>148</v>
      </c>
      <c r="FW1279" s="553" t="s">
        <v>137</v>
      </c>
      <c r="FX1279" s="552">
        <v>0</v>
      </c>
      <c r="FY1279" s="553" t="s">
        <v>137</v>
      </c>
      <c r="FZ1279" s="172">
        <v>4</v>
      </c>
      <c r="GA1279" s="172">
        <v>3</v>
      </c>
      <c r="GB1279" s="332">
        <v>0.75</v>
      </c>
      <c r="GC1279" s="553" t="s">
        <v>17811</v>
      </c>
      <c r="GD1279" s="552">
        <v>0</v>
      </c>
      <c r="GE1279" s="553"/>
      <c r="GF1279" s="172">
        <v>19</v>
      </c>
      <c r="GG1279" s="172">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2"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2"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2">
        <v>2</v>
      </c>
      <c r="BQ1281" s="172">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2">
        <v>0</v>
      </c>
      <c r="DG1281" s="172">
        <v>0</v>
      </c>
      <c r="DH1281" s="332" t="s">
        <v>148</v>
      </c>
      <c r="DI1281" s="553" t="s">
        <v>137</v>
      </c>
      <c r="DJ1281" s="552">
        <v>0</v>
      </c>
      <c r="DK1281" s="553" t="s">
        <v>137</v>
      </c>
      <c r="DL1281" s="172">
        <v>2</v>
      </c>
      <c r="DM1281" s="172">
        <v>2</v>
      </c>
      <c r="DN1281" s="332">
        <v>1</v>
      </c>
      <c r="DO1281" s="553" t="s">
        <v>137</v>
      </c>
      <c r="DP1281" s="551">
        <v>0</v>
      </c>
      <c r="DQ1281" s="553" t="s">
        <v>137</v>
      </c>
      <c r="DR1281" s="172">
        <v>65</v>
      </c>
      <c r="DS1281" s="172">
        <v>14</v>
      </c>
      <c r="DT1281" s="332">
        <v>0.2153846153846154</v>
      </c>
      <c r="DU1281" s="553" t="s">
        <v>8212</v>
      </c>
      <c r="DV1281" s="552">
        <v>0</v>
      </c>
      <c r="DW1281" s="553" t="s">
        <v>137</v>
      </c>
      <c r="DX1281" s="172">
        <v>1</v>
      </c>
      <c r="DY1281" s="172">
        <v>0</v>
      </c>
      <c r="DZ1281" s="332">
        <v>0</v>
      </c>
      <c r="EA1281" s="553" t="s">
        <v>8213</v>
      </c>
      <c r="EB1281" s="552">
        <v>0</v>
      </c>
      <c r="EC1281" s="553" t="s">
        <v>137</v>
      </c>
      <c r="ED1281" s="172">
        <v>1</v>
      </c>
      <c r="EE1281" s="172">
        <v>1</v>
      </c>
      <c r="EF1281" s="576">
        <v>1</v>
      </c>
      <c r="EG1281" s="553" t="s">
        <v>137</v>
      </c>
      <c r="EH1281" s="552">
        <v>0</v>
      </c>
      <c r="EI1281" s="553" t="s">
        <v>137</v>
      </c>
      <c r="EJ1281" s="172">
        <v>1</v>
      </c>
      <c r="EK1281" s="172">
        <v>0</v>
      </c>
      <c r="EL1281" s="576">
        <v>0</v>
      </c>
      <c r="EM1281" s="553" t="s">
        <v>8214</v>
      </c>
      <c r="EN1281" s="552">
        <v>0</v>
      </c>
      <c r="EO1281" s="553" t="s">
        <v>137</v>
      </c>
      <c r="EP1281" s="172">
        <v>4</v>
      </c>
      <c r="EQ1281" s="172">
        <v>0</v>
      </c>
      <c r="ER1281" s="332">
        <v>0</v>
      </c>
      <c r="ES1281" s="553" t="s">
        <v>12641</v>
      </c>
      <c r="ET1281" s="552">
        <v>2</v>
      </c>
      <c r="EU1281" s="553" t="s">
        <v>8215</v>
      </c>
      <c r="EV1281" s="172">
        <v>65</v>
      </c>
      <c r="EW1281" s="172">
        <v>27</v>
      </c>
      <c r="EX1281" s="332">
        <v>0.41538461538461541</v>
      </c>
      <c r="EY1281" s="553" t="s">
        <v>13535</v>
      </c>
      <c r="EZ1281" s="552">
        <v>19</v>
      </c>
      <c r="FA1281" s="553" t="s">
        <v>13536</v>
      </c>
      <c r="FB1281" s="172">
        <v>3</v>
      </c>
      <c r="FC1281" s="172">
        <v>0</v>
      </c>
      <c r="FD1281" s="332">
        <v>0</v>
      </c>
      <c r="FE1281" s="553" t="s">
        <v>8216</v>
      </c>
      <c r="FF1281" s="552">
        <v>3</v>
      </c>
      <c r="FG1281" s="553" t="s">
        <v>8217</v>
      </c>
      <c r="FH1281" s="172">
        <v>0</v>
      </c>
      <c r="FI1281" s="172">
        <v>0</v>
      </c>
      <c r="FJ1281" s="332" t="s">
        <v>148</v>
      </c>
      <c r="FK1281" s="553" t="s">
        <v>137</v>
      </c>
      <c r="FL1281" s="552">
        <v>0</v>
      </c>
      <c r="FM1281" s="553" t="s">
        <v>137</v>
      </c>
      <c r="FN1281" s="172">
        <v>2</v>
      </c>
      <c r="FO1281" s="172">
        <v>2</v>
      </c>
      <c r="FP1281" s="332">
        <v>1</v>
      </c>
      <c r="FQ1281" s="553" t="s">
        <v>137</v>
      </c>
      <c r="FR1281" s="552">
        <v>0</v>
      </c>
      <c r="FS1281" s="553" t="s">
        <v>137</v>
      </c>
      <c r="FT1281" s="172">
        <v>2</v>
      </c>
      <c r="FU1281" s="172">
        <v>2</v>
      </c>
      <c r="FV1281" s="332">
        <v>1</v>
      </c>
      <c r="FW1281" s="553" t="s">
        <v>137</v>
      </c>
      <c r="FX1281" s="552">
        <v>0</v>
      </c>
      <c r="FY1281" s="553" t="s">
        <v>137</v>
      </c>
      <c r="FZ1281" s="172">
        <v>15</v>
      </c>
      <c r="GA1281" s="172">
        <v>13</v>
      </c>
      <c r="GB1281" s="332">
        <v>0.8666666666666667</v>
      </c>
      <c r="GC1281" s="553" t="s">
        <v>11631</v>
      </c>
      <c r="GD1281" s="552">
        <v>0</v>
      </c>
      <c r="GE1281" s="553" t="s">
        <v>137</v>
      </c>
      <c r="GF1281" s="172">
        <v>6</v>
      </c>
      <c r="GG1281" s="172">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2"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2">
        <v>1</v>
      </c>
      <c r="BQ1282" s="172">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2">
        <v>0</v>
      </c>
      <c r="DG1282" s="172">
        <v>0</v>
      </c>
      <c r="DH1282" s="332" t="s">
        <v>148</v>
      </c>
      <c r="DI1282" s="553" t="s">
        <v>137</v>
      </c>
      <c r="DJ1282" s="552">
        <v>0</v>
      </c>
      <c r="DK1282" s="553" t="s">
        <v>137</v>
      </c>
      <c r="DL1282" s="172">
        <v>2</v>
      </c>
      <c r="DM1282" s="172">
        <v>1</v>
      </c>
      <c r="DN1282" s="332">
        <v>0.5</v>
      </c>
      <c r="DO1282" s="553" t="s">
        <v>12552</v>
      </c>
      <c r="DP1282" s="551">
        <v>0</v>
      </c>
      <c r="DQ1282" s="553" t="s">
        <v>137</v>
      </c>
      <c r="DR1282" s="172">
        <v>21</v>
      </c>
      <c r="DS1282" s="172">
        <v>0</v>
      </c>
      <c r="DT1282" s="332">
        <v>0</v>
      </c>
      <c r="DU1282" s="553" t="s">
        <v>12573</v>
      </c>
      <c r="DV1282" s="552">
        <v>0</v>
      </c>
      <c r="DW1282" s="553" t="s">
        <v>137</v>
      </c>
      <c r="DX1282" s="172">
        <v>9</v>
      </c>
      <c r="DY1282" s="172">
        <v>0</v>
      </c>
      <c r="DZ1282" s="332">
        <v>0</v>
      </c>
      <c r="EA1282" s="553" t="s">
        <v>8219</v>
      </c>
      <c r="EB1282" s="552">
        <v>0</v>
      </c>
      <c r="EC1282" s="553" t="s">
        <v>137</v>
      </c>
      <c r="ED1282" s="172">
        <v>4</v>
      </c>
      <c r="EE1282" s="172">
        <v>3</v>
      </c>
      <c r="EF1282" s="576">
        <v>0.75</v>
      </c>
      <c r="EG1282" s="553" t="s">
        <v>8219</v>
      </c>
      <c r="EH1282" s="552">
        <v>0</v>
      </c>
      <c r="EI1282" s="553" t="s">
        <v>137</v>
      </c>
      <c r="EJ1282" s="172">
        <v>3</v>
      </c>
      <c r="EK1282" s="172">
        <v>0</v>
      </c>
      <c r="EL1282" s="576">
        <v>0</v>
      </c>
      <c r="EM1282" s="553" t="s">
        <v>12617</v>
      </c>
      <c r="EN1282" s="552">
        <v>3</v>
      </c>
      <c r="EO1282" s="553" t="s">
        <v>8221</v>
      </c>
      <c r="EP1282" s="172">
        <v>1</v>
      </c>
      <c r="EQ1282" s="172">
        <v>1</v>
      </c>
      <c r="ER1282" s="332">
        <v>1</v>
      </c>
      <c r="ES1282" s="553" t="s">
        <v>137</v>
      </c>
      <c r="ET1282" s="552">
        <v>0</v>
      </c>
      <c r="EU1282" s="553" t="s">
        <v>137</v>
      </c>
      <c r="EV1282" s="172">
        <v>29</v>
      </c>
      <c r="EW1282" s="172">
        <v>1</v>
      </c>
      <c r="EX1282" s="332">
        <v>3.4482758620689655E-2</v>
      </c>
      <c r="EY1282" s="553" t="s">
        <v>13537</v>
      </c>
      <c r="EZ1282" s="552">
        <v>27</v>
      </c>
      <c r="FA1282" s="553" t="s">
        <v>13538</v>
      </c>
      <c r="FB1282" s="172">
        <v>0</v>
      </c>
      <c r="FC1282" s="172">
        <v>0</v>
      </c>
      <c r="FD1282" s="332" t="s">
        <v>148</v>
      </c>
      <c r="FE1282" s="553" t="s">
        <v>137</v>
      </c>
      <c r="FF1282" s="552">
        <v>0</v>
      </c>
      <c r="FG1282" s="553" t="s">
        <v>137</v>
      </c>
      <c r="FH1282" s="172">
        <v>0</v>
      </c>
      <c r="FI1282" s="172">
        <v>0</v>
      </c>
      <c r="FJ1282" s="332" t="s">
        <v>148</v>
      </c>
      <c r="FK1282" s="553" t="s">
        <v>137</v>
      </c>
      <c r="FL1282" s="552">
        <v>0</v>
      </c>
      <c r="FM1282" s="553" t="s">
        <v>137</v>
      </c>
      <c r="FN1282" s="172">
        <v>0</v>
      </c>
      <c r="FO1282" s="172">
        <v>0</v>
      </c>
      <c r="FP1282" s="332" t="s">
        <v>148</v>
      </c>
      <c r="FQ1282" s="553" t="s">
        <v>137</v>
      </c>
      <c r="FR1282" s="552">
        <v>0</v>
      </c>
      <c r="FS1282" s="553" t="s">
        <v>137</v>
      </c>
      <c r="FT1282" s="172">
        <v>0</v>
      </c>
      <c r="FU1282" s="172">
        <v>0</v>
      </c>
      <c r="FV1282" s="332" t="s">
        <v>148</v>
      </c>
      <c r="FW1282" s="553" t="s">
        <v>137</v>
      </c>
      <c r="FX1282" s="552">
        <v>0</v>
      </c>
      <c r="FY1282" s="553" t="s">
        <v>137</v>
      </c>
      <c r="FZ1282" s="172">
        <v>3</v>
      </c>
      <c r="GA1282" s="172">
        <v>1</v>
      </c>
      <c r="GB1282" s="332">
        <v>0.33333333333333331</v>
      </c>
      <c r="GC1282" s="553" t="s">
        <v>8222</v>
      </c>
      <c r="GD1282" s="552">
        <v>1</v>
      </c>
      <c r="GE1282" s="553" t="s">
        <v>8223</v>
      </c>
      <c r="GF1282" s="172">
        <v>0</v>
      </c>
      <c r="GG1282" s="172">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2"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2">
        <v>2</v>
      </c>
      <c r="BQ1283" s="172">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2">
        <v>0</v>
      </c>
      <c r="DG1283" s="172">
        <v>0</v>
      </c>
      <c r="DH1283" s="332" t="s">
        <v>148</v>
      </c>
      <c r="DI1283" s="553" t="s">
        <v>137</v>
      </c>
      <c r="DJ1283" s="552">
        <v>0</v>
      </c>
      <c r="DK1283" s="553" t="s">
        <v>137</v>
      </c>
      <c r="DL1283" s="172">
        <v>3</v>
      </c>
      <c r="DM1283" s="172">
        <v>3</v>
      </c>
      <c r="DN1283" s="332">
        <v>1</v>
      </c>
      <c r="DO1283" s="553"/>
      <c r="DP1283" s="551">
        <v>0</v>
      </c>
      <c r="DQ1283" s="553" t="s">
        <v>137</v>
      </c>
      <c r="DR1283" s="172">
        <v>19</v>
      </c>
      <c r="DS1283" s="172">
        <v>0</v>
      </c>
      <c r="DT1283" s="332">
        <v>0</v>
      </c>
      <c r="DU1283" s="553" t="s">
        <v>8227</v>
      </c>
      <c r="DV1283" s="552">
        <v>0</v>
      </c>
      <c r="DW1283" s="553" t="s">
        <v>137</v>
      </c>
      <c r="DX1283" s="172">
        <v>3</v>
      </c>
      <c r="DY1283" s="172">
        <v>0</v>
      </c>
      <c r="DZ1283" s="332">
        <v>0</v>
      </c>
      <c r="EA1283" s="553" t="s">
        <v>8228</v>
      </c>
      <c r="EB1283" s="552">
        <v>0</v>
      </c>
      <c r="EC1283" s="553" t="s">
        <v>137</v>
      </c>
      <c r="ED1283" s="172">
        <v>1</v>
      </c>
      <c r="EE1283" s="172">
        <v>0</v>
      </c>
      <c r="EF1283" s="576">
        <v>0</v>
      </c>
      <c r="EG1283" s="553" t="s">
        <v>8229</v>
      </c>
      <c r="EH1283" s="552">
        <v>0</v>
      </c>
      <c r="EI1283" s="553" t="s">
        <v>137</v>
      </c>
      <c r="EJ1283" s="172">
        <v>3</v>
      </c>
      <c r="EK1283" s="172">
        <v>0</v>
      </c>
      <c r="EL1283" s="576">
        <v>0</v>
      </c>
      <c r="EM1283" s="553" t="s">
        <v>8230</v>
      </c>
      <c r="EN1283" s="552">
        <v>3</v>
      </c>
      <c r="EO1283" s="553" t="s">
        <v>8231</v>
      </c>
      <c r="EP1283" s="172">
        <v>5</v>
      </c>
      <c r="EQ1283" s="172">
        <v>1</v>
      </c>
      <c r="ER1283" s="332">
        <v>0.2</v>
      </c>
      <c r="ES1283" s="553" t="s">
        <v>550</v>
      </c>
      <c r="ET1283" s="552">
        <v>3</v>
      </c>
      <c r="EU1283" s="553" t="s">
        <v>12642</v>
      </c>
      <c r="EV1283" s="172">
        <v>27</v>
      </c>
      <c r="EW1283" s="172">
        <v>1</v>
      </c>
      <c r="EX1283" s="332">
        <v>3.7037037037037035E-2</v>
      </c>
      <c r="EY1283" s="553" t="s">
        <v>13539</v>
      </c>
      <c r="EZ1283" s="552">
        <v>26</v>
      </c>
      <c r="FA1283" s="553" t="s">
        <v>13540</v>
      </c>
      <c r="FB1283" s="172">
        <v>0</v>
      </c>
      <c r="FC1283" s="172">
        <v>0</v>
      </c>
      <c r="FD1283" s="332" t="s">
        <v>148</v>
      </c>
      <c r="FE1283" s="553" t="s">
        <v>137</v>
      </c>
      <c r="FF1283" s="552">
        <v>0</v>
      </c>
      <c r="FG1283" s="553" t="s">
        <v>137</v>
      </c>
      <c r="FH1283" s="172">
        <v>0</v>
      </c>
      <c r="FI1283" s="172">
        <v>0</v>
      </c>
      <c r="FJ1283" s="332" t="s">
        <v>148</v>
      </c>
      <c r="FK1283" s="553" t="s">
        <v>137</v>
      </c>
      <c r="FL1283" s="552">
        <v>0</v>
      </c>
      <c r="FM1283" s="553" t="s">
        <v>137</v>
      </c>
      <c r="FN1283" s="172">
        <v>0</v>
      </c>
      <c r="FO1283" s="172">
        <v>0</v>
      </c>
      <c r="FP1283" s="332" t="s">
        <v>148</v>
      </c>
      <c r="FQ1283" s="553" t="s">
        <v>137</v>
      </c>
      <c r="FR1283" s="552">
        <v>0</v>
      </c>
      <c r="FS1283" s="553" t="s">
        <v>137</v>
      </c>
      <c r="FT1283" s="172">
        <v>0</v>
      </c>
      <c r="FU1283" s="172">
        <v>0</v>
      </c>
      <c r="FV1283" s="332" t="s">
        <v>148</v>
      </c>
      <c r="FW1283" s="553" t="s">
        <v>137</v>
      </c>
      <c r="FX1283" s="552">
        <v>0</v>
      </c>
      <c r="FY1283" s="553" t="s">
        <v>137</v>
      </c>
      <c r="FZ1283" s="172">
        <v>6</v>
      </c>
      <c r="GA1283" s="172">
        <v>2</v>
      </c>
      <c r="GB1283" s="332">
        <v>0.33333333333333331</v>
      </c>
      <c r="GC1283" s="553" t="s">
        <v>2403</v>
      </c>
      <c r="GD1283" s="552">
        <v>0</v>
      </c>
      <c r="GE1283" s="553" t="s">
        <v>137</v>
      </c>
      <c r="GF1283" s="172">
        <v>16</v>
      </c>
      <c r="GG1283" s="172">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2"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2">
        <v>1</v>
      </c>
      <c r="BQ1284" s="172">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2">
        <v>0</v>
      </c>
      <c r="DG1284" s="172">
        <v>0</v>
      </c>
      <c r="DH1284" s="332" t="s">
        <v>148</v>
      </c>
      <c r="DI1284" s="553" t="s">
        <v>137</v>
      </c>
      <c r="DJ1284" s="552">
        <v>0</v>
      </c>
      <c r="DK1284" s="553" t="s">
        <v>137</v>
      </c>
      <c r="DL1284" s="172">
        <v>0</v>
      </c>
      <c r="DM1284" s="172">
        <v>0</v>
      </c>
      <c r="DN1284" s="332" t="s">
        <v>148</v>
      </c>
      <c r="DO1284" s="553" t="s">
        <v>137</v>
      </c>
      <c r="DP1284" s="551">
        <v>0</v>
      </c>
      <c r="DQ1284" s="553" t="s">
        <v>137</v>
      </c>
      <c r="DR1284" s="172">
        <v>29</v>
      </c>
      <c r="DS1284" s="172">
        <v>6</v>
      </c>
      <c r="DT1284" s="332">
        <v>0.20689655172413793</v>
      </c>
      <c r="DU1284" s="553" t="s">
        <v>18810</v>
      </c>
      <c r="DV1284" s="552">
        <v>0</v>
      </c>
      <c r="DW1284" s="553" t="s">
        <v>137</v>
      </c>
      <c r="DX1284" s="172">
        <v>0</v>
      </c>
      <c r="DY1284" s="172">
        <v>0</v>
      </c>
      <c r="DZ1284" s="332" t="s">
        <v>148</v>
      </c>
      <c r="EA1284" s="553" t="s">
        <v>137</v>
      </c>
      <c r="EB1284" s="552">
        <v>0</v>
      </c>
      <c r="EC1284" s="553" t="s">
        <v>137</v>
      </c>
      <c r="ED1284" s="172">
        <v>1</v>
      </c>
      <c r="EE1284" s="172">
        <v>1</v>
      </c>
      <c r="EF1284" s="576">
        <v>1</v>
      </c>
      <c r="EG1284" s="553"/>
      <c r="EH1284" s="552">
        <v>0</v>
      </c>
      <c r="EI1284" s="553" t="s">
        <v>137</v>
      </c>
      <c r="EJ1284" s="172">
        <v>2</v>
      </c>
      <c r="EK1284" s="172">
        <v>2</v>
      </c>
      <c r="EL1284" s="576">
        <v>1</v>
      </c>
      <c r="EM1284" s="553" t="s">
        <v>137</v>
      </c>
      <c r="EN1284" s="552">
        <v>0</v>
      </c>
      <c r="EO1284" s="553" t="s">
        <v>137</v>
      </c>
      <c r="EP1284" s="172">
        <v>3</v>
      </c>
      <c r="EQ1284" s="172">
        <v>0</v>
      </c>
      <c r="ER1284" s="332">
        <v>0</v>
      </c>
      <c r="ES1284" s="553" t="s">
        <v>8236</v>
      </c>
      <c r="ET1284" s="552">
        <v>0</v>
      </c>
      <c r="EU1284" s="553" t="s">
        <v>137</v>
      </c>
      <c r="EV1284" s="172">
        <v>0</v>
      </c>
      <c r="EW1284" s="172">
        <v>0</v>
      </c>
      <c r="EX1284" s="332" t="s">
        <v>148</v>
      </c>
      <c r="EY1284" s="553"/>
      <c r="EZ1284" s="552">
        <v>0</v>
      </c>
      <c r="FA1284" s="553"/>
      <c r="FB1284" s="172">
        <v>1</v>
      </c>
      <c r="FC1284" s="172">
        <v>1</v>
      </c>
      <c r="FD1284" s="332">
        <v>1</v>
      </c>
      <c r="FE1284" s="553" t="s">
        <v>137</v>
      </c>
      <c r="FF1284" s="552">
        <v>0</v>
      </c>
      <c r="FG1284" s="553" t="s">
        <v>137</v>
      </c>
      <c r="FH1284" s="172">
        <v>0</v>
      </c>
      <c r="FI1284" s="172">
        <v>0</v>
      </c>
      <c r="FJ1284" s="332" t="s">
        <v>148</v>
      </c>
      <c r="FK1284" s="553" t="s">
        <v>137</v>
      </c>
      <c r="FL1284" s="552">
        <v>0</v>
      </c>
      <c r="FM1284" s="553" t="s">
        <v>137</v>
      </c>
      <c r="FN1284" s="172">
        <v>0</v>
      </c>
      <c r="FO1284" s="172">
        <v>0</v>
      </c>
      <c r="FP1284" s="332" t="s">
        <v>148</v>
      </c>
      <c r="FQ1284" s="553" t="s">
        <v>137</v>
      </c>
      <c r="FR1284" s="552">
        <v>0</v>
      </c>
      <c r="FS1284" s="553" t="s">
        <v>137</v>
      </c>
      <c r="FT1284" s="172">
        <v>0</v>
      </c>
      <c r="FU1284" s="172">
        <v>0</v>
      </c>
      <c r="FV1284" s="332" t="s">
        <v>148</v>
      </c>
      <c r="FW1284" s="553" t="s">
        <v>137</v>
      </c>
      <c r="FX1284" s="552">
        <v>0</v>
      </c>
      <c r="FY1284" s="553" t="s">
        <v>137</v>
      </c>
      <c r="FZ1284" s="172">
        <v>3</v>
      </c>
      <c r="GA1284" s="172">
        <v>1</v>
      </c>
      <c r="GB1284" s="332">
        <v>0.33333333333333331</v>
      </c>
      <c r="GC1284" s="553" t="s">
        <v>8237</v>
      </c>
      <c r="GD1284" s="552">
        <v>0</v>
      </c>
      <c r="GE1284" s="553" t="s">
        <v>137</v>
      </c>
      <c r="GF1284" s="172">
        <v>7</v>
      </c>
      <c r="GG1284" s="172">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2"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2">
        <v>6</v>
      </c>
      <c r="BQ1285" s="172">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2">
        <v>0</v>
      </c>
      <c r="DG1285" s="172">
        <v>0</v>
      </c>
      <c r="DH1285" s="332" t="s">
        <v>148</v>
      </c>
      <c r="DI1285" s="553" t="s">
        <v>137</v>
      </c>
      <c r="DJ1285" s="552">
        <v>0</v>
      </c>
      <c r="DK1285" s="553" t="s">
        <v>137</v>
      </c>
      <c r="DL1285" s="172">
        <v>2</v>
      </c>
      <c r="DM1285" s="172">
        <v>2</v>
      </c>
      <c r="DN1285" s="332">
        <v>1</v>
      </c>
      <c r="DO1285" s="553" t="s">
        <v>137</v>
      </c>
      <c r="DP1285" s="551">
        <v>0</v>
      </c>
      <c r="DQ1285" s="553" t="s">
        <v>137</v>
      </c>
      <c r="DR1285" s="172">
        <v>39</v>
      </c>
      <c r="DS1285" s="172">
        <v>13</v>
      </c>
      <c r="DT1285" s="332">
        <v>0.33333333333333331</v>
      </c>
      <c r="DU1285" s="553" t="s">
        <v>17822</v>
      </c>
      <c r="DV1285" s="552">
        <v>0</v>
      </c>
      <c r="DW1285" s="553" t="s">
        <v>137</v>
      </c>
      <c r="DX1285" s="172">
        <v>5</v>
      </c>
      <c r="DY1285" s="172">
        <v>0</v>
      </c>
      <c r="DZ1285" s="332">
        <v>0</v>
      </c>
      <c r="EA1285" s="553" t="s">
        <v>8241</v>
      </c>
      <c r="EB1285" s="552">
        <v>0</v>
      </c>
      <c r="EC1285" s="553" t="s">
        <v>137</v>
      </c>
      <c r="ED1285" s="172">
        <v>11</v>
      </c>
      <c r="EE1285" s="172">
        <v>0</v>
      </c>
      <c r="EF1285" s="576">
        <v>0</v>
      </c>
      <c r="EG1285" s="553" t="s">
        <v>8242</v>
      </c>
      <c r="EH1285" s="552">
        <v>0</v>
      </c>
      <c r="EI1285" s="553" t="s">
        <v>137</v>
      </c>
      <c r="EJ1285" s="172">
        <v>3</v>
      </c>
      <c r="EK1285" s="172">
        <v>0</v>
      </c>
      <c r="EL1285" s="576">
        <v>0</v>
      </c>
      <c r="EM1285" s="553" t="s">
        <v>17823</v>
      </c>
      <c r="EN1285" s="552">
        <v>0</v>
      </c>
      <c r="EO1285" s="553" t="s">
        <v>137</v>
      </c>
      <c r="EP1285" s="172">
        <v>6</v>
      </c>
      <c r="EQ1285" s="172">
        <v>5</v>
      </c>
      <c r="ER1285" s="332">
        <v>0.83333333333333337</v>
      </c>
      <c r="ES1285" s="553" t="s">
        <v>17824</v>
      </c>
      <c r="ET1285" s="552">
        <v>0</v>
      </c>
      <c r="EU1285" s="553"/>
      <c r="EV1285" s="172">
        <v>32</v>
      </c>
      <c r="EW1285" s="172">
        <v>31</v>
      </c>
      <c r="EX1285" s="332">
        <v>0.96875</v>
      </c>
      <c r="EY1285" s="553" t="s">
        <v>17825</v>
      </c>
      <c r="EZ1285" s="552">
        <v>0</v>
      </c>
      <c r="FA1285" s="553"/>
      <c r="FB1285" s="172">
        <v>1</v>
      </c>
      <c r="FC1285" s="172">
        <v>1</v>
      </c>
      <c r="FD1285" s="332">
        <v>1</v>
      </c>
      <c r="FE1285" s="553" t="s">
        <v>137</v>
      </c>
      <c r="FF1285" s="552">
        <v>0</v>
      </c>
      <c r="FG1285" s="553" t="s">
        <v>137</v>
      </c>
      <c r="FH1285" s="172">
        <v>0</v>
      </c>
      <c r="FI1285" s="172">
        <v>0</v>
      </c>
      <c r="FJ1285" s="332" t="s">
        <v>148</v>
      </c>
      <c r="FK1285" s="553" t="s">
        <v>137</v>
      </c>
      <c r="FL1285" s="552">
        <v>0</v>
      </c>
      <c r="FM1285" s="553" t="s">
        <v>137</v>
      </c>
      <c r="FN1285" s="172">
        <v>0</v>
      </c>
      <c r="FO1285" s="172">
        <v>0</v>
      </c>
      <c r="FP1285" s="332" t="s">
        <v>148</v>
      </c>
      <c r="FQ1285" s="553" t="s">
        <v>137</v>
      </c>
      <c r="FR1285" s="552">
        <v>0</v>
      </c>
      <c r="FS1285" s="553" t="s">
        <v>137</v>
      </c>
      <c r="FT1285" s="172">
        <v>0</v>
      </c>
      <c r="FU1285" s="172">
        <v>0</v>
      </c>
      <c r="FV1285" s="332" t="s">
        <v>148</v>
      </c>
      <c r="FW1285" s="553" t="s">
        <v>137</v>
      </c>
      <c r="FX1285" s="552">
        <v>0</v>
      </c>
      <c r="FY1285" s="553" t="s">
        <v>137</v>
      </c>
      <c r="FZ1285" s="172">
        <v>7</v>
      </c>
      <c r="GA1285" s="172">
        <v>5</v>
      </c>
      <c r="GB1285" s="332">
        <v>0.7142857142857143</v>
      </c>
      <c r="GC1285" s="553" t="s">
        <v>8243</v>
      </c>
      <c r="GD1285" s="552">
        <v>2</v>
      </c>
      <c r="GE1285" s="553" t="s">
        <v>8243</v>
      </c>
      <c r="GF1285" s="172">
        <v>5</v>
      </c>
      <c r="GG1285" s="172">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2"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2">
        <v>2</v>
      </c>
      <c r="BQ1286" s="172">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2">
        <v>0</v>
      </c>
      <c r="DG1286" s="172">
        <v>0</v>
      </c>
      <c r="DH1286" s="332" t="s">
        <v>148</v>
      </c>
      <c r="DI1286" s="553" t="s">
        <v>137</v>
      </c>
      <c r="DJ1286" s="552">
        <v>0</v>
      </c>
      <c r="DK1286" s="553" t="s">
        <v>137</v>
      </c>
      <c r="DL1286" s="172">
        <v>0</v>
      </c>
      <c r="DM1286" s="172">
        <v>0</v>
      </c>
      <c r="DN1286" s="332" t="s">
        <v>148</v>
      </c>
      <c r="DO1286" s="553" t="s">
        <v>137</v>
      </c>
      <c r="DP1286" s="551">
        <v>0</v>
      </c>
      <c r="DQ1286" s="553" t="s">
        <v>137</v>
      </c>
      <c r="DR1286" s="172">
        <v>32</v>
      </c>
      <c r="DS1286" s="172">
        <v>0</v>
      </c>
      <c r="DT1286" s="332">
        <v>0</v>
      </c>
      <c r="DU1286" s="553" t="s">
        <v>8245</v>
      </c>
      <c r="DV1286" s="552">
        <v>0</v>
      </c>
      <c r="DW1286" s="553" t="s">
        <v>137</v>
      </c>
      <c r="DX1286" s="172">
        <v>0</v>
      </c>
      <c r="DY1286" s="172">
        <v>0</v>
      </c>
      <c r="DZ1286" s="332" t="s">
        <v>148</v>
      </c>
      <c r="EA1286" s="553" t="s">
        <v>137</v>
      </c>
      <c r="EB1286" s="552">
        <v>0</v>
      </c>
      <c r="EC1286" s="553" t="s">
        <v>137</v>
      </c>
      <c r="ED1286" s="172">
        <v>1</v>
      </c>
      <c r="EE1286" s="172">
        <v>0</v>
      </c>
      <c r="EF1286" s="576">
        <v>0</v>
      </c>
      <c r="EG1286" s="553" t="s">
        <v>8245</v>
      </c>
      <c r="EH1286" s="552">
        <v>0</v>
      </c>
      <c r="EI1286" s="553" t="s">
        <v>137</v>
      </c>
      <c r="EJ1286" s="172">
        <v>0</v>
      </c>
      <c r="EK1286" s="172">
        <v>0</v>
      </c>
      <c r="EL1286" s="576" t="s">
        <v>148</v>
      </c>
      <c r="EM1286" s="553" t="s">
        <v>137</v>
      </c>
      <c r="EN1286" s="552">
        <v>0</v>
      </c>
      <c r="EO1286" s="553" t="s">
        <v>137</v>
      </c>
      <c r="EP1286" s="172">
        <v>0</v>
      </c>
      <c r="EQ1286" s="172">
        <v>0</v>
      </c>
      <c r="ER1286" s="332" t="s">
        <v>148</v>
      </c>
      <c r="ES1286" s="553" t="s">
        <v>137</v>
      </c>
      <c r="ET1286" s="552">
        <v>0</v>
      </c>
      <c r="EU1286" s="553" t="s">
        <v>137</v>
      </c>
      <c r="EV1286" s="172">
        <v>9</v>
      </c>
      <c r="EW1286" s="172">
        <v>0</v>
      </c>
      <c r="EX1286" s="332">
        <v>0</v>
      </c>
      <c r="EY1286" s="553" t="s">
        <v>8245</v>
      </c>
      <c r="EZ1286" s="552">
        <v>9</v>
      </c>
      <c r="FA1286" s="553" t="s">
        <v>8245</v>
      </c>
      <c r="FB1286" s="172">
        <v>0</v>
      </c>
      <c r="FC1286" s="172">
        <v>0</v>
      </c>
      <c r="FD1286" s="332" t="s">
        <v>148</v>
      </c>
      <c r="FE1286" s="553" t="s">
        <v>137</v>
      </c>
      <c r="FF1286" s="552">
        <v>0</v>
      </c>
      <c r="FG1286" s="553" t="s">
        <v>137</v>
      </c>
      <c r="FH1286" s="172">
        <v>0</v>
      </c>
      <c r="FI1286" s="172">
        <v>0</v>
      </c>
      <c r="FJ1286" s="332" t="s">
        <v>148</v>
      </c>
      <c r="FK1286" s="553" t="s">
        <v>137</v>
      </c>
      <c r="FL1286" s="552">
        <v>0</v>
      </c>
      <c r="FM1286" s="553" t="s">
        <v>137</v>
      </c>
      <c r="FN1286" s="172">
        <v>1</v>
      </c>
      <c r="FO1286" s="172">
        <v>0</v>
      </c>
      <c r="FP1286" s="332">
        <v>0</v>
      </c>
      <c r="FQ1286" s="553" t="s">
        <v>8246</v>
      </c>
      <c r="FR1286" s="552">
        <v>0</v>
      </c>
      <c r="FS1286" s="553" t="s">
        <v>137</v>
      </c>
      <c r="FT1286" s="172">
        <v>1</v>
      </c>
      <c r="FU1286" s="172">
        <v>0</v>
      </c>
      <c r="FV1286" s="332">
        <v>0</v>
      </c>
      <c r="FW1286" s="553" t="s">
        <v>8246</v>
      </c>
      <c r="FX1286" s="552">
        <v>0</v>
      </c>
      <c r="FY1286" s="553" t="s">
        <v>137</v>
      </c>
      <c r="FZ1286" s="172">
        <v>1</v>
      </c>
      <c r="GA1286" s="172">
        <v>0</v>
      </c>
      <c r="GB1286" s="332">
        <v>0</v>
      </c>
      <c r="GC1286" s="553" t="s">
        <v>8245</v>
      </c>
      <c r="GD1286" s="552">
        <v>0</v>
      </c>
      <c r="GE1286" s="553" t="s">
        <v>137</v>
      </c>
      <c r="GF1286" s="172">
        <v>0</v>
      </c>
      <c r="GG1286" s="172">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2"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2">
        <v>2</v>
      </c>
      <c r="BQ1287" s="172">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2">
        <v>0</v>
      </c>
      <c r="DG1287" s="172">
        <v>0</v>
      </c>
      <c r="DH1287" s="332" t="s">
        <v>148</v>
      </c>
      <c r="DI1287" s="553" t="s">
        <v>137</v>
      </c>
      <c r="DJ1287" s="552">
        <v>0</v>
      </c>
      <c r="DK1287" s="553" t="s">
        <v>137</v>
      </c>
      <c r="DL1287" s="172">
        <v>0</v>
      </c>
      <c r="DM1287" s="172">
        <v>0</v>
      </c>
      <c r="DN1287" s="332" t="s">
        <v>148</v>
      </c>
      <c r="DO1287" s="553" t="s">
        <v>137</v>
      </c>
      <c r="DP1287" s="551">
        <v>0</v>
      </c>
      <c r="DQ1287" s="553" t="s">
        <v>137</v>
      </c>
      <c r="DR1287" s="172">
        <v>9</v>
      </c>
      <c r="DS1287" s="172">
        <v>0</v>
      </c>
      <c r="DT1287" s="332">
        <v>0</v>
      </c>
      <c r="DU1287" s="553" t="s">
        <v>1274</v>
      </c>
      <c r="DV1287" s="552">
        <v>0</v>
      </c>
      <c r="DW1287" s="553" t="s">
        <v>137</v>
      </c>
      <c r="DX1287" s="172">
        <v>0</v>
      </c>
      <c r="DY1287" s="172">
        <v>0</v>
      </c>
      <c r="DZ1287" s="332" t="s">
        <v>148</v>
      </c>
      <c r="EA1287" s="553" t="s">
        <v>137</v>
      </c>
      <c r="EB1287" s="552">
        <v>0</v>
      </c>
      <c r="EC1287" s="553" t="s">
        <v>137</v>
      </c>
      <c r="ED1287" s="172">
        <v>0</v>
      </c>
      <c r="EE1287" s="172">
        <v>0</v>
      </c>
      <c r="EF1287" s="576" t="s">
        <v>148</v>
      </c>
      <c r="EG1287" s="553" t="s">
        <v>137</v>
      </c>
      <c r="EH1287" s="552">
        <v>0</v>
      </c>
      <c r="EI1287" s="553" t="s">
        <v>137</v>
      </c>
      <c r="EJ1287" s="172">
        <v>1</v>
      </c>
      <c r="EK1287" s="172">
        <v>0</v>
      </c>
      <c r="EL1287" s="576">
        <v>0</v>
      </c>
      <c r="EM1287" s="553" t="s">
        <v>745</v>
      </c>
      <c r="EN1287" s="552">
        <v>1</v>
      </c>
      <c r="EO1287" s="553" t="s">
        <v>235</v>
      </c>
      <c r="EP1287" s="172">
        <v>0</v>
      </c>
      <c r="EQ1287" s="172">
        <v>0</v>
      </c>
      <c r="ER1287" s="332" t="s">
        <v>148</v>
      </c>
      <c r="ES1287" s="553" t="s">
        <v>137</v>
      </c>
      <c r="ET1287" s="552">
        <v>0</v>
      </c>
      <c r="EU1287" s="553" t="s">
        <v>137</v>
      </c>
      <c r="EV1287" s="172">
        <v>5</v>
      </c>
      <c r="EW1287" s="172">
        <v>0</v>
      </c>
      <c r="EX1287" s="332">
        <v>0</v>
      </c>
      <c r="EY1287" s="553" t="s">
        <v>8245</v>
      </c>
      <c r="EZ1287" s="552">
        <v>5</v>
      </c>
      <c r="FA1287" s="553" t="s">
        <v>8245</v>
      </c>
      <c r="FB1287" s="172">
        <v>0</v>
      </c>
      <c r="FC1287" s="172">
        <v>0</v>
      </c>
      <c r="FD1287" s="332" t="s">
        <v>148</v>
      </c>
      <c r="FE1287" s="553" t="s">
        <v>137</v>
      </c>
      <c r="FF1287" s="552">
        <v>0</v>
      </c>
      <c r="FG1287" s="553" t="s">
        <v>137</v>
      </c>
      <c r="FH1287" s="172">
        <v>0</v>
      </c>
      <c r="FI1287" s="172">
        <v>0</v>
      </c>
      <c r="FJ1287" s="332" t="s">
        <v>148</v>
      </c>
      <c r="FK1287" s="553" t="s">
        <v>17828</v>
      </c>
      <c r="FL1287" s="552">
        <v>0</v>
      </c>
      <c r="FM1287" s="553" t="s">
        <v>137</v>
      </c>
      <c r="FN1287" s="172">
        <v>0</v>
      </c>
      <c r="FO1287" s="172">
        <v>0</v>
      </c>
      <c r="FP1287" s="332" t="s">
        <v>148</v>
      </c>
      <c r="FQ1287" s="553" t="s">
        <v>137</v>
      </c>
      <c r="FR1287" s="552">
        <v>0</v>
      </c>
      <c r="FS1287" s="553" t="s">
        <v>137</v>
      </c>
      <c r="FT1287" s="172">
        <v>1</v>
      </c>
      <c r="FU1287" s="172">
        <v>1</v>
      </c>
      <c r="FV1287" s="332">
        <v>1</v>
      </c>
      <c r="FW1287" s="553" t="s">
        <v>137</v>
      </c>
      <c r="FX1287" s="552">
        <v>0</v>
      </c>
      <c r="FY1287" s="553" t="s">
        <v>137</v>
      </c>
      <c r="FZ1287" s="172">
        <v>1</v>
      </c>
      <c r="GA1287" s="172">
        <v>1</v>
      </c>
      <c r="GB1287" s="332">
        <v>1</v>
      </c>
      <c r="GC1287" s="553" t="s">
        <v>137</v>
      </c>
      <c r="GD1287" s="552">
        <v>0</v>
      </c>
      <c r="GE1287" s="553" t="s">
        <v>137</v>
      </c>
      <c r="GF1287" s="172">
        <v>0</v>
      </c>
      <c r="GG1287" s="172">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2"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2">
        <v>2</v>
      </c>
      <c r="BQ1288" s="172">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2">
        <v>0</v>
      </c>
      <c r="DG1288" s="172">
        <v>0</v>
      </c>
      <c r="DH1288" s="332" t="s">
        <v>148</v>
      </c>
      <c r="DI1288" s="553" t="s">
        <v>137</v>
      </c>
      <c r="DJ1288" s="552">
        <v>0</v>
      </c>
      <c r="DK1288" s="553" t="s">
        <v>137</v>
      </c>
      <c r="DL1288" s="172">
        <v>0</v>
      </c>
      <c r="DM1288" s="172">
        <v>0</v>
      </c>
      <c r="DN1288" s="332" t="s">
        <v>148</v>
      </c>
      <c r="DO1288" s="553" t="s">
        <v>137</v>
      </c>
      <c r="DP1288" s="551">
        <v>0</v>
      </c>
      <c r="DQ1288" s="553" t="s">
        <v>137</v>
      </c>
      <c r="DR1288" s="172">
        <v>10</v>
      </c>
      <c r="DS1288" s="172">
        <v>0</v>
      </c>
      <c r="DT1288" s="332">
        <v>0</v>
      </c>
      <c r="DU1288" s="553" t="s">
        <v>8250</v>
      </c>
      <c r="DV1288" s="552">
        <v>0</v>
      </c>
      <c r="DW1288" s="553" t="s">
        <v>137</v>
      </c>
      <c r="DX1288" s="172">
        <v>1</v>
      </c>
      <c r="DY1288" s="172">
        <v>0</v>
      </c>
      <c r="DZ1288" s="332">
        <v>0</v>
      </c>
      <c r="EA1288" s="553" t="s">
        <v>3007</v>
      </c>
      <c r="EB1288" s="552">
        <v>0</v>
      </c>
      <c r="EC1288" s="553" t="s">
        <v>137</v>
      </c>
      <c r="ED1288" s="172">
        <v>0</v>
      </c>
      <c r="EE1288" s="172">
        <v>0</v>
      </c>
      <c r="EF1288" s="576" t="s">
        <v>148</v>
      </c>
      <c r="EG1288" s="553" t="s">
        <v>137</v>
      </c>
      <c r="EH1288" s="552">
        <v>0</v>
      </c>
      <c r="EI1288" s="553" t="s">
        <v>137</v>
      </c>
      <c r="EJ1288" s="172">
        <v>1</v>
      </c>
      <c r="EK1288" s="172">
        <v>0</v>
      </c>
      <c r="EL1288" s="576">
        <v>0</v>
      </c>
      <c r="EM1288" s="553" t="s">
        <v>8251</v>
      </c>
      <c r="EN1288" s="552">
        <v>1</v>
      </c>
      <c r="EO1288" s="553" t="s">
        <v>8252</v>
      </c>
      <c r="EP1288" s="172">
        <v>0</v>
      </c>
      <c r="EQ1288" s="172">
        <v>0</v>
      </c>
      <c r="ER1288" s="332" t="s">
        <v>148</v>
      </c>
      <c r="ES1288" s="553" t="s">
        <v>137</v>
      </c>
      <c r="ET1288" s="552">
        <v>0</v>
      </c>
      <c r="EU1288" s="553" t="s">
        <v>137</v>
      </c>
      <c r="EV1288" s="172">
        <v>2</v>
      </c>
      <c r="EW1288" s="172">
        <v>0</v>
      </c>
      <c r="EX1288" s="332">
        <v>0</v>
      </c>
      <c r="EY1288" s="553" t="s">
        <v>13541</v>
      </c>
      <c r="EZ1288" s="552">
        <v>1</v>
      </c>
      <c r="FA1288" s="553" t="s">
        <v>13542</v>
      </c>
      <c r="FB1288" s="172">
        <v>1</v>
      </c>
      <c r="FC1288" s="172">
        <v>0</v>
      </c>
      <c r="FD1288" s="332">
        <v>0</v>
      </c>
      <c r="FE1288" s="553" t="s">
        <v>3007</v>
      </c>
      <c r="FF1288" s="552">
        <v>1</v>
      </c>
      <c r="FG1288" s="553" t="s">
        <v>8253</v>
      </c>
      <c r="FH1288" s="172">
        <v>0</v>
      </c>
      <c r="FI1288" s="172">
        <v>0</v>
      </c>
      <c r="FJ1288" s="332" t="s">
        <v>148</v>
      </c>
      <c r="FK1288" s="553" t="s">
        <v>137</v>
      </c>
      <c r="FL1288" s="552">
        <v>0</v>
      </c>
      <c r="FM1288" s="553" t="s">
        <v>137</v>
      </c>
      <c r="FN1288" s="172">
        <v>0</v>
      </c>
      <c r="FO1288" s="172">
        <v>0</v>
      </c>
      <c r="FP1288" s="332" t="s">
        <v>148</v>
      </c>
      <c r="FQ1288" s="553" t="s">
        <v>137</v>
      </c>
      <c r="FR1288" s="552">
        <v>0</v>
      </c>
      <c r="FS1288" s="553" t="s">
        <v>137</v>
      </c>
      <c r="FT1288" s="172">
        <v>0</v>
      </c>
      <c r="FU1288" s="172">
        <v>0</v>
      </c>
      <c r="FV1288" s="332" t="s">
        <v>148</v>
      </c>
      <c r="FW1288" s="553" t="s">
        <v>137</v>
      </c>
      <c r="FX1288" s="552">
        <v>0</v>
      </c>
      <c r="FY1288" s="553" t="s">
        <v>137</v>
      </c>
      <c r="FZ1288" s="172">
        <v>1</v>
      </c>
      <c r="GA1288" s="172">
        <v>1</v>
      </c>
      <c r="GB1288" s="332">
        <v>1</v>
      </c>
      <c r="GC1288" s="553" t="s">
        <v>137</v>
      </c>
      <c r="GD1288" s="552">
        <v>0</v>
      </c>
      <c r="GE1288" s="553" t="s">
        <v>137</v>
      </c>
      <c r="GF1288" s="172">
        <v>0</v>
      </c>
      <c r="GG1288" s="172">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2"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2">
        <v>2</v>
      </c>
      <c r="BQ1289" s="172">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2">
        <v>0</v>
      </c>
      <c r="DG1289" s="172">
        <v>0</v>
      </c>
      <c r="DH1289" s="332" t="s">
        <v>148</v>
      </c>
      <c r="DI1289" s="553" t="s">
        <v>137</v>
      </c>
      <c r="DJ1289" s="552">
        <v>0</v>
      </c>
      <c r="DK1289" s="553" t="s">
        <v>137</v>
      </c>
      <c r="DL1289" s="172">
        <v>0</v>
      </c>
      <c r="DM1289" s="172">
        <v>0</v>
      </c>
      <c r="DN1289" s="332" t="s">
        <v>148</v>
      </c>
      <c r="DO1289" s="553" t="s">
        <v>137</v>
      </c>
      <c r="DP1289" s="551">
        <v>0</v>
      </c>
      <c r="DQ1289" s="553" t="s">
        <v>137</v>
      </c>
      <c r="DR1289" s="172">
        <v>22</v>
      </c>
      <c r="DS1289" s="172">
        <v>0</v>
      </c>
      <c r="DT1289" s="332">
        <v>0</v>
      </c>
      <c r="DU1289" s="553" t="s">
        <v>8255</v>
      </c>
      <c r="DV1289" s="552">
        <v>0</v>
      </c>
      <c r="DW1289" s="553" t="s">
        <v>137</v>
      </c>
      <c r="DX1289" s="172">
        <v>0</v>
      </c>
      <c r="DY1289" s="172">
        <v>0</v>
      </c>
      <c r="DZ1289" s="332" t="s">
        <v>148</v>
      </c>
      <c r="EA1289" s="553" t="s">
        <v>137</v>
      </c>
      <c r="EB1289" s="552">
        <v>0</v>
      </c>
      <c r="EC1289" s="553" t="s">
        <v>137</v>
      </c>
      <c r="ED1289" s="172">
        <v>2</v>
      </c>
      <c r="EE1289" s="172">
        <v>0</v>
      </c>
      <c r="EF1289" s="576">
        <v>0</v>
      </c>
      <c r="EG1289" s="553" t="s">
        <v>8254</v>
      </c>
      <c r="EH1289" s="552">
        <v>0</v>
      </c>
      <c r="EI1289" s="553" t="s">
        <v>137</v>
      </c>
      <c r="EJ1289" s="172">
        <v>1</v>
      </c>
      <c r="EK1289" s="172">
        <v>0</v>
      </c>
      <c r="EL1289" s="576">
        <v>0</v>
      </c>
      <c r="EM1289" s="553" t="s">
        <v>8256</v>
      </c>
      <c r="EN1289" s="552">
        <v>1</v>
      </c>
      <c r="EO1289" s="553" t="s">
        <v>8257</v>
      </c>
      <c r="EP1289" s="172">
        <v>1</v>
      </c>
      <c r="EQ1289" s="172">
        <v>0</v>
      </c>
      <c r="ER1289" s="332">
        <v>0</v>
      </c>
      <c r="ES1289" s="553" t="s">
        <v>8258</v>
      </c>
      <c r="ET1289" s="552">
        <v>0</v>
      </c>
      <c r="EU1289" s="553" t="s">
        <v>137</v>
      </c>
      <c r="EV1289" s="172">
        <v>10</v>
      </c>
      <c r="EW1289" s="172">
        <v>0</v>
      </c>
      <c r="EX1289" s="332">
        <v>0</v>
      </c>
      <c r="EY1289" s="553" t="s">
        <v>17833</v>
      </c>
      <c r="EZ1289" s="552">
        <v>8</v>
      </c>
      <c r="FA1289" s="553" t="s">
        <v>13543</v>
      </c>
      <c r="FB1289" s="172">
        <v>0</v>
      </c>
      <c r="FC1289" s="172">
        <v>0</v>
      </c>
      <c r="FD1289" s="332" t="s">
        <v>148</v>
      </c>
      <c r="FE1289" s="553" t="s">
        <v>137</v>
      </c>
      <c r="FF1289" s="552">
        <v>0</v>
      </c>
      <c r="FG1289" s="553" t="s">
        <v>137</v>
      </c>
      <c r="FH1289" s="172">
        <v>0</v>
      </c>
      <c r="FI1289" s="172">
        <v>0</v>
      </c>
      <c r="FJ1289" s="332" t="s">
        <v>148</v>
      </c>
      <c r="FK1289" s="553" t="s">
        <v>137</v>
      </c>
      <c r="FL1289" s="552">
        <v>0</v>
      </c>
      <c r="FM1289" s="553" t="s">
        <v>137</v>
      </c>
      <c r="FN1289" s="172">
        <v>0</v>
      </c>
      <c r="FO1289" s="172">
        <v>0</v>
      </c>
      <c r="FP1289" s="332" t="s">
        <v>148</v>
      </c>
      <c r="FQ1289" s="553" t="s">
        <v>137</v>
      </c>
      <c r="FR1289" s="552">
        <v>0</v>
      </c>
      <c r="FS1289" s="553" t="s">
        <v>137</v>
      </c>
      <c r="FT1289" s="172">
        <v>0</v>
      </c>
      <c r="FU1289" s="172">
        <v>0</v>
      </c>
      <c r="FV1289" s="332" t="s">
        <v>148</v>
      </c>
      <c r="FW1289" s="553" t="s">
        <v>137</v>
      </c>
      <c r="FX1289" s="552">
        <v>0</v>
      </c>
      <c r="FY1289" s="553" t="s">
        <v>137</v>
      </c>
      <c r="FZ1289" s="172">
        <v>3</v>
      </c>
      <c r="GA1289" s="172">
        <v>0</v>
      </c>
      <c r="GB1289" s="332">
        <v>0</v>
      </c>
      <c r="GC1289" s="553" t="s">
        <v>11635</v>
      </c>
      <c r="GD1289" s="552">
        <v>0</v>
      </c>
      <c r="GE1289" s="553"/>
      <c r="GF1289" s="172">
        <v>0</v>
      </c>
      <c r="GG1289" s="172">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2"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2">
        <v>2</v>
      </c>
      <c r="BQ1290" s="172">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2">
        <v>2</v>
      </c>
      <c r="DG1290" s="172">
        <v>0</v>
      </c>
      <c r="DH1290" s="332">
        <v>0</v>
      </c>
      <c r="DI1290" s="553" t="s">
        <v>8264</v>
      </c>
      <c r="DJ1290" s="552">
        <v>0</v>
      </c>
      <c r="DK1290" s="553" t="s">
        <v>137</v>
      </c>
      <c r="DL1290" s="172">
        <v>0</v>
      </c>
      <c r="DM1290" s="172">
        <v>0</v>
      </c>
      <c r="DN1290" s="332" t="s">
        <v>148</v>
      </c>
      <c r="DO1290" s="553" t="s">
        <v>137</v>
      </c>
      <c r="DP1290" s="551">
        <v>0</v>
      </c>
      <c r="DQ1290" s="553" t="s">
        <v>137</v>
      </c>
      <c r="DR1290" s="172">
        <v>32</v>
      </c>
      <c r="DS1290" s="172">
        <v>0</v>
      </c>
      <c r="DT1290" s="332">
        <v>0</v>
      </c>
      <c r="DU1290" s="553" t="s">
        <v>8266</v>
      </c>
      <c r="DV1290" s="552">
        <v>0</v>
      </c>
      <c r="DW1290" s="553" t="s">
        <v>137</v>
      </c>
      <c r="DX1290" s="172">
        <v>0</v>
      </c>
      <c r="DY1290" s="172">
        <v>0</v>
      </c>
      <c r="DZ1290" s="332" t="s">
        <v>148</v>
      </c>
      <c r="EA1290" s="553" t="s">
        <v>137</v>
      </c>
      <c r="EB1290" s="552">
        <v>0</v>
      </c>
      <c r="EC1290" s="553" t="s">
        <v>137</v>
      </c>
      <c r="ED1290" s="172">
        <v>3</v>
      </c>
      <c r="EE1290" s="172">
        <v>3</v>
      </c>
      <c r="EF1290" s="576">
        <v>1</v>
      </c>
      <c r="EG1290" s="553" t="s">
        <v>137</v>
      </c>
      <c r="EH1290" s="552">
        <v>0</v>
      </c>
      <c r="EI1290" s="553" t="s">
        <v>137</v>
      </c>
      <c r="EJ1290" s="172">
        <v>3</v>
      </c>
      <c r="EK1290" s="172">
        <v>0</v>
      </c>
      <c r="EL1290" s="576">
        <v>0</v>
      </c>
      <c r="EM1290" s="553" t="s">
        <v>8262</v>
      </c>
      <c r="EN1290" s="552">
        <v>2</v>
      </c>
      <c r="EO1290" s="553" t="s">
        <v>8267</v>
      </c>
      <c r="EP1290" s="172">
        <v>2</v>
      </c>
      <c r="EQ1290" s="172">
        <v>0</v>
      </c>
      <c r="ER1290" s="332">
        <v>0</v>
      </c>
      <c r="ES1290" s="553" t="s">
        <v>8262</v>
      </c>
      <c r="ET1290" s="552">
        <v>1</v>
      </c>
      <c r="EU1290" s="553" t="s">
        <v>8268</v>
      </c>
      <c r="EV1290" s="172">
        <v>12</v>
      </c>
      <c r="EW1290" s="172">
        <v>0</v>
      </c>
      <c r="EX1290" s="332">
        <v>0</v>
      </c>
      <c r="EY1290" s="553" t="s">
        <v>13544</v>
      </c>
      <c r="EZ1290" s="552">
        <v>12</v>
      </c>
      <c r="FA1290" s="553" t="s">
        <v>13545</v>
      </c>
      <c r="FB1290" s="172">
        <v>0</v>
      </c>
      <c r="FC1290" s="172">
        <v>0</v>
      </c>
      <c r="FD1290" s="332" t="s">
        <v>148</v>
      </c>
      <c r="FE1290" s="553" t="s">
        <v>137</v>
      </c>
      <c r="FF1290" s="552">
        <v>0</v>
      </c>
      <c r="FG1290" s="553" t="s">
        <v>137</v>
      </c>
      <c r="FH1290" s="172">
        <v>5</v>
      </c>
      <c r="FI1290" s="172">
        <v>3</v>
      </c>
      <c r="FJ1290" s="332">
        <v>0.6</v>
      </c>
      <c r="FK1290" s="553" t="s">
        <v>8269</v>
      </c>
      <c r="FL1290" s="552">
        <v>0</v>
      </c>
      <c r="FM1290" s="553" t="s">
        <v>137</v>
      </c>
      <c r="FN1290" s="172">
        <v>0</v>
      </c>
      <c r="FO1290" s="172">
        <v>0</v>
      </c>
      <c r="FP1290" s="332" t="s">
        <v>148</v>
      </c>
      <c r="FQ1290" s="553" t="s">
        <v>137</v>
      </c>
      <c r="FR1290" s="552">
        <v>0</v>
      </c>
      <c r="FS1290" s="553" t="s">
        <v>137</v>
      </c>
      <c r="FT1290" s="172">
        <v>3</v>
      </c>
      <c r="FU1290" s="172">
        <v>3</v>
      </c>
      <c r="FV1290" s="332">
        <v>1</v>
      </c>
      <c r="FW1290" s="553" t="s">
        <v>137</v>
      </c>
      <c r="FX1290" s="552">
        <v>0</v>
      </c>
      <c r="FY1290" s="553" t="s">
        <v>137</v>
      </c>
      <c r="FZ1290" s="172">
        <v>4</v>
      </c>
      <c r="GA1290" s="172">
        <v>4</v>
      </c>
      <c r="GB1290" s="332">
        <v>1</v>
      </c>
      <c r="GC1290" s="553" t="s">
        <v>137</v>
      </c>
      <c r="GD1290" s="552">
        <v>0</v>
      </c>
      <c r="GE1290" s="553" t="s">
        <v>137</v>
      </c>
      <c r="GF1290" s="172">
        <v>0</v>
      </c>
      <c r="GG1290" s="172">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2"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2">
        <v>1</v>
      </c>
      <c r="BQ1291" s="172">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2">
        <v>1</v>
      </c>
      <c r="DG1291" s="172">
        <v>1</v>
      </c>
      <c r="DH1291" s="332">
        <v>1</v>
      </c>
      <c r="DI1291" s="553" t="s">
        <v>137</v>
      </c>
      <c r="DJ1291" s="552">
        <v>1</v>
      </c>
      <c r="DK1291" s="553" t="s">
        <v>8275</v>
      </c>
      <c r="DL1291" s="172">
        <v>0</v>
      </c>
      <c r="DM1291" s="172">
        <v>0</v>
      </c>
      <c r="DN1291" s="332" t="s">
        <v>148</v>
      </c>
      <c r="DO1291" s="553" t="s">
        <v>137</v>
      </c>
      <c r="DP1291" s="551">
        <v>0</v>
      </c>
      <c r="DQ1291" s="553" t="s">
        <v>137</v>
      </c>
      <c r="DR1291" s="172">
        <v>16</v>
      </c>
      <c r="DS1291" s="172">
        <v>1</v>
      </c>
      <c r="DT1291" s="332">
        <v>6.25E-2</v>
      </c>
      <c r="DU1291" s="553" t="s">
        <v>19219</v>
      </c>
      <c r="DV1291" s="552">
        <v>0</v>
      </c>
      <c r="DW1291" s="553" t="s">
        <v>137</v>
      </c>
      <c r="DX1291" s="172">
        <v>7</v>
      </c>
      <c r="DY1291" s="172">
        <v>0</v>
      </c>
      <c r="DZ1291" s="332">
        <v>0</v>
      </c>
      <c r="EA1291" s="553" t="s">
        <v>15192</v>
      </c>
      <c r="EB1291" s="552">
        <v>0</v>
      </c>
      <c r="EC1291" s="553" t="s">
        <v>137</v>
      </c>
      <c r="ED1291" s="172">
        <v>1</v>
      </c>
      <c r="EE1291" s="172">
        <v>0</v>
      </c>
      <c r="EF1291" s="576">
        <v>0</v>
      </c>
      <c r="EG1291" s="553" t="s">
        <v>8276</v>
      </c>
      <c r="EH1291" s="552">
        <v>0</v>
      </c>
      <c r="EI1291" s="553" t="s">
        <v>137</v>
      </c>
      <c r="EJ1291" s="172">
        <v>2</v>
      </c>
      <c r="EK1291" s="172">
        <v>0</v>
      </c>
      <c r="EL1291" s="576">
        <v>0</v>
      </c>
      <c r="EM1291" s="553" t="s">
        <v>8277</v>
      </c>
      <c r="EN1291" s="552">
        <v>2</v>
      </c>
      <c r="EO1291" s="553" t="s">
        <v>8278</v>
      </c>
      <c r="EP1291" s="172">
        <v>4</v>
      </c>
      <c r="EQ1291" s="172">
        <v>0</v>
      </c>
      <c r="ER1291" s="332">
        <v>0</v>
      </c>
      <c r="ES1291" s="553" t="s">
        <v>8279</v>
      </c>
      <c r="ET1291" s="552">
        <v>4</v>
      </c>
      <c r="EU1291" s="553" t="s">
        <v>8278</v>
      </c>
      <c r="EV1291" s="172">
        <v>12</v>
      </c>
      <c r="EW1291" s="172">
        <v>0</v>
      </c>
      <c r="EX1291" s="332">
        <v>0</v>
      </c>
      <c r="EY1291" s="553" t="s">
        <v>13546</v>
      </c>
      <c r="EZ1291" s="552">
        <v>11</v>
      </c>
      <c r="FA1291" s="553" t="s">
        <v>13547</v>
      </c>
      <c r="FB1291" s="172">
        <v>0</v>
      </c>
      <c r="FC1291" s="172">
        <v>0</v>
      </c>
      <c r="FD1291" s="332" t="s">
        <v>148</v>
      </c>
      <c r="FE1291" s="553" t="s">
        <v>137</v>
      </c>
      <c r="FF1291" s="552">
        <v>0</v>
      </c>
      <c r="FG1291" s="553" t="s">
        <v>137</v>
      </c>
      <c r="FH1291" s="172">
        <v>0</v>
      </c>
      <c r="FI1291" s="172">
        <v>0</v>
      </c>
      <c r="FJ1291" s="332" t="s">
        <v>148</v>
      </c>
      <c r="FK1291" s="553" t="s">
        <v>137</v>
      </c>
      <c r="FL1291" s="552">
        <v>0</v>
      </c>
      <c r="FM1291" s="553" t="s">
        <v>137</v>
      </c>
      <c r="FN1291" s="172">
        <v>0</v>
      </c>
      <c r="FO1291" s="172">
        <v>0</v>
      </c>
      <c r="FP1291" s="332" t="s">
        <v>148</v>
      </c>
      <c r="FQ1291" s="553" t="s">
        <v>137</v>
      </c>
      <c r="FR1291" s="552">
        <v>0</v>
      </c>
      <c r="FS1291" s="553" t="s">
        <v>137</v>
      </c>
      <c r="FT1291" s="172">
        <v>0</v>
      </c>
      <c r="FU1291" s="172">
        <v>0</v>
      </c>
      <c r="FV1291" s="332" t="s">
        <v>148</v>
      </c>
      <c r="FW1291" s="553" t="s">
        <v>137</v>
      </c>
      <c r="FX1291" s="552">
        <v>0</v>
      </c>
      <c r="FY1291" s="553" t="s">
        <v>137</v>
      </c>
      <c r="FZ1291" s="172">
        <v>3</v>
      </c>
      <c r="GA1291" s="172">
        <v>3</v>
      </c>
      <c r="GB1291" s="332">
        <v>1</v>
      </c>
      <c r="GC1291" s="553" t="s">
        <v>137</v>
      </c>
      <c r="GD1291" s="552">
        <v>0</v>
      </c>
      <c r="GE1291" s="553" t="s">
        <v>137</v>
      </c>
      <c r="GF1291" s="172">
        <v>5</v>
      </c>
      <c r="GG1291" s="172">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2"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2">
        <v>1</v>
      </c>
      <c r="BQ1292" s="172">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2">
        <v>0</v>
      </c>
      <c r="DG1292" s="172">
        <v>0</v>
      </c>
      <c r="DH1292" s="332" t="s">
        <v>148</v>
      </c>
      <c r="DI1292" s="553" t="s">
        <v>137</v>
      </c>
      <c r="DJ1292" s="552">
        <v>0</v>
      </c>
      <c r="DK1292" s="553" t="s">
        <v>137</v>
      </c>
      <c r="DL1292" s="172">
        <v>0</v>
      </c>
      <c r="DM1292" s="172">
        <v>0</v>
      </c>
      <c r="DN1292" s="332" t="s">
        <v>148</v>
      </c>
      <c r="DO1292" s="553" t="s">
        <v>137</v>
      </c>
      <c r="DP1292" s="551">
        <v>0</v>
      </c>
      <c r="DQ1292" s="553" t="s">
        <v>137</v>
      </c>
      <c r="DR1292" s="172">
        <v>19</v>
      </c>
      <c r="DS1292" s="172">
        <v>0</v>
      </c>
      <c r="DT1292" s="332">
        <v>0</v>
      </c>
      <c r="DU1292" s="553" t="s">
        <v>8285</v>
      </c>
      <c r="DV1292" s="552">
        <v>0</v>
      </c>
      <c r="DW1292" s="553" t="s">
        <v>137</v>
      </c>
      <c r="DX1292" s="172">
        <v>10</v>
      </c>
      <c r="DY1292" s="172">
        <v>0</v>
      </c>
      <c r="DZ1292" s="332">
        <v>0</v>
      </c>
      <c r="EA1292" s="553" t="s">
        <v>8283</v>
      </c>
      <c r="EB1292" s="552">
        <v>0</v>
      </c>
      <c r="EC1292" s="553" t="s">
        <v>137</v>
      </c>
      <c r="ED1292" s="172">
        <v>1</v>
      </c>
      <c r="EE1292" s="172">
        <v>0</v>
      </c>
      <c r="EF1292" s="576">
        <v>0</v>
      </c>
      <c r="EG1292" s="553" t="s">
        <v>8286</v>
      </c>
      <c r="EH1292" s="552">
        <v>1</v>
      </c>
      <c r="EI1292" s="553" t="s">
        <v>8287</v>
      </c>
      <c r="EJ1292" s="172">
        <v>1</v>
      </c>
      <c r="EK1292" s="172">
        <v>0</v>
      </c>
      <c r="EL1292" s="576">
        <v>0</v>
      </c>
      <c r="EM1292" s="553" t="s">
        <v>8288</v>
      </c>
      <c r="EN1292" s="552">
        <v>1</v>
      </c>
      <c r="EO1292" s="553" t="s">
        <v>8289</v>
      </c>
      <c r="EP1292" s="172">
        <v>1</v>
      </c>
      <c r="EQ1292" s="172">
        <v>1</v>
      </c>
      <c r="ER1292" s="332">
        <v>1</v>
      </c>
      <c r="ES1292" s="553" t="s">
        <v>137</v>
      </c>
      <c r="ET1292" s="552">
        <v>0</v>
      </c>
      <c r="EU1292" s="553" t="s">
        <v>137</v>
      </c>
      <c r="EV1292" s="172">
        <v>7</v>
      </c>
      <c r="EW1292" s="172">
        <v>0</v>
      </c>
      <c r="EX1292" s="332">
        <v>0</v>
      </c>
      <c r="EY1292" s="553" t="s">
        <v>13548</v>
      </c>
      <c r="EZ1292" s="552">
        <v>5</v>
      </c>
      <c r="FA1292" s="553" t="s">
        <v>8289</v>
      </c>
      <c r="FB1292" s="172">
        <v>0</v>
      </c>
      <c r="FC1292" s="172">
        <v>0</v>
      </c>
      <c r="FD1292" s="332" t="s">
        <v>148</v>
      </c>
      <c r="FE1292" s="553" t="s">
        <v>137</v>
      </c>
      <c r="FF1292" s="552">
        <v>0</v>
      </c>
      <c r="FG1292" s="553" t="s">
        <v>137</v>
      </c>
      <c r="FH1292" s="172">
        <v>2</v>
      </c>
      <c r="FI1292" s="172">
        <v>0</v>
      </c>
      <c r="FJ1292" s="332">
        <v>0</v>
      </c>
      <c r="FK1292" s="553" t="s">
        <v>173</v>
      </c>
      <c r="FL1292" s="552">
        <v>1</v>
      </c>
      <c r="FM1292" s="553" t="s">
        <v>8287</v>
      </c>
      <c r="FN1292" s="172">
        <v>1</v>
      </c>
      <c r="FO1292" s="172">
        <v>1</v>
      </c>
      <c r="FP1292" s="332">
        <v>1</v>
      </c>
      <c r="FQ1292" s="553" t="s">
        <v>137</v>
      </c>
      <c r="FR1292" s="552">
        <v>0</v>
      </c>
      <c r="FS1292" s="553" t="s">
        <v>137</v>
      </c>
      <c r="FT1292" s="172">
        <v>3</v>
      </c>
      <c r="FU1292" s="172">
        <v>3</v>
      </c>
      <c r="FV1292" s="332">
        <v>1</v>
      </c>
      <c r="FW1292" s="553" t="s">
        <v>137</v>
      </c>
      <c r="FX1292" s="552">
        <v>0</v>
      </c>
      <c r="FY1292" s="553" t="s">
        <v>137</v>
      </c>
      <c r="FZ1292" s="172">
        <v>5</v>
      </c>
      <c r="GA1292" s="172">
        <v>3</v>
      </c>
      <c r="GB1292" s="332">
        <v>0.6</v>
      </c>
      <c r="GC1292" s="553" t="s">
        <v>4033</v>
      </c>
      <c r="GD1292" s="552">
        <v>0</v>
      </c>
      <c r="GE1292" s="553" t="s">
        <v>137</v>
      </c>
      <c r="GF1292" s="172">
        <v>5</v>
      </c>
      <c r="GG1292" s="172">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2"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2">
        <v>0</v>
      </c>
      <c r="BQ1293" s="172">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2">
        <v>0</v>
      </c>
      <c r="DG1293" s="172">
        <v>0</v>
      </c>
      <c r="DH1293" s="332" t="s">
        <v>148</v>
      </c>
      <c r="DI1293" s="553" t="s">
        <v>137</v>
      </c>
      <c r="DJ1293" s="552">
        <v>0</v>
      </c>
      <c r="DK1293" s="553" t="s">
        <v>137</v>
      </c>
      <c r="DL1293" s="172">
        <v>0</v>
      </c>
      <c r="DM1293" s="172">
        <v>0</v>
      </c>
      <c r="DN1293" s="332" t="s">
        <v>148</v>
      </c>
      <c r="DO1293" s="553" t="s">
        <v>137</v>
      </c>
      <c r="DP1293" s="551">
        <v>0</v>
      </c>
      <c r="DQ1293" s="553" t="s">
        <v>137</v>
      </c>
      <c r="DR1293" s="172">
        <v>33</v>
      </c>
      <c r="DS1293" s="172">
        <v>0</v>
      </c>
      <c r="DT1293" s="332">
        <v>0</v>
      </c>
      <c r="DU1293" s="553" t="s">
        <v>8293</v>
      </c>
      <c r="DV1293" s="552">
        <v>0</v>
      </c>
      <c r="DW1293" s="553" t="s">
        <v>137</v>
      </c>
      <c r="DX1293" s="172">
        <v>0</v>
      </c>
      <c r="DY1293" s="172">
        <v>0</v>
      </c>
      <c r="DZ1293" s="332" t="s">
        <v>148</v>
      </c>
      <c r="EA1293" s="553" t="s">
        <v>137</v>
      </c>
      <c r="EB1293" s="552">
        <v>0</v>
      </c>
      <c r="EC1293" s="553" t="s">
        <v>137</v>
      </c>
      <c r="ED1293" s="172">
        <v>0</v>
      </c>
      <c r="EE1293" s="172">
        <v>0</v>
      </c>
      <c r="EF1293" s="576" t="s">
        <v>148</v>
      </c>
      <c r="EG1293" s="553" t="s">
        <v>137</v>
      </c>
      <c r="EH1293" s="552">
        <v>0</v>
      </c>
      <c r="EI1293" s="553" t="s">
        <v>137</v>
      </c>
      <c r="EJ1293" s="172">
        <v>1</v>
      </c>
      <c r="EK1293" s="172">
        <v>0</v>
      </c>
      <c r="EL1293" s="576">
        <v>0</v>
      </c>
      <c r="EM1293" s="553" t="s">
        <v>8294</v>
      </c>
      <c r="EN1293" s="552">
        <v>1</v>
      </c>
      <c r="EO1293" s="553" t="s">
        <v>8293</v>
      </c>
      <c r="EP1293" s="172">
        <v>0</v>
      </c>
      <c r="EQ1293" s="172">
        <v>0</v>
      </c>
      <c r="ER1293" s="332" t="s">
        <v>148</v>
      </c>
      <c r="ES1293" s="553" t="s">
        <v>137</v>
      </c>
      <c r="ET1293" s="552">
        <v>0</v>
      </c>
      <c r="EU1293" s="553" t="s">
        <v>137</v>
      </c>
      <c r="EV1293" s="172">
        <v>1</v>
      </c>
      <c r="EW1293" s="172">
        <v>0</v>
      </c>
      <c r="EX1293" s="332">
        <v>0</v>
      </c>
      <c r="EY1293" s="553" t="s">
        <v>13549</v>
      </c>
      <c r="EZ1293" s="552">
        <v>1</v>
      </c>
      <c r="FA1293" s="553" t="s">
        <v>8293</v>
      </c>
      <c r="FB1293" s="172">
        <v>0</v>
      </c>
      <c r="FC1293" s="172">
        <v>0</v>
      </c>
      <c r="FD1293" s="332" t="s">
        <v>148</v>
      </c>
      <c r="FE1293" s="553" t="s">
        <v>137</v>
      </c>
      <c r="FF1293" s="552">
        <v>0</v>
      </c>
      <c r="FG1293" s="553" t="s">
        <v>137</v>
      </c>
      <c r="FH1293" s="172">
        <v>0</v>
      </c>
      <c r="FI1293" s="172">
        <v>0</v>
      </c>
      <c r="FJ1293" s="332" t="s">
        <v>148</v>
      </c>
      <c r="FK1293" s="553" t="s">
        <v>137</v>
      </c>
      <c r="FL1293" s="552">
        <v>0</v>
      </c>
      <c r="FM1293" s="553" t="s">
        <v>137</v>
      </c>
      <c r="FN1293" s="172">
        <v>0</v>
      </c>
      <c r="FO1293" s="172">
        <v>0</v>
      </c>
      <c r="FP1293" s="332" t="s">
        <v>148</v>
      </c>
      <c r="FQ1293" s="553" t="s">
        <v>137</v>
      </c>
      <c r="FR1293" s="552">
        <v>0</v>
      </c>
      <c r="FS1293" s="553" t="s">
        <v>137</v>
      </c>
      <c r="FT1293" s="172">
        <v>0</v>
      </c>
      <c r="FU1293" s="172">
        <v>0</v>
      </c>
      <c r="FV1293" s="332" t="s">
        <v>148</v>
      </c>
      <c r="FW1293" s="553" t="s">
        <v>137</v>
      </c>
      <c r="FX1293" s="552">
        <v>0</v>
      </c>
      <c r="FY1293" s="553" t="s">
        <v>137</v>
      </c>
      <c r="FZ1293" s="172">
        <v>1</v>
      </c>
      <c r="GA1293" s="172">
        <v>1</v>
      </c>
      <c r="GB1293" s="332">
        <v>1</v>
      </c>
      <c r="GC1293" s="553" t="s">
        <v>137</v>
      </c>
      <c r="GD1293" s="552">
        <v>0</v>
      </c>
      <c r="GE1293" s="553" t="s">
        <v>137</v>
      </c>
      <c r="GF1293" s="172">
        <v>1</v>
      </c>
      <c r="GG1293" s="172">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2"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2">
        <v>1</v>
      </c>
      <c r="BQ1294" s="172">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2">
        <v>0</v>
      </c>
      <c r="DG1294" s="172">
        <v>0</v>
      </c>
      <c r="DH1294" s="332" t="s">
        <v>148</v>
      </c>
      <c r="DI1294" s="553" t="s">
        <v>137</v>
      </c>
      <c r="DJ1294" s="552">
        <v>0</v>
      </c>
      <c r="DK1294" s="553" t="s">
        <v>137</v>
      </c>
      <c r="DL1294" s="172">
        <v>0</v>
      </c>
      <c r="DM1294" s="172">
        <v>0</v>
      </c>
      <c r="DN1294" s="332" t="s">
        <v>148</v>
      </c>
      <c r="DO1294" s="553" t="s">
        <v>137</v>
      </c>
      <c r="DP1294" s="551">
        <v>0</v>
      </c>
      <c r="DQ1294" s="553" t="s">
        <v>137</v>
      </c>
      <c r="DR1294" s="172">
        <v>29</v>
      </c>
      <c r="DS1294" s="172">
        <v>0</v>
      </c>
      <c r="DT1294" s="332">
        <v>0</v>
      </c>
      <c r="DU1294" s="553" t="s">
        <v>745</v>
      </c>
      <c r="DV1294" s="552">
        <v>0</v>
      </c>
      <c r="DW1294" s="553" t="s">
        <v>137</v>
      </c>
      <c r="DX1294" s="172">
        <v>0</v>
      </c>
      <c r="DY1294" s="172">
        <v>0</v>
      </c>
      <c r="DZ1294" s="332" t="s">
        <v>148</v>
      </c>
      <c r="EA1294" s="553" t="s">
        <v>137</v>
      </c>
      <c r="EB1294" s="552">
        <v>0</v>
      </c>
      <c r="EC1294" s="553" t="s">
        <v>137</v>
      </c>
      <c r="ED1294" s="172">
        <v>0</v>
      </c>
      <c r="EE1294" s="172">
        <v>0</v>
      </c>
      <c r="EF1294" s="576" t="s">
        <v>148</v>
      </c>
      <c r="EG1294" s="553" t="s">
        <v>137</v>
      </c>
      <c r="EH1294" s="552">
        <v>0</v>
      </c>
      <c r="EI1294" s="553" t="s">
        <v>137</v>
      </c>
      <c r="EJ1294" s="172">
        <v>1</v>
      </c>
      <c r="EK1294" s="172">
        <v>0</v>
      </c>
      <c r="EL1294" s="576">
        <v>0</v>
      </c>
      <c r="EM1294" s="553" t="s">
        <v>11637</v>
      </c>
      <c r="EN1294" s="552">
        <v>0</v>
      </c>
      <c r="EO1294" s="553"/>
      <c r="EP1294" s="172">
        <v>1</v>
      </c>
      <c r="EQ1294" s="172">
        <v>1</v>
      </c>
      <c r="ER1294" s="332">
        <v>1</v>
      </c>
      <c r="ES1294" s="553" t="s">
        <v>137</v>
      </c>
      <c r="ET1294" s="552">
        <v>0</v>
      </c>
      <c r="EU1294" s="553" t="s">
        <v>137</v>
      </c>
      <c r="EV1294" s="172">
        <v>2</v>
      </c>
      <c r="EW1294" s="172">
        <v>0</v>
      </c>
      <c r="EX1294" s="332">
        <v>0</v>
      </c>
      <c r="EY1294" s="553" t="s">
        <v>13550</v>
      </c>
      <c r="EZ1294" s="552">
        <v>2</v>
      </c>
      <c r="FA1294" s="553" t="s">
        <v>15193</v>
      </c>
      <c r="FB1294" s="172">
        <v>0</v>
      </c>
      <c r="FC1294" s="172">
        <v>0</v>
      </c>
      <c r="FD1294" s="332" t="s">
        <v>148</v>
      </c>
      <c r="FE1294" s="553" t="s">
        <v>137</v>
      </c>
      <c r="FF1294" s="552">
        <v>0</v>
      </c>
      <c r="FG1294" s="553" t="s">
        <v>137</v>
      </c>
      <c r="FH1294" s="172">
        <v>0</v>
      </c>
      <c r="FI1294" s="172">
        <v>0</v>
      </c>
      <c r="FJ1294" s="332" t="s">
        <v>148</v>
      </c>
      <c r="FK1294" s="553" t="s">
        <v>137</v>
      </c>
      <c r="FL1294" s="552">
        <v>0</v>
      </c>
      <c r="FM1294" s="553" t="s">
        <v>137</v>
      </c>
      <c r="FN1294" s="172">
        <v>0</v>
      </c>
      <c r="FO1294" s="172">
        <v>0</v>
      </c>
      <c r="FP1294" s="332" t="s">
        <v>148</v>
      </c>
      <c r="FQ1294" s="553" t="s">
        <v>137</v>
      </c>
      <c r="FR1294" s="552">
        <v>0</v>
      </c>
      <c r="FS1294" s="553" t="s">
        <v>137</v>
      </c>
      <c r="FT1294" s="172">
        <v>0</v>
      </c>
      <c r="FU1294" s="172">
        <v>0</v>
      </c>
      <c r="FV1294" s="332" t="s">
        <v>148</v>
      </c>
      <c r="FW1294" s="553" t="s">
        <v>137</v>
      </c>
      <c r="FX1294" s="552">
        <v>0</v>
      </c>
      <c r="FY1294" s="553" t="s">
        <v>137</v>
      </c>
      <c r="FZ1294" s="172">
        <v>0</v>
      </c>
      <c r="GA1294" s="172">
        <v>0</v>
      </c>
      <c r="GB1294" s="332" t="s">
        <v>148</v>
      </c>
      <c r="GC1294" s="553" t="s">
        <v>137</v>
      </c>
      <c r="GD1294" s="552">
        <v>0</v>
      </c>
      <c r="GE1294" s="553" t="s">
        <v>137</v>
      </c>
      <c r="GF1294" s="172">
        <v>1</v>
      </c>
      <c r="GG1294" s="172">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2"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2">
        <v>0</v>
      </c>
      <c r="BQ1295" s="172">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2">
        <v>0</v>
      </c>
      <c r="DG1295" s="172">
        <v>0</v>
      </c>
      <c r="DH1295" s="332" t="s">
        <v>148</v>
      </c>
      <c r="DI1295" s="553" t="s">
        <v>137</v>
      </c>
      <c r="DJ1295" s="552">
        <v>0</v>
      </c>
      <c r="DK1295" s="553" t="s">
        <v>137</v>
      </c>
      <c r="DL1295" s="172">
        <v>0</v>
      </c>
      <c r="DM1295" s="172">
        <v>0</v>
      </c>
      <c r="DN1295" s="332" t="s">
        <v>148</v>
      </c>
      <c r="DO1295" s="553" t="s">
        <v>137</v>
      </c>
      <c r="DP1295" s="551">
        <v>0</v>
      </c>
      <c r="DQ1295" s="553" t="s">
        <v>137</v>
      </c>
      <c r="DR1295" s="172">
        <v>8</v>
      </c>
      <c r="DS1295" s="172">
        <v>0</v>
      </c>
      <c r="DT1295" s="332">
        <v>0</v>
      </c>
      <c r="DU1295" s="553" t="s">
        <v>8300</v>
      </c>
      <c r="DV1295" s="552">
        <v>0</v>
      </c>
      <c r="DW1295" s="553" t="s">
        <v>137</v>
      </c>
      <c r="DX1295" s="172">
        <v>0</v>
      </c>
      <c r="DY1295" s="172">
        <v>0</v>
      </c>
      <c r="DZ1295" s="332" t="s">
        <v>148</v>
      </c>
      <c r="EA1295" s="553" t="s">
        <v>137</v>
      </c>
      <c r="EB1295" s="552">
        <v>0</v>
      </c>
      <c r="EC1295" s="553" t="s">
        <v>137</v>
      </c>
      <c r="ED1295" s="172">
        <v>0</v>
      </c>
      <c r="EE1295" s="172">
        <v>0</v>
      </c>
      <c r="EF1295" s="576" t="s">
        <v>148</v>
      </c>
      <c r="EG1295" s="553" t="s">
        <v>137</v>
      </c>
      <c r="EH1295" s="552">
        <v>0</v>
      </c>
      <c r="EI1295" s="553" t="s">
        <v>137</v>
      </c>
      <c r="EJ1295" s="172">
        <v>0</v>
      </c>
      <c r="EK1295" s="172">
        <v>0</v>
      </c>
      <c r="EL1295" s="576" t="s">
        <v>148</v>
      </c>
      <c r="EM1295" s="553" t="s">
        <v>137</v>
      </c>
      <c r="EN1295" s="552">
        <v>0</v>
      </c>
      <c r="EO1295" s="553" t="s">
        <v>137</v>
      </c>
      <c r="EP1295" s="172">
        <v>0</v>
      </c>
      <c r="EQ1295" s="172">
        <v>0</v>
      </c>
      <c r="ER1295" s="332" t="s">
        <v>148</v>
      </c>
      <c r="ES1295" s="553" t="s">
        <v>137</v>
      </c>
      <c r="ET1295" s="552">
        <v>0</v>
      </c>
      <c r="EU1295" s="553" t="s">
        <v>137</v>
      </c>
      <c r="EV1295" s="172">
        <v>0</v>
      </c>
      <c r="EW1295" s="172">
        <v>0</v>
      </c>
      <c r="EX1295" s="332" t="s">
        <v>148</v>
      </c>
      <c r="EY1295" s="553" t="s">
        <v>137</v>
      </c>
      <c r="EZ1295" s="552">
        <v>0</v>
      </c>
      <c r="FA1295" s="553" t="s">
        <v>137</v>
      </c>
      <c r="FB1295" s="172">
        <v>0</v>
      </c>
      <c r="FC1295" s="172">
        <v>0</v>
      </c>
      <c r="FD1295" s="332" t="s">
        <v>148</v>
      </c>
      <c r="FE1295" s="553" t="s">
        <v>137</v>
      </c>
      <c r="FF1295" s="552">
        <v>0</v>
      </c>
      <c r="FG1295" s="553" t="s">
        <v>137</v>
      </c>
      <c r="FH1295" s="172">
        <v>0</v>
      </c>
      <c r="FI1295" s="172">
        <v>0</v>
      </c>
      <c r="FJ1295" s="332" t="s">
        <v>148</v>
      </c>
      <c r="FK1295" s="553" t="s">
        <v>137</v>
      </c>
      <c r="FL1295" s="552">
        <v>0</v>
      </c>
      <c r="FM1295" s="553" t="s">
        <v>137</v>
      </c>
      <c r="FN1295" s="172">
        <v>0</v>
      </c>
      <c r="FO1295" s="172">
        <v>0</v>
      </c>
      <c r="FP1295" s="332" t="s">
        <v>148</v>
      </c>
      <c r="FQ1295" s="553" t="s">
        <v>137</v>
      </c>
      <c r="FR1295" s="552">
        <v>0</v>
      </c>
      <c r="FS1295" s="553" t="s">
        <v>137</v>
      </c>
      <c r="FT1295" s="172">
        <v>1</v>
      </c>
      <c r="FU1295" s="172">
        <v>1</v>
      </c>
      <c r="FV1295" s="332">
        <v>1</v>
      </c>
      <c r="FW1295" s="553" t="s">
        <v>137</v>
      </c>
      <c r="FX1295" s="552">
        <v>0</v>
      </c>
      <c r="FY1295" s="553" t="s">
        <v>137</v>
      </c>
      <c r="FZ1295" s="172">
        <v>1</v>
      </c>
      <c r="GA1295" s="172">
        <v>0</v>
      </c>
      <c r="GB1295" s="332">
        <v>0</v>
      </c>
      <c r="GC1295" s="553" t="s">
        <v>8301</v>
      </c>
      <c r="GD1295" s="552">
        <v>0</v>
      </c>
      <c r="GE1295" s="553" t="s">
        <v>137</v>
      </c>
      <c r="GF1295" s="172">
        <v>0</v>
      </c>
      <c r="GG1295" s="172">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2"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2">
        <v>1</v>
      </c>
      <c r="BQ1296" s="172">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2">
        <v>0</v>
      </c>
      <c r="DG1296" s="172">
        <v>0</v>
      </c>
      <c r="DH1296" s="332" t="s">
        <v>148</v>
      </c>
      <c r="DI1296" s="553" t="s">
        <v>137</v>
      </c>
      <c r="DJ1296" s="552">
        <v>0</v>
      </c>
      <c r="DK1296" s="553" t="s">
        <v>137</v>
      </c>
      <c r="DL1296" s="172">
        <v>0</v>
      </c>
      <c r="DM1296" s="172">
        <v>0</v>
      </c>
      <c r="DN1296" s="332" t="s">
        <v>148</v>
      </c>
      <c r="DO1296" s="553" t="s">
        <v>137</v>
      </c>
      <c r="DP1296" s="551">
        <v>0</v>
      </c>
      <c r="DQ1296" s="553" t="s">
        <v>137</v>
      </c>
      <c r="DR1296" s="172">
        <v>23</v>
      </c>
      <c r="DS1296" s="172">
        <v>23</v>
      </c>
      <c r="DT1296" s="332">
        <v>1</v>
      </c>
      <c r="DU1296" s="553" t="s">
        <v>137</v>
      </c>
      <c r="DV1296" s="552">
        <v>0</v>
      </c>
      <c r="DW1296" s="553" t="s">
        <v>137</v>
      </c>
      <c r="DX1296" s="172">
        <v>3</v>
      </c>
      <c r="DY1296" s="172">
        <v>3</v>
      </c>
      <c r="DZ1296" s="332">
        <v>1</v>
      </c>
      <c r="EA1296" s="553" t="s">
        <v>137</v>
      </c>
      <c r="EB1296" s="552">
        <v>0</v>
      </c>
      <c r="EC1296" s="553" t="s">
        <v>137</v>
      </c>
      <c r="ED1296" s="172">
        <v>1</v>
      </c>
      <c r="EE1296" s="172">
        <v>1</v>
      </c>
      <c r="EF1296" s="576">
        <v>1</v>
      </c>
      <c r="EG1296" s="553" t="s">
        <v>137</v>
      </c>
      <c r="EH1296" s="552">
        <v>0</v>
      </c>
      <c r="EI1296" s="553" t="s">
        <v>137</v>
      </c>
      <c r="EJ1296" s="172">
        <v>1</v>
      </c>
      <c r="EK1296" s="172">
        <v>1</v>
      </c>
      <c r="EL1296" s="576">
        <v>1</v>
      </c>
      <c r="EM1296" s="553" t="s">
        <v>137</v>
      </c>
      <c r="EN1296" s="552">
        <v>0</v>
      </c>
      <c r="EO1296" s="553" t="s">
        <v>137</v>
      </c>
      <c r="EP1296" s="172">
        <v>0</v>
      </c>
      <c r="EQ1296" s="172">
        <v>0</v>
      </c>
      <c r="ER1296" s="332" t="s">
        <v>148</v>
      </c>
      <c r="ES1296" s="553" t="s">
        <v>137</v>
      </c>
      <c r="ET1296" s="552">
        <v>0</v>
      </c>
      <c r="EU1296" s="553" t="s">
        <v>137</v>
      </c>
      <c r="EV1296" s="172">
        <v>3</v>
      </c>
      <c r="EW1296" s="172">
        <v>0</v>
      </c>
      <c r="EX1296" s="332">
        <v>0</v>
      </c>
      <c r="EY1296" s="553" t="s">
        <v>13551</v>
      </c>
      <c r="EZ1296" s="552">
        <v>4</v>
      </c>
      <c r="FA1296" s="553" t="s">
        <v>13552</v>
      </c>
      <c r="FB1296" s="172">
        <v>1</v>
      </c>
      <c r="FC1296" s="172">
        <v>1</v>
      </c>
      <c r="FD1296" s="332">
        <v>1</v>
      </c>
      <c r="FE1296" s="553" t="s">
        <v>137</v>
      </c>
      <c r="FF1296" s="552">
        <v>0</v>
      </c>
      <c r="FG1296" s="553" t="s">
        <v>137</v>
      </c>
      <c r="FH1296" s="172">
        <v>0</v>
      </c>
      <c r="FI1296" s="172">
        <v>0</v>
      </c>
      <c r="FJ1296" s="332" t="s">
        <v>148</v>
      </c>
      <c r="FK1296" s="553" t="s">
        <v>137</v>
      </c>
      <c r="FL1296" s="552">
        <v>0</v>
      </c>
      <c r="FM1296" s="553" t="s">
        <v>137</v>
      </c>
      <c r="FN1296" s="172">
        <v>0</v>
      </c>
      <c r="FO1296" s="172">
        <v>0</v>
      </c>
      <c r="FP1296" s="332" t="s">
        <v>148</v>
      </c>
      <c r="FQ1296" s="553" t="s">
        <v>137</v>
      </c>
      <c r="FR1296" s="552">
        <v>0</v>
      </c>
      <c r="FS1296" s="553" t="s">
        <v>137</v>
      </c>
      <c r="FT1296" s="172">
        <v>0</v>
      </c>
      <c r="FU1296" s="172">
        <v>0</v>
      </c>
      <c r="FV1296" s="332" t="s">
        <v>148</v>
      </c>
      <c r="FW1296" s="553" t="s">
        <v>137</v>
      </c>
      <c r="FX1296" s="552">
        <v>0</v>
      </c>
      <c r="FY1296" s="553" t="s">
        <v>137</v>
      </c>
      <c r="FZ1296" s="172">
        <v>3</v>
      </c>
      <c r="GA1296" s="172">
        <v>0</v>
      </c>
      <c r="GB1296" s="332">
        <v>0</v>
      </c>
      <c r="GC1296" s="553" t="s">
        <v>8303</v>
      </c>
      <c r="GD1296" s="552">
        <v>3</v>
      </c>
      <c r="GE1296" s="553" t="s">
        <v>8306</v>
      </c>
      <c r="GF1296" s="172">
        <v>0</v>
      </c>
      <c r="GG1296" s="172">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2"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2"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2"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2"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2"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2"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2"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2"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2"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2"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2"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2"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2"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2"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2"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2"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2"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2"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2"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2"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2"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2"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2"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2"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2"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2"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1"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1"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1"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1"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1"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1"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1"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1"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1"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1"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1"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1"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1"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1"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1"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1"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1"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1"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1"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1"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1"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1"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1"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70"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70"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70"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70"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70"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70"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70"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70"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70"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70"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70"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70"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70"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70"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70"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70"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0" customFormat="1" ht="115" customHeight="1">
      <c r="A1364" s="335" t="s">
        <v>18861</v>
      </c>
      <c r="B1364" s="555" t="s">
        <v>8784</v>
      </c>
      <c r="C1364" s="555" t="s">
        <v>18862</v>
      </c>
      <c r="D1364" s="562" t="s">
        <v>111</v>
      </c>
      <c r="E1364" s="169" t="s">
        <v>132</v>
      </c>
      <c r="F1364" s="169" t="s">
        <v>137</v>
      </c>
      <c r="G1364" s="238" t="s">
        <v>137</v>
      </c>
      <c r="H1364" s="169" t="s">
        <v>132</v>
      </c>
      <c r="I1364" s="169" t="s">
        <v>137</v>
      </c>
      <c r="J1364" s="238" t="s">
        <v>137</v>
      </c>
      <c r="K1364" s="340" t="s">
        <v>132</v>
      </c>
      <c r="L1364" s="169" t="s">
        <v>137</v>
      </c>
      <c r="M1364" s="341" t="s">
        <v>137</v>
      </c>
      <c r="N1364" s="169" t="s">
        <v>132</v>
      </c>
      <c r="O1364" s="169" t="s">
        <v>137</v>
      </c>
      <c r="P1364" s="238" t="s">
        <v>137</v>
      </c>
      <c r="Q1364" s="169" t="s">
        <v>138</v>
      </c>
      <c r="R1364" s="169" t="s">
        <v>132</v>
      </c>
      <c r="S1364" s="238" t="s">
        <v>8785</v>
      </c>
      <c r="T1364" s="169" t="s">
        <v>132</v>
      </c>
      <c r="U1364" s="169" t="s">
        <v>137</v>
      </c>
      <c r="V1364" s="238" t="s">
        <v>137</v>
      </c>
      <c r="W1364" s="169" t="s">
        <v>132</v>
      </c>
      <c r="X1364" s="169" t="s">
        <v>137</v>
      </c>
      <c r="Y1364" s="238" t="s">
        <v>137</v>
      </c>
      <c r="Z1364" s="169" t="s">
        <v>132</v>
      </c>
      <c r="AA1364" s="169"/>
      <c r="AB1364" s="238"/>
      <c r="AC1364" s="169" t="s">
        <v>138</v>
      </c>
      <c r="AD1364" s="169" t="s">
        <v>137</v>
      </c>
      <c r="AE1364" s="238" t="s">
        <v>137</v>
      </c>
      <c r="AF1364" s="562" t="s">
        <v>148</v>
      </c>
      <c r="AG1364" s="555" t="s">
        <v>132</v>
      </c>
      <c r="AH1364" s="554" t="s">
        <v>8786</v>
      </c>
      <c r="AI1364" s="169" t="s">
        <v>132</v>
      </c>
      <c r="AJ1364" s="169" t="s">
        <v>137</v>
      </c>
      <c r="AK1364" s="238" t="s">
        <v>137</v>
      </c>
      <c r="AL1364" s="169" t="s">
        <v>132</v>
      </c>
      <c r="AM1364" s="169" t="s">
        <v>137</v>
      </c>
      <c r="AN1364" s="238" t="s">
        <v>137</v>
      </c>
      <c r="AO1364" s="169" t="s">
        <v>132</v>
      </c>
      <c r="AP1364" s="169" t="s">
        <v>137</v>
      </c>
      <c r="AQ1364" s="238" t="s">
        <v>137</v>
      </c>
      <c r="AR1364" s="169" t="s">
        <v>132</v>
      </c>
      <c r="AS1364" s="169" t="s">
        <v>137</v>
      </c>
      <c r="AT1364" s="238" t="s">
        <v>137</v>
      </c>
      <c r="AU1364" s="169" t="s">
        <v>132</v>
      </c>
      <c r="AV1364" s="169" t="s">
        <v>137</v>
      </c>
      <c r="AW1364" s="238" t="s">
        <v>137</v>
      </c>
      <c r="AX1364" s="169" t="s">
        <v>132</v>
      </c>
      <c r="AY1364" s="169" t="s">
        <v>137</v>
      </c>
      <c r="AZ1364" s="238" t="s">
        <v>137</v>
      </c>
      <c r="BA1364" s="169" t="s">
        <v>132</v>
      </c>
      <c r="BB1364" s="169"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9"/>
      <c r="GP1364" s="169"/>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0"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1"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0"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0"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0"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0"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0"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0"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0"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0"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0"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0"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0"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0"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0"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0"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0"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0"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0"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0"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2"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2"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2"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2" customFormat="1" ht="115" customHeight="1">
      <c r="A1388" s="335" t="s">
        <v>11698</v>
      </c>
      <c r="B1388" s="555" t="s">
        <v>8934</v>
      </c>
      <c r="C1388" s="555" t="s">
        <v>8935</v>
      </c>
      <c r="D1388" s="555" t="s">
        <v>95</v>
      </c>
      <c r="E1388" s="169" t="s">
        <v>132</v>
      </c>
      <c r="F1388" s="169" t="s">
        <v>137</v>
      </c>
      <c r="G1388" s="238" t="s">
        <v>137</v>
      </c>
      <c r="H1388" s="169" t="s">
        <v>138</v>
      </c>
      <c r="I1388" s="169" t="s">
        <v>132</v>
      </c>
      <c r="J1388" s="238" t="s">
        <v>12438</v>
      </c>
      <c r="K1388" s="340" t="s">
        <v>138</v>
      </c>
      <c r="L1388" s="169" t="s">
        <v>137</v>
      </c>
      <c r="M1388" s="341" t="s">
        <v>137</v>
      </c>
      <c r="N1388" s="169" t="s">
        <v>138</v>
      </c>
      <c r="O1388" s="169" t="s">
        <v>137</v>
      </c>
      <c r="P1388" s="238" t="s">
        <v>137</v>
      </c>
      <c r="Q1388" s="169" t="s">
        <v>132</v>
      </c>
      <c r="R1388" s="169" t="s">
        <v>137</v>
      </c>
      <c r="S1388" s="238" t="s">
        <v>137</v>
      </c>
      <c r="T1388" s="169" t="s">
        <v>132</v>
      </c>
      <c r="U1388" s="169" t="s">
        <v>137</v>
      </c>
      <c r="V1388" s="238"/>
      <c r="W1388" s="169" t="s">
        <v>132</v>
      </c>
      <c r="X1388" s="169" t="s">
        <v>137</v>
      </c>
      <c r="Y1388" s="238" t="s">
        <v>137</v>
      </c>
      <c r="Z1388" s="169" t="s">
        <v>132</v>
      </c>
      <c r="AA1388" s="169"/>
      <c r="AB1388" s="238"/>
      <c r="AC1388" s="244" t="s">
        <v>132</v>
      </c>
      <c r="AD1388" s="244" t="s">
        <v>137</v>
      </c>
      <c r="AE1388" s="238" t="s">
        <v>137</v>
      </c>
      <c r="AF1388" s="562" t="s">
        <v>148</v>
      </c>
      <c r="AG1388" s="555" t="s">
        <v>132</v>
      </c>
      <c r="AH1388" s="554" t="s">
        <v>8936</v>
      </c>
      <c r="AI1388" s="169" t="s">
        <v>138</v>
      </c>
      <c r="AJ1388" s="169" t="s">
        <v>137</v>
      </c>
      <c r="AK1388" s="238" t="s">
        <v>137</v>
      </c>
      <c r="AL1388" s="169" t="s">
        <v>132</v>
      </c>
      <c r="AM1388" s="169"/>
      <c r="AN1388" s="238"/>
      <c r="AO1388" s="169" t="s">
        <v>138</v>
      </c>
      <c r="AP1388" s="169" t="s">
        <v>137</v>
      </c>
      <c r="AQ1388" s="238" t="s">
        <v>137</v>
      </c>
      <c r="AR1388" s="169" t="s">
        <v>132</v>
      </c>
      <c r="AS1388" s="169" t="s">
        <v>137</v>
      </c>
      <c r="AT1388" s="238" t="s">
        <v>137</v>
      </c>
      <c r="AU1388" s="169" t="s">
        <v>132</v>
      </c>
      <c r="AV1388" s="169" t="s">
        <v>137</v>
      </c>
      <c r="AW1388" s="238" t="s">
        <v>137</v>
      </c>
      <c r="AX1388" s="169" t="s">
        <v>132</v>
      </c>
      <c r="AY1388" s="169" t="s">
        <v>137</v>
      </c>
      <c r="AZ1388" s="238" t="s">
        <v>137</v>
      </c>
      <c r="BA1388" s="169"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9"/>
      <c r="GP1388" s="169"/>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2"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2">
        <v>0</v>
      </c>
      <c r="BQ1389" s="172">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2">
        <v>0</v>
      </c>
      <c r="DG1389" s="172">
        <v>0</v>
      </c>
      <c r="DH1389" s="332" t="str">
        <f t="shared" si="101"/>
        <v/>
      </c>
      <c r="DI1389" s="553" t="s">
        <v>137</v>
      </c>
      <c r="DJ1389" s="552">
        <v>0</v>
      </c>
      <c r="DK1389" s="553" t="s">
        <v>137</v>
      </c>
      <c r="DL1389" s="172">
        <v>1</v>
      </c>
      <c r="DM1389" s="172">
        <v>0</v>
      </c>
      <c r="DN1389" s="332">
        <f t="shared" si="102"/>
        <v>0</v>
      </c>
      <c r="DO1389" s="553" t="s">
        <v>8943</v>
      </c>
      <c r="DP1389" s="551">
        <v>0</v>
      </c>
      <c r="DQ1389" s="553" t="s">
        <v>137</v>
      </c>
      <c r="DR1389" s="172">
        <v>23</v>
      </c>
      <c r="DS1389" s="172">
        <v>0</v>
      </c>
      <c r="DT1389" s="332">
        <f t="shared" si="103"/>
        <v>0</v>
      </c>
      <c r="DU1389" s="553" t="s">
        <v>8943</v>
      </c>
      <c r="DV1389" s="552">
        <v>0</v>
      </c>
      <c r="DW1389" s="553" t="s">
        <v>137</v>
      </c>
      <c r="DX1389" s="172">
        <v>7</v>
      </c>
      <c r="DY1389" s="172">
        <v>7</v>
      </c>
      <c r="DZ1389" s="332">
        <f t="shared" si="104"/>
        <v>1</v>
      </c>
      <c r="EA1389" s="553" t="s">
        <v>137</v>
      </c>
      <c r="EB1389" s="552">
        <v>0</v>
      </c>
      <c r="EC1389" s="553" t="s">
        <v>137</v>
      </c>
      <c r="ED1389" s="172">
        <v>2</v>
      </c>
      <c r="EE1389" s="172">
        <v>0</v>
      </c>
      <c r="EF1389" s="576">
        <f t="shared" si="105"/>
        <v>0</v>
      </c>
      <c r="EG1389" s="553" t="s">
        <v>8943</v>
      </c>
      <c r="EH1389" s="552">
        <v>1</v>
      </c>
      <c r="EI1389" s="553" t="s">
        <v>8943</v>
      </c>
      <c r="EJ1389" s="172">
        <v>3</v>
      </c>
      <c r="EK1389" s="172">
        <v>0</v>
      </c>
      <c r="EL1389" s="576">
        <f t="shared" si="106"/>
        <v>0</v>
      </c>
      <c r="EM1389" s="553" t="s">
        <v>8943</v>
      </c>
      <c r="EN1389" s="552">
        <v>1</v>
      </c>
      <c r="EO1389" s="553" t="s">
        <v>8943</v>
      </c>
      <c r="EP1389" s="172">
        <v>2</v>
      </c>
      <c r="EQ1389" s="172">
        <v>1</v>
      </c>
      <c r="ER1389" s="332">
        <f t="shared" si="107"/>
        <v>0.5</v>
      </c>
      <c r="ES1389" s="553" t="s">
        <v>17056</v>
      </c>
      <c r="ET1389" s="552">
        <v>1</v>
      </c>
      <c r="EU1389" s="553" t="s">
        <v>8943</v>
      </c>
      <c r="EV1389" s="172">
        <v>1</v>
      </c>
      <c r="EW1389" s="172">
        <v>1</v>
      </c>
      <c r="EX1389" s="332">
        <f t="shared" si="108"/>
        <v>1</v>
      </c>
      <c r="EY1389" s="553" t="s">
        <v>137</v>
      </c>
      <c r="EZ1389" s="552">
        <v>0</v>
      </c>
      <c r="FA1389" s="553" t="s">
        <v>137</v>
      </c>
      <c r="FB1389" s="172">
        <v>1</v>
      </c>
      <c r="FC1389" s="172">
        <v>1</v>
      </c>
      <c r="FD1389" s="332">
        <f t="shared" si="109"/>
        <v>1</v>
      </c>
      <c r="FE1389" s="553" t="s">
        <v>137</v>
      </c>
      <c r="FF1389" s="552">
        <v>0</v>
      </c>
      <c r="FG1389" s="553" t="s">
        <v>137</v>
      </c>
      <c r="FH1389" s="172">
        <v>0</v>
      </c>
      <c r="FI1389" s="172">
        <v>0</v>
      </c>
      <c r="FJ1389" s="332" t="str">
        <f t="shared" si="110"/>
        <v/>
      </c>
      <c r="FK1389" s="553" t="s">
        <v>137</v>
      </c>
      <c r="FL1389" s="552">
        <v>0</v>
      </c>
      <c r="FM1389" s="553" t="s">
        <v>137</v>
      </c>
      <c r="FN1389" s="172">
        <v>0</v>
      </c>
      <c r="FO1389" s="172">
        <v>0</v>
      </c>
      <c r="FP1389" s="332" t="str">
        <f t="shared" si="111"/>
        <v/>
      </c>
      <c r="FQ1389" s="553" t="s">
        <v>137</v>
      </c>
      <c r="FR1389" s="552">
        <v>0</v>
      </c>
      <c r="FS1389" s="553" t="s">
        <v>137</v>
      </c>
      <c r="FT1389" s="172">
        <v>0</v>
      </c>
      <c r="FU1389" s="172">
        <v>0</v>
      </c>
      <c r="FV1389" s="332" t="str">
        <f t="shared" si="112"/>
        <v/>
      </c>
      <c r="FW1389" s="553" t="s">
        <v>137</v>
      </c>
      <c r="FX1389" s="552">
        <v>0</v>
      </c>
      <c r="FY1389" s="553" t="s">
        <v>137</v>
      </c>
      <c r="FZ1389" s="172">
        <v>3</v>
      </c>
      <c r="GA1389" s="172">
        <v>3</v>
      </c>
      <c r="GB1389" s="332">
        <f t="shared" si="113"/>
        <v>1</v>
      </c>
      <c r="GC1389" s="553" t="s">
        <v>137</v>
      </c>
      <c r="GD1389" s="552">
        <v>0</v>
      </c>
      <c r="GE1389" s="553" t="s">
        <v>137</v>
      </c>
      <c r="GF1389" s="172">
        <v>34</v>
      </c>
      <c r="GG1389" s="172">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2"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2"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2">
        <v>1</v>
      </c>
      <c r="BQ1391" s="172">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2">
        <v>0</v>
      </c>
      <c r="DG1391" s="172">
        <v>0</v>
      </c>
      <c r="DH1391" s="332" t="str">
        <f t="shared" si="101"/>
        <v/>
      </c>
      <c r="DI1391" s="553" t="s">
        <v>137</v>
      </c>
      <c r="DJ1391" s="552">
        <v>0</v>
      </c>
      <c r="DK1391" s="553" t="s">
        <v>137</v>
      </c>
      <c r="DL1391" s="172">
        <v>0</v>
      </c>
      <c r="DM1391" s="172">
        <v>0</v>
      </c>
      <c r="DN1391" s="332" t="str">
        <f t="shared" si="102"/>
        <v/>
      </c>
      <c r="DO1391" s="553" t="s">
        <v>137</v>
      </c>
      <c r="DP1391" s="551">
        <v>0</v>
      </c>
      <c r="DQ1391" s="553" t="s">
        <v>137</v>
      </c>
      <c r="DR1391" s="172">
        <v>11</v>
      </c>
      <c r="DS1391" s="172">
        <v>0</v>
      </c>
      <c r="DT1391" s="332">
        <f t="shared" si="103"/>
        <v>0</v>
      </c>
      <c r="DU1391" s="553" t="s">
        <v>679</v>
      </c>
      <c r="DV1391" s="552">
        <v>0</v>
      </c>
      <c r="DW1391" s="553" t="s">
        <v>137</v>
      </c>
      <c r="DX1391" s="172">
        <v>4</v>
      </c>
      <c r="DY1391" s="172">
        <v>4</v>
      </c>
      <c r="DZ1391" s="332">
        <f t="shared" si="104"/>
        <v>1</v>
      </c>
      <c r="EA1391" s="553" t="s">
        <v>137</v>
      </c>
      <c r="EB1391" s="552">
        <v>0</v>
      </c>
      <c r="EC1391" s="553" t="s">
        <v>137</v>
      </c>
      <c r="ED1391" s="172">
        <v>1</v>
      </c>
      <c r="EE1391" s="172">
        <v>0</v>
      </c>
      <c r="EF1391" s="576">
        <f t="shared" si="105"/>
        <v>0</v>
      </c>
      <c r="EG1391" s="553" t="s">
        <v>679</v>
      </c>
      <c r="EH1391" s="552">
        <v>0</v>
      </c>
      <c r="EI1391" s="553" t="s">
        <v>137</v>
      </c>
      <c r="EJ1391" s="172">
        <v>1</v>
      </c>
      <c r="EK1391" s="172">
        <v>0</v>
      </c>
      <c r="EL1391" s="576">
        <f t="shared" si="106"/>
        <v>0</v>
      </c>
      <c r="EM1391" s="553" t="s">
        <v>679</v>
      </c>
      <c r="EN1391" s="552">
        <v>1</v>
      </c>
      <c r="EO1391" s="553" t="s">
        <v>679</v>
      </c>
      <c r="EP1391" s="172">
        <v>2</v>
      </c>
      <c r="EQ1391" s="172">
        <v>0</v>
      </c>
      <c r="ER1391" s="332">
        <f t="shared" si="107"/>
        <v>0</v>
      </c>
      <c r="ES1391" s="553" t="s">
        <v>679</v>
      </c>
      <c r="ET1391" s="552">
        <v>1</v>
      </c>
      <c r="EU1391" s="553" t="s">
        <v>679</v>
      </c>
      <c r="EV1391" s="172">
        <v>9</v>
      </c>
      <c r="EW1391" s="172">
        <v>0</v>
      </c>
      <c r="EX1391" s="332">
        <f t="shared" si="108"/>
        <v>0</v>
      </c>
      <c r="EY1391" s="553" t="s">
        <v>679</v>
      </c>
      <c r="EZ1391" s="552">
        <v>9</v>
      </c>
      <c r="FA1391" s="553" t="s">
        <v>679</v>
      </c>
      <c r="FB1391" s="172">
        <v>0</v>
      </c>
      <c r="FC1391" s="172">
        <v>0</v>
      </c>
      <c r="FD1391" s="332" t="str">
        <f t="shared" si="109"/>
        <v/>
      </c>
      <c r="FE1391" s="553" t="s">
        <v>137</v>
      </c>
      <c r="FF1391" s="552">
        <v>0</v>
      </c>
      <c r="FG1391" s="553" t="s">
        <v>137</v>
      </c>
      <c r="FH1391" s="172">
        <v>0</v>
      </c>
      <c r="FI1391" s="172">
        <v>0</v>
      </c>
      <c r="FJ1391" s="332" t="str">
        <f t="shared" si="110"/>
        <v/>
      </c>
      <c r="FK1391" s="553" t="s">
        <v>137</v>
      </c>
      <c r="FL1391" s="552">
        <v>0</v>
      </c>
      <c r="FM1391" s="553" t="s">
        <v>137</v>
      </c>
      <c r="FN1391" s="172">
        <v>0</v>
      </c>
      <c r="FO1391" s="172">
        <v>0</v>
      </c>
      <c r="FP1391" s="332" t="str">
        <f t="shared" si="111"/>
        <v/>
      </c>
      <c r="FQ1391" s="553" t="s">
        <v>137</v>
      </c>
      <c r="FR1391" s="552">
        <v>0</v>
      </c>
      <c r="FS1391" s="553" t="s">
        <v>137</v>
      </c>
      <c r="FT1391" s="172">
        <v>0</v>
      </c>
      <c r="FU1391" s="172">
        <v>0</v>
      </c>
      <c r="FV1391" s="332" t="str">
        <f t="shared" si="112"/>
        <v/>
      </c>
      <c r="FW1391" s="553" t="s">
        <v>137</v>
      </c>
      <c r="FX1391" s="552">
        <v>0</v>
      </c>
      <c r="FY1391" s="553" t="s">
        <v>137</v>
      </c>
      <c r="FZ1391" s="172">
        <v>0</v>
      </c>
      <c r="GA1391" s="172">
        <v>0</v>
      </c>
      <c r="GB1391" s="332" t="str">
        <f t="shared" si="113"/>
        <v/>
      </c>
      <c r="GC1391" s="553" t="s">
        <v>137</v>
      </c>
      <c r="GD1391" s="552">
        <v>0</v>
      </c>
      <c r="GE1391" s="553" t="s">
        <v>137</v>
      </c>
      <c r="GF1391" s="172">
        <v>8</v>
      </c>
      <c r="GG1391" s="172">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2"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2">
        <v>1</v>
      </c>
      <c r="BQ1392" s="172">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2">
        <v>0</v>
      </c>
      <c r="DG1392" s="172">
        <v>0</v>
      </c>
      <c r="DH1392" s="332" t="str">
        <f t="shared" si="101"/>
        <v/>
      </c>
      <c r="DI1392" s="553" t="s">
        <v>137</v>
      </c>
      <c r="DJ1392" s="552">
        <v>0</v>
      </c>
      <c r="DK1392" s="553" t="s">
        <v>137</v>
      </c>
      <c r="DL1392" s="172">
        <v>1</v>
      </c>
      <c r="DM1392" s="172">
        <v>0</v>
      </c>
      <c r="DN1392" s="332">
        <f t="shared" si="102"/>
        <v>0</v>
      </c>
      <c r="DO1392" s="553" t="s">
        <v>17058</v>
      </c>
      <c r="DP1392" s="551">
        <v>1</v>
      </c>
      <c r="DQ1392" s="553" t="s">
        <v>8962</v>
      </c>
      <c r="DR1392" s="172">
        <v>20</v>
      </c>
      <c r="DS1392" s="172">
        <v>0</v>
      </c>
      <c r="DT1392" s="332">
        <f t="shared" si="103"/>
        <v>0</v>
      </c>
      <c r="DU1392" s="553" t="s">
        <v>17058</v>
      </c>
      <c r="DV1392" s="552">
        <v>0</v>
      </c>
      <c r="DW1392" s="553" t="s">
        <v>137</v>
      </c>
      <c r="DX1392" s="172">
        <v>1</v>
      </c>
      <c r="DY1392" s="172">
        <v>0</v>
      </c>
      <c r="DZ1392" s="332">
        <f t="shared" si="104"/>
        <v>0</v>
      </c>
      <c r="EA1392" s="553" t="s">
        <v>17058</v>
      </c>
      <c r="EB1392" s="552">
        <v>0</v>
      </c>
      <c r="EC1392" s="553" t="s">
        <v>137</v>
      </c>
      <c r="ED1392" s="172">
        <v>2</v>
      </c>
      <c r="EE1392" s="172">
        <v>0</v>
      </c>
      <c r="EF1392" s="576">
        <f t="shared" si="105"/>
        <v>0</v>
      </c>
      <c r="EG1392" s="553" t="s">
        <v>17058</v>
      </c>
      <c r="EH1392" s="552">
        <v>1</v>
      </c>
      <c r="EI1392" s="553" t="s">
        <v>8962</v>
      </c>
      <c r="EJ1392" s="172">
        <v>3</v>
      </c>
      <c r="EK1392" s="172">
        <v>0</v>
      </c>
      <c r="EL1392" s="576">
        <f t="shared" si="106"/>
        <v>0</v>
      </c>
      <c r="EM1392" s="553" t="s">
        <v>17058</v>
      </c>
      <c r="EN1392" s="552">
        <v>3</v>
      </c>
      <c r="EO1392" s="553" t="s">
        <v>8962</v>
      </c>
      <c r="EP1392" s="172">
        <v>4</v>
      </c>
      <c r="EQ1392" s="172">
        <v>0</v>
      </c>
      <c r="ER1392" s="332">
        <f t="shared" si="107"/>
        <v>0</v>
      </c>
      <c r="ES1392" s="553" t="s">
        <v>17058</v>
      </c>
      <c r="ET1392" s="552">
        <v>2</v>
      </c>
      <c r="EU1392" s="553" t="s">
        <v>8962</v>
      </c>
      <c r="EV1392" s="172">
        <v>19</v>
      </c>
      <c r="EW1392" s="172">
        <v>1</v>
      </c>
      <c r="EX1392" s="332">
        <f t="shared" si="108"/>
        <v>5.2631578947368418E-2</v>
      </c>
      <c r="EY1392" s="553" t="s">
        <v>234</v>
      </c>
      <c r="EZ1392" s="552">
        <v>14</v>
      </c>
      <c r="FA1392" s="553" t="s">
        <v>8962</v>
      </c>
      <c r="FB1392" s="172">
        <v>0</v>
      </c>
      <c r="FC1392" s="172">
        <v>0</v>
      </c>
      <c r="FD1392" s="332" t="str">
        <f t="shared" si="109"/>
        <v/>
      </c>
      <c r="FE1392" s="553" t="s">
        <v>137</v>
      </c>
      <c r="FF1392" s="552">
        <v>0</v>
      </c>
      <c r="FG1392" s="553" t="s">
        <v>137</v>
      </c>
      <c r="FH1392" s="172">
        <v>0</v>
      </c>
      <c r="FI1392" s="172">
        <v>0</v>
      </c>
      <c r="FJ1392" s="332" t="str">
        <f t="shared" si="110"/>
        <v/>
      </c>
      <c r="FK1392" s="553" t="s">
        <v>137</v>
      </c>
      <c r="FL1392" s="552">
        <v>0</v>
      </c>
      <c r="FM1392" s="553" t="s">
        <v>137</v>
      </c>
      <c r="FN1392" s="172">
        <v>0</v>
      </c>
      <c r="FO1392" s="172">
        <v>0</v>
      </c>
      <c r="FP1392" s="332" t="str">
        <f t="shared" si="111"/>
        <v/>
      </c>
      <c r="FQ1392" s="553" t="s">
        <v>137</v>
      </c>
      <c r="FR1392" s="552">
        <v>0</v>
      </c>
      <c r="FS1392" s="553" t="s">
        <v>137</v>
      </c>
      <c r="FT1392" s="172">
        <v>0</v>
      </c>
      <c r="FU1392" s="172">
        <v>0</v>
      </c>
      <c r="FV1392" s="332" t="str">
        <f t="shared" si="112"/>
        <v/>
      </c>
      <c r="FW1392" s="553" t="s">
        <v>137</v>
      </c>
      <c r="FX1392" s="552">
        <v>0</v>
      </c>
      <c r="FY1392" s="553" t="s">
        <v>137</v>
      </c>
      <c r="FZ1392" s="172">
        <v>8</v>
      </c>
      <c r="GA1392" s="172">
        <v>0</v>
      </c>
      <c r="GB1392" s="332">
        <f t="shared" si="113"/>
        <v>0</v>
      </c>
      <c r="GC1392" s="553" t="s">
        <v>17058</v>
      </c>
      <c r="GD1392" s="552">
        <v>1</v>
      </c>
      <c r="GE1392" s="553" t="s">
        <v>8962</v>
      </c>
      <c r="GF1392" s="172">
        <v>11</v>
      </c>
      <c r="GG1392" s="172">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2"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2">
        <v>2</v>
      </c>
      <c r="BQ1393" s="172">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2">
        <v>0</v>
      </c>
      <c r="DG1393" s="172">
        <v>0</v>
      </c>
      <c r="DH1393" s="332" t="str">
        <f t="shared" si="101"/>
        <v/>
      </c>
      <c r="DI1393" s="553" t="s">
        <v>137</v>
      </c>
      <c r="DJ1393" s="552">
        <v>0</v>
      </c>
      <c r="DK1393" s="553" t="s">
        <v>137</v>
      </c>
      <c r="DL1393" s="172">
        <v>0</v>
      </c>
      <c r="DM1393" s="172">
        <v>0</v>
      </c>
      <c r="DN1393" s="332" t="str">
        <f t="shared" si="102"/>
        <v/>
      </c>
      <c r="DO1393" s="553" t="s">
        <v>137</v>
      </c>
      <c r="DP1393" s="551">
        <v>0</v>
      </c>
      <c r="DQ1393" s="553" t="s">
        <v>137</v>
      </c>
      <c r="DR1393" s="172">
        <v>39</v>
      </c>
      <c r="DS1393" s="172">
        <v>0</v>
      </c>
      <c r="DT1393" s="332">
        <f t="shared" si="103"/>
        <v>0</v>
      </c>
      <c r="DU1393" s="553" t="s">
        <v>8964</v>
      </c>
      <c r="DV1393" s="552">
        <v>0</v>
      </c>
      <c r="DW1393" s="553" t="s">
        <v>137</v>
      </c>
      <c r="DX1393" s="172">
        <v>3</v>
      </c>
      <c r="DY1393" s="172">
        <v>1</v>
      </c>
      <c r="DZ1393" s="332">
        <f t="shared" si="104"/>
        <v>0.33333333333333331</v>
      </c>
      <c r="EA1393" s="553" t="s">
        <v>8964</v>
      </c>
      <c r="EB1393" s="552">
        <v>0</v>
      </c>
      <c r="EC1393" s="553" t="s">
        <v>137</v>
      </c>
      <c r="ED1393" s="172">
        <v>1</v>
      </c>
      <c r="EE1393" s="172">
        <v>1</v>
      </c>
      <c r="EF1393" s="576">
        <f t="shared" si="105"/>
        <v>1</v>
      </c>
      <c r="EG1393" s="553" t="s">
        <v>137</v>
      </c>
      <c r="EH1393" s="552">
        <v>0</v>
      </c>
      <c r="EI1393" s="553" t="s">
        <v>137</v>
      </c>
      <c r="EJ1393" s="172">
        <v>2</v>
      </c>
      <c r="EK1393" s="172">
        <v>0</v>
      </c>
      <c r="EL1393" s="576">
        <f t="shared" si="106"/>
        <v>0</v>
      </c>
      <c r="EM1393" s="553" t="s">
        <v>8964</v>
      </c>
      <c r="EN1393" s="552">
        <v>2</v>
      </c>
      <c r="EO1393" s="553" t="s">
        <v>8965</v>
      </c>
      <c r="EP1393" s="172">
        <v>14</v>
      </c>
      <c r="EQ1393" s="172">
        <v>2</v>
      </c>
      <c r="ER1393" s="332">
        <f t="shared" si="107"/>
        <v>0.14285714285714285</v>
      </c>
      <c r="ES1393" s="553" t="s">
        <v>15287</v>
      </c>
      <c r="ET1393" s="552">
        <v>6</v>
      </c>
      <c r="EU1393" s="553" t="s">
        <v>8965</v>
      </c>
      <c r="EV1393" s="172">
        <v>12</v>
      </c>
      <c r="EW1393" s="172">
        <v>0</v>
      </c>
      <c r="EX1393" s="332">
        <f t="shared" si="108"/>
        <v>0</v>
      </c>
      <c r="EY1393" s="553" t="s">
        <v>8964</v>
      </c>
      <c r="EZ1393" s="552">
        <v>4</v>
      </c>
      <c r="FA1393" s="553" t="s">
        <v>8965</v>
      </c>
      <c r="FB1393" s="172">
        <v>1</v>
      </c>
      <c r="FC1393" s="172">
        <v>1</v>
      </c>
      <c r="FD1393" s="332">
        <f t="shared" si="109"/>
        <v>1</v>
      </c>
      <c r="FE1393" s="553" t="s">
        <v>137</v>
      </c>
      <c r="FF1393" s="552">
        <v>0</v>
      </c>
      <c r="FG1393" s="553" t="s">
        <v>137</v>
      </c>
      <c r="FH1393" s="172">
        <v>0</v>
      </c>
      <c r="FI1393" s="172">
        <v>0</v>
      </c>
      <c r="FJ1393" s="332" t="str">
        <f t="shared" si="110"/>
        <v/>
      </c>
      <c r="FK1393" s="553" t="s">
        <v>137</v>
      </c>
      <c r="FL1393" s="552">
        <v>0</v>
      </c>
      <c r="FM1393" s="553" t="s">
        <v>137</v>
      </c>
      <c r="FN1393" s="172">
        <v>0</v>
      </c>
      <c r="FO1393" s="172">
        <v>0</v>
      </c>
      <c r="FP1393" s="332" t="str">
        <f t="shared" si="111"/>
        <v/>
      </c>
      <c r="FQ1393" s="553" t="s">
        <v>137</v>
      </c>
      <c r="FR1393" s="552">
        <v>0</v>
      </c>
      <c r="FS1393" s="553" t="s">
        <v>137</v>
      </c>
      <c r="FT1393" s="172">
        <v>0</v>
      </c>
      <c r="FU1393" s="172">
        <v>0</v>
      </c>
      <c r="FV1393" s="332" t="str">
        <f t="shared" si="112"/>
        <v/>
      </c>
      <c r="FW1393" s="553" t="s">
        <v>137</v>
      </c>
      <c r="FX1393" s="552">
        <v>0</v>
      </c>
      <c r="FY1393" s="553" t="s">
        <v>137</v>
      </c>
      <c r="FZ1393" s="172">
        <v>14</v>
      </c>
      <c r="GA1393" s="172">
        <v>9</v>
      </c>
      <c r="GB1393" s="332">
        <f t="shared" si="113"/>
        <v>0.6428571428571429</v>
      </c>
      <c r="GC1393" s="553" t="s">
        <v>8964</v>
      </c>
      <c r="GD1393" s="552">
        <v>0</v>
      </c>
      <c r="GE1393" s="553" t="s">
        <v>137</v>
      </c>
      <c r="GF1393" s="172">
        <v>7</v>
      </c>
      <c r="GG1393" s="172">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2"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2">
        <v>1</v>
      </c>
      <c r="BQ1394" s="172">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2">
        <v>0</v>
      </c>
      <c r="DG1394" s="172">
        <v>0</v>
      </c>
      <c r="DH1394" s="332" t="str">
        <f t="shared" si="101"/>
        <v/>
      </c>
      <c r="DI1394" s="553" t="s">
        <v>137</v>
      </c>
      <c r="DJ1394" s="552">
        <v>0</v>
      </c>
      <c r="DK1394" s="553" t="s">
        <v>137</v>
      </c>
      <c r="DL1394" s="172">
        <v>1</v>
      </c>
      <c r="DM1394" s="172">
        <v>1</v>
      </c>
      <c r="DN1394" s="332">
        <f t="shared" si="102"/>
        <v>1</v>
      </c>
      <c r="DO1394" s="553" t="s">
        <v>137</v>
      </c>
      <c r="DP1394" s="551">
        <v>0</v>
      </c>
      <c r="DQ1394" s="553" t="s">
        <v>137</v>
      </c>
      <c r="DR1394" s="172">
        <v>20</v>
      </c>
      <c r="DS1394" s="172">
        <v>0</v>
      </c>
      <c r="DT1394" s="332">
        <f t="shared" si="103"/>
        <v>0</v>
      </c>
      <c r="DU1394" s="553" t="s">
        <v>8967</v>
      </c>
      <c r="DV1394" s="552">
        <v>0</v>
      </c>
      <c r="DW1394" s="553" t="s">
        <v>137</v>
      </c>
      <c r="DX1394" s="172">
        <v>2</v>
      </c>
      <c r="DY1394" s="172">
        <v>0</v>
      </c>
      <c r="DZ1394" s="332">
        <f t="shared" si="104"/>
        <v>0</v>
      </c>
      <c r="EA1394" s="553" t="s">
        <v>15291</v>
      </c>
      <c r="EB1394" s="552">
        <v>0</v>
      </c>
      <c r="EC1394" s="553" t="s">
        <v>137</v>
      </c>
      <c r="ED1394" s="172">
        <v>2</v>
      </c>
      <c r="EE1394" s="172">
        <v>0</v>
      </c>
      <c r="EF1394" s="576">
        <f t="shared" si="105"/>
        <v>0</v>
      </c>
      <c r="EG1394" s="553" t="s">
        <v>8967</v>
      </c>
      <c r="EH1394" s="552">
        <v>0</v>
      </c>
      <c r="EI1394" s="553" t="s">
        <v>137</v>
      </c>
      <c r="EJ1394" s="172">
        <v>1</v>
      </c>
      <c r="EK1394" s="172">
        <v>0</v>
      </c>
      <c r="EL1394" s="576">
        <f t="shared" si="106"/>
        <v>0</v>
      </c>
      <c r="EM1394" s="553" t="s">
        <v>8968</v>
      </c>
      <c r="EN1394" s="552">
        <v>1</v>
      </c>
      <c r="EO1394" s="553" t="s">
        <v>8969</v>
      </c>
      <c r="EP1394" s="172">
        <v>1</v>
      </c>
      <c r="EQ1394" s="172">
        <v>0</v>
      </c>
      <c r="ER1394" s="332">
        <f t="shared" si="107"/>
        <v>0</v>
      </c>
      <c r="ES1394" s="553" t="s">
        <v>8968</v>
      </c>
      <c r="ET1394" s="552">
        <v>1</v>
      </c>
      <c r="EU1394" s="553" t="s">
        <v>8969</v>
      </c>
      <c r="EV1394" s="172">
        <v>5</v>
      </c>
      <c r="EW1394" s="172">
        <v>0</v>
      </c>
      <c r="EX1394" s="332">
        <f t="shared" si="108"/>
        <v>0</v>
      </c>
      <c r="EY1394" s="553" t="s">
        <v>13620</v>
      </c>
      <c r="EZ1394" s="552">
        <v>3</v>
      </c>
      <c r="FA1394" s="553" t="s">
        <v>13621</v>
      </c>
      <c r="FB1394" s="172">
        <v>0</v>
      </c>
      <c r="FC1394" s="172">
        <v>0</v>
      </c>
      <c r="FD1394" s="332" t="str">
        <f t="shared" si="109"/>
        <v/>
      </c>
      <c r="FE1394" s="553" t="s">
        <v>137</v>
      </c>
      <c r="FF1394" s="552">
        <v>0</v>
      </c>
      <c r="FG1394" s="553" t="s">
        <v>137</v>
      </c>
      <c r="FH1394" s="172">
        <v>1</v>
      </c>
      <c r="FI1394" s="172">
        <v>1</v>
      </c>
      <c r="FJ1394" s="332">
        <f t="shared" si="110"/>
        <v>1</v>
      </c>
      <c r="FK1394" s="553" t="s">
        <v>137</v>
      </c>
      <c r="FL1394" s="552">
        <v>0</v>
      </c>
      <c r="FM1394" s="553" t="s">
        <v>137</v>
      </c>
      <c r="FN1394" s="172">
        <v>0</v>
      </c>
      <c r="FO1394" s="172">
        <v>0</v>
      </c>
      <c r="FP1394" s="332" t="str">
        <f t="shared" si="111"/>
        <v/>
      </c>
      <c r="FQ1394" s="553" t="s">
        <v>137</v>
      </c>
      <c r="FR1394" s="552">
        <v>0</v>
      </c>
      <c r="FS1394" s="553" t="s">
        <v>137</v>
      </c>
      <c r="FT1394" s="172">
        <v>0</v>
      </c>
      <c r="FU1394" s="172">
        <v>0</v>
      </c>
      <c r="FV1394" s="332" t="str">
        <f t="shared" si="112"/>
        <v/>
      </c>
      <c r="FW1394" s="553" t="s">
        <v>137</v>
      </c>
      <c r="FX1394" s="552">
        <v>0</v>
      </c>
      <c r="FY1394" s="553" t="s">
        <v>137</v>
      </c>
      <c r="FZ1394" s="172">
        <v>2</v>
      </c>
      <c r="GA1394" s="172">
        <v>0</v>
      </c>
      <c r="GB1394" s="332">
        <f t="shared" si="113"/>
        <v>0</v>
      </c>
      <c r="GC1394" s="553" t="s">
        <v>8967</v>
      </c>
      <c r="GD1394" s="552">
        <v>0</v>
      </c>
      <c r="GE1394" s="553" t="s">
        <v>137</v>
      </c>
      <c r="GF1394" s="172">
        <v>1</v>
      </c>
      <c r="GG1394" s="172">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2"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2">
        <v>3</v>
      </c>
      <c r="BQ1395" s="172">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2">
        <v>0</v>
      </c>
      <c r="DG1395" s="172">
        <v>0</v>
      </c>
      <c r="DH1395" s="332" t="str">
        <f t="shared" si="101"/>
        <v/>
      </c>
      <c r="DI1395" s="553" t="s">
        <v>137</v>
      </c>
      <c r="DJ1395" s="552">
        <v>0</v>
      </c>
      <c r="DK1395" s="553" t="s">
        <v>137</v>
      </c>
      <c r="DL1395" s="172">
        <v>0</v>
      </c>
      <c r="DM1395" s="172">
        <v>0</v>
      </c>
      <c r="DN1395" s="332" t="str">
        <f t="shared" si="102"/>
        <v/>
      </c>
      <c r="DO1395" s="553" t="s">
        <v>137</v>
      </c>
      <c r="DP1395" s="551">
        <v>0</v>
      </c>
      <c r="DQ1395" s="553" t="s">
        <v>137</v>
      </c>
      <c r="DR1395" s="172">
        <v>27</v>
      </c>
      <c r="DS1395" s="172">
        <v>0</v>
      </c>
      <c r="DT1395" s="332">
        <f t="shared" si="103"/>
        <v>0</v>
      </c>
      <c r="DU1395" s="553" t="s">
        <v>8974</v>
      </c>
      <c r="DV1395" s="552">
        <v>0</v>
      </c>
      <c r="DW1395" s="553" t="s">
        <v>137</v>
      </c>
      <c r="DX1395" s="172">
        <v>1</v>
      </c>
      <c r="DY1395" s="172">
        <v>0</v>
      </c>
      <c r="DZ1395" s="332">
        <f t="shared" si="104"/>
        <v>0</v>
      </c>
      <c r="EA1395" s="553" t="s">
        <v>8974</v>
      </c>
      <c r="EB1395" s="552">
        <v>0</v>
      </c>
      <c r="EC1395" s="553" t="s">
        <v>137</v>
      </c>
      <c r="ED1395" s="172">
        <v>2</v>
      </c>
      <c r="EE1395" s="172">
        <v>0</v>
      </c>
      <c r="EF1395" s="576">
        <f t="shared" si="105"/>
        <v>0</v>
      </c>
      <c r="EG1395" s="553" t="s">
        <v>8975</v>
      </c>
      <c r="EH1395" s="552">
        <v>0</v>
      </c>
      <c r="EI1395" s="553" t="s">
        <v>137</v>
      </c>
      <c r="EJ1395" s="172">
        <v>6</v>
      </c>
      <c r="EK1395" s="172">
        <v>0</v>
      </c>
      <c r="EL1395" s="576">
        <f t="shared" si="106"/>
        <v>0</v>
      </c>
      <c r="EM1395" s="553" t="s">
        <v>8976</v>
      </c>
      <c r="EN1395" s="552">
        <v>6</v>
      </c>
      <c r="EO1395" s="553" t="s">
        <v>8977</v>
      </c>
      <c r="EP1395" s="172">
        <v>5</v>
      </c>
      <c r="EQ1395" s="172">
        <v>0</v>
      </c>
      <c r="ER1395" s="332">
        <f t="shared" si="107"/>
        <v>0</v>
      </c>
      <c r="ES1395" s="553" t="s">
        <v>8978</v>
      </c>
      <c r="ET1395" s="552">
        <v>3</v>
      </c>
      <c r="EU1395" s="553" t="s">
        <v>8979</v>
      </c>
      <c r="EV1395" s="172">
        <v>24</v>
      </c>
      <c r="EW1395" s="172">
        <v>3</v>
      </c>
      <c r="EX1395" s="332">
        <f t="shared" si="108"/>
        <v>0.125</v>
      </c>
      <c r="EY1395" s="553" t="s">
        <v>13622</v>
      </c>
      <c r="EZ1395" s="552">
        <v>4</v>
      </c>
      <c r="FA1395" s="553" t="s">
        <v>15294</v>
      </c>
      <c r="FB1395" s="172">
        <v>9</v>
      </c>
      <c r="FC1395" s="172">
        <v>1</v>
      </c>
      <c r="FD1395" s="332">
        <f t="shared" si="109"/>
        <v>0.1111111111111111</v>
      </c>
      <c r="FE1395" s="553" t="s">
        <v>8980</v>
      </c>
      <c r="FF1395" s="552">
        <v>5</v>
      </c>
      <c r="FG1395" s="553" t="s">
        <v>15294</v>
      </c>
      <c r="FH1395" s="172">
        <v>1</v>
      </c>
      <c r="FI1395" s="172">
        <v>1</v>
      </c>
      <c r="FJ1395" s="332">
        <f t="shared" si="110"/>
        <v>1</v>
      </c>
      <c r="FK1395" s="553" t="s">
        <v>137</v>
      </c>
      <c r="FL1395" s="552">
        <v>0</v>
      </c>
      <c r="FM1395" s="553" t="s">
        <v>137</v>
      </c>
      <c r="FN1395" s="172">
        <v>0</v>
      </c>
      <c r="FO1395" s="172">
        <v>0</v>
      </c>
      <c r="FP1395" s="332" t="str">
        <f t="shared" si="111"/>
        <v/>
      </c>
      <c r="FQ1395" s="553" t="s">
        <v>137</v>
      </c>
      <c r="FR1395" s="552">
        <v>0</v>
      </c>
      <c r="FS1395" s="553" t="s">
        <v>137</v>
      </c>
      <c r="FT1395" s="172">
        <v>0</v>
      </c>
      <c r="FU1395" s="172">
        <v>0</v>
      </c>
      <c r="FV1395" s="332" t="str">
        <f t="shared" si="112"/>
        <v/>
      </c>
      <c r="FW1395" s="553" t="s">
        <v>137</v>
      </c>
      <c r="FX1395" s="552">
        <v>0</v>
      </c>
      <c r="FY1395" s="553" t="s">
        <v>137</v>
      </c>
      <c r="FZ1395" s="172">
        <v>14</v>
      </c>
      <c r="GA1395" s="172">
        <v>1</v>
      </c>
      <c r="GB1395" s="332">
        <f t="shared" si="113"/>
        <v>7.1428571428571425E-2</v>
      </c>
      <c r="GC1395" s="553" t="s">
        <v>8974</v>
      </c>
      <c r="GD1395" s="552">
        <v>1</v>
      </c>
      <c r="GE1395" s="553" t="s">
        <v>15294</v>
      </c>
      <c r="GF1395" s="172">
        <v>22</v>
      </c>
      <c r="GG1395" s="172">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2"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2">
        <v>0</v>
      </c>
      <c r="BQ1396" s="172">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2">
        <v>0</v>
      </c>
      <c r="DG1396" s="172">
        <v>0</v>
      </c>
      <c r="DH1396" s="332" t="str">
        <f t="shared" si="101"/>
        <v/>
      </c>
      <c r="DI1396" s="553" t="s">
        <v>137</v>
      </c>
      <c r="DJ1396" s="552">
        <v>0</v>
      </c>
      <c r="DK1396" s="553" t="s">
        <v>137</v>
      </c>
      <c r="DL1396" s="172">
        <v>1</v>
      </c>
      <c r="DM1396" s="172">
        <v>0</v>
      </c>
      <c r="DN1396" s="332">
        <f t="shared" si="102"/>
        <v>0</v>
      </c>
      <c r="DO1396" s="553" t="s">
        <v>8983</v>
      </c>
      <c r="DP1396" s="551">
        <v>0</v>
      </c>
      <c r="DQ1396" s="553" t="s">
        <v>137</v>
      </c>
      <c r="DR1396" s="172">
        <v>7</v>
      </c>
      <c r="DS1396" s="172">
        <v>0</v>
      </c>
      <c r="DT1396" s="332">
        <f t="shared" si="103"/>
        <v>0</v>
      </c>
      <c r="DU1396" s="553" t="s">
        <v>8983</v>
      </c>
      <c r="DV1396" s="552">
        <v>0</v>
      </c>
      <c r="DW1396" s="553" t="s">
        <v>137</v>
      </c>
      <c r="DX1396" s="172">
        <v>5</v>
      </c>
      <c r="DY1396" s="172">
        <v>0</v>
      </c>
      <c r="DZ1396" s="332">
        <f t="shared" si="104"/>
        <v>0</v>
      </c>
      <c r="EA1396" s="553" t="s">
        <v>8983</v>
      </c>
      <c r="EB1396" s="552">
        <v>0</v>
      </c>
      <c r="EC1396" s="553" t="s">
        <v>137</v>
      </c>
      <c r="ED1396" s="172">
        <v>2</v>
      </c>
      <c r="EE1396" s="172">
        <v>0</v>
      </c>
      <c r="EF1396" s="576">
        <f t="shared" si="105"/>
        <v>0</v>
      </c>
      <c r="EG1396" s="553" t="s">
        <v>8984</v>
      </c>
      <c r="EH1396" s="552">
        <v>0</v>
      </c>
      <c r="EI1396" s="553" t="s">
        <v>137</v>
      </c>
      <c r="EJ1396" s="172">
        <v>1</v>
      </c>
      <c r="EK1396" s="172">
        <v>0</v>
      </c>
      <c r="EL1396" s="576">
        <f t="shared" si="106"/>
        <v>0</v>
      </c>
      <c r="EM1396" s="553" t="s">
        <v>8983</v>
      </c>
      <c r="EN1396" s="552">
        <v>1</v>
      </c>
      <c r="EO1396" s="553" t="s">
        <v>8983</v>
      </c>
      <c r="EP1396" s="172">
        <v>0</v>
      </c>
      <c r="EQ1396" s="172">
        <v>0</v>
      </c>
      <c r="ER1396" s="332" t="str">
        <f t="shared" si="107"/>
        <v/>
      </c>
      <c r="ES1396" s="553" t="s">
        <v>137</v>
      </c>
      <c r="ET1396" s="552">
        <v>0</v>
      </c>
      <c r="EU1396" s="553" t="s">
        <v>137</v>
      </c>
      <c r="EV1396" s="172">
        <v>19</v>
      </c>
      <c r="EW1396" s="172">
        <v>11</v>
      </c>
      <c r="EX1396" s="332">
        <f t="shared" si="108"/>
        <v>0.57894736842105265</v>
      </c>
      <c r="EY1396" s="553" t="s">
        <v>8983</v>
      </c>
      <c r="EZ1396" s="552">
        <v>7</v>
      </c>
      <c r="FA1396" s="553" t="s">
        <v>8983</v>
      </c>
      <c r="FB1396" s="172">
        <v>0</v>
      </c>
      <c r="FC1396" s="172">
        <v>0</v>
      </c>
      <c r="FD1396" s="332" t="str">
        <f t="shared" si="109"/>
        <v/>
      </c>
      <c r="FE1396" s="553" t="s">
        <v>137</v>
      </c>
      <c r="FF1396" s="552">
        <v>0</v>
      </c>
      <c r="FG1396" s="553" t="s">
        <v>137</v>
      </c>
      <c r="FH1396" s="172">
        <v>1</v>
      </c>
      <c r="FI1396" s="172">
        <v>0</v>
      </c>
      <c r="FJ1396" s="332">
        <f t="shared" si="110"/>
        <v>0</v>
      </c>
      <c r="FK1396" s="553" t="s">
        <v>8983</v>
      </c>
      <c r="FL1396" s="552">
        <v>0</v>
      </c>
      <c r="FM1396" s="553" t="s">
        <v>137</v>
      </c>
      <c r="FN1396" s="172">
        <v>0</v>
      </c>
      <c r="FO1396" s="172">
        <v>0</v>
      </c>
      <c r="FP1396" s="332" t="str">
        <f t="shared" si="111"/>
        <v/>
      </c>
      <c r="FQ1396" s="553" t="s">
        <v>137</v>
      </c>
      <c r="FR1396" s="552">
        <v>0</v>
      </c>
      <c r="FS1396" s="553" t="s">
        <v>137</v>
      </c>
      <c r="FT1396" s="172">
        <v>0</v>
      </c>
      <c r="FU1396" s="172">
        <v>0</v>
      </c>
      <c r="FV1396" s="332" t="str">
        <f t="shared" si="112"/>
        <v/>
      </c>
      <c r="FW1396" s="553" t="s">
        <v>137</v>
      </c>
      <c r="FX1396" s="552">
        <v>0</v>
      </c>
      <c r="FY1396" s="553" t="s">
        <v>137</v>
      </c>
      <c r="FZ1396" s="172">
        <v>1</v>
      </c>
      <c r="GA1396" s="172">
        <v>0</v>
      </c>
      <c r="GB1396" s="332">
        <f t="shared" si="113"/>
        <v>0</v>
      </c>
      <c r="GC1396" s="553" t="s">
        <v>8983</v>
      </c>
      <c r="GD1396" s="552">
        <v>1</v>
      </c>
      <c r="GE1396" s="553" t="s">
        <v>8983</v>
      </c>
      <c r="GF1396" s="172">
        <v>4</v>
      </c>
      <c r="GG1396" s="172">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2"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2">
        <v>3</v>
      </c>
      <c r="BQ1397" s="172">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2">
        <v>0</v>
      </c>
      <c r="DG1397" s="172">
        <v>0</v>
      </c>
      <c r="DH1397" s="332" t="str">
        <f t="shared" si="101"/>
        <v/>
      </c>
      <c r="DI1397" s="553" t="s">
        <v>137</v>
      </c>
      <c r="DJ1397" s="552">
        <v>0</v>
      </c>
      <c r="DK1397" s="553" t="s">
        <v>137</v>
      </c>
      <c r="DL1397" s="172">
        <v>0</v>
      </c>
      <c r="DM1397" s="172">
        <v>0</v>
      </c>
      <c r="DN1397" s="332" t="str">
        <f t="shared" si="102"/>
        <v/>
      </c>
      <c r="DO1397" s="553" t="s">
        <v>137</v>
      </c>
      <c r="DP1397" s="551">
        <v>0</v>
      </c>
      <c r="DQ1397" s="553" t="s">
        <v>137</v>
      </c>
      <c r="DR1397" s="172">
        <v>24</v>
      </c>
      <c r="DS1397" s="172">
        <v>0</v>
      </c>
      <c r="DT1397" s="332">
        <f t="shared" si="103"/>
        <v>0</v>
      </c>
      <c r="DU1397" s="553" t="s">
        <v>8987</v>
      </c>
      <c r="DV1397" s="552">
        <v>0</v>
      </c>
      <c r="DW1397" s="553" t="s">
        <v>137</v>
      </c>
      <c r="DX1397" s="172">
        <v>5</v>
      </c>
      <c r="DY1397" s="172">
        <v>0</v>
      </c>
      <c r="DZ1397" s="332">
        <f t="shared" si="104"/>
        <v>0</v>
      </c>
      <c r="EA1397" s="553" t="s">
        <v>8987</v>
      </c>
      <c r="EB1397" s="552">
        <v>0</v>
      </c>
      <c r="EC1397" s="553" t="s">
        <v>137</v>
      </c>
      <c r="ED1397" s="172">
        <v>2</v>
      </c>
      <c r="EE1397" s="172">
        <v>0</v>
      </c>
      <c r="EF1397" s="576">
        <f t="shared" si="105"/>
        <v>0</v>
      </c>
      <c r="EG1397" s="553" t="s">
        <v>8987</v>
      </c>
      <c r="EH1397" s="552">
        <v>0</v>
      </c>
      <c r="EI1397" s="553"/>
      <c r="EJ1397" s="172">
        <v>1</v>
      </c>
      <c r="EK1397" s="172">
        <v>0</v>
      </c>
      <c r="EL1397" s="576">
        <f t="shared" si="106"/>
        <v>0</v>
      </c>
      <c r="EM1397" s="553" t="s">
        <v>8987</v>
      </c>
      <c r="EN1397" s="552">
        <v>1</v>
      </c>
      <c r="EO1397" s="553" t="s">
        <v>8988</v>
      </c>
      <c r="EP1397" s="172">
        <v>0</v>
      </c>
      <c r="EQ1397" s="172">
        <v>0</v>
      </c>
      <c r="ER1397" s="332" t="str">
        <f t="shared" si="107"/>
        <v/>
      </c>
      <c r="ES1397" s="553" t="s">
        <v>137</v>
      </c>
      <c r="ET1397" s="552">
        <v>0</v>
      </c>
      <c r="EU1397" s="553" t="s">
        <v>137</v>
      </c>
      <c r="EV1397" s="172">
        <v>12</v>
      </c>
      <c r="EW1397" s="172">
        <v>0</v>
      </c>
      <c r="EX1397" s="332">
        <f t="shared" si="108"/>
        <v>0</v>
      </c>
      <c r="EY1397" s="553" t="s">
        <v>8987</v>
      </c>
      <c r="EZ1397" s="552">
        <v>12</v>
      </c>
      <c r="FA1397" s="553" t="s">
        <v>13623</v>
      </c>
      <c r="FB1397" s="172">
        <v>0</v>
      </c>
      <c r="FC1397" s="172">
        <v>0</v>
      </c>
      <c r="FD1397" s="332" t="str">
        <f t="shared" si="109"/>
        <v/>
      </c>
      <c r="FE1397" s="553" t="s">
        <v>137</v>
      </c>
      <c r="FF1397" s="552">
        <v>0</v>
      </c>
      <c r="FG1397" s="553" t="s">
        <v>137</v>
      </c>
      <c r="FH1397" s="172">
        <v>0</v>
      </c>
      <c r="FI1397" s="172">
        <v>0</v>
      </c>
      <c r="FJ1397" s="332" t="str">
        <f t="shared" si="110"/>
        <v/>
      </c>
      <c r="FK1397" s="553" t="s">
        <v>137</v>
      </c>
      <c r="FL1397" s="552">
        <v>0</v>
      </c>
      <c r="FM1397" s="553" t="s">
        <v>137</v>
      </c>
      <c r="FN1397" s="172">
        <v>1</v>
      </c>
      <c r="FO1397" s="172">
        <v>0</v>
      </c>
      <c r="FP1397" s="332">
        <f t="shared" si="111"/>
        <v>0</v>
      </c>
      <c r="FQ1397" s="553" t="s">
        <v>15298</v>
      </c>
      <c r="FR1397" s="552">
        <v>1</v>
      </c>
      <c r="FS1397" s="553" t="s">
        <v>8989</v>
      </c>
      <c r="FT1397" s="172">
        <v>0</v>
      </c>
      <c r="FU1397" s="172">
        <v>0</v>
      </c>
      <c r="FV1397" s="332" t="str">
        <f t="shared" si="112"/>
        <v/>
      </c>
      <c r="FW1397" s="553" t="s">
        <v>137</v>
      </c>
      <c r="FX1397" s="552">
        <v>0</v>
      </c>
      <c r="FY1397" s="553" t="s">
        <v>137</v>
      </c>
      <c r="FZ1397" s="172">
        <v>1</v>
      </c>
      <c r="GA1397" s="172">
        <v>1</v>
      </c>
      <c r="GB1397" s="332">
        <f t="shared" si="113"/>
        <v>1</v>
      </c>
      <c r="GC1397" s="553" t="s">
        <v>137</v>
      </c>
      <c r="GD1397" s="552">
        <v>0</v>
      </c>
      <c r="GE1397" s="553" t="s">
        <v>137</v>
      </c>
      <c r="GF1397" s="172">
        <v>1</v>
      </c>
      <c r="GG1397" s="172">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2"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2">
        <v>1</v>
      </c>
      <c r="BQ1398" s="172">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2">
        <v>0</v>
      </c>
      <c r="DG1398" s="172">
        <v>0</v>
      </c>
      <c r="DH1398" s="332" t="str">
        <f t="shared" si="101"/>
        <v/>
      </c>
      <c r="DI1398" s="553" t="s">
        <v>137</v>
      </c>
      <c r="DJ1398" s="552">
        <v>0</v>
      </c>
      <c r="DK1398" s="553" t="s">
        <v>137</v>
      </c>
      <c r="DL1398" s="172">
        <v>0</v>
      </c>
      <c r="DM1398" s="172">
        <v>0</v>
      </c>
      <c r="DN1398" s="332" t="str">
        <f t="shared" si="102"/>
        <v/>
      </c>
      <c r="DO1398" s="553" t="s">
        <v>137</v>
      </c>
      <c r="DP1398" s="551">
        <v>0</v>
      </c>
      <c r="DQ1398" s="553" t="s">
        <v>137</v>
      </c>
      <c r="DR1398" s="172">
        <v>11</v>
      </c>
      <c r="DS1398" s="172">
        <v>0</v>
      </c>
      <c r="DT1398" s="332">
        <f t="shared" si="103"/>
        <v>0</v>
      </c>
      <c r="DU1398" s="553" t="s">
        <v>8992</v>
      </c>
      <c r="DV1398" s="552">
        <v>0</v>
      </c>
      <c r="DW1398" s="553" t="s">
        <v>137</v>
      </c>
      <c r="DX1398" s="172">
        <v>3</v>
      </c>
      <c r="DY1398" s="172">
        <v>0</v>
      </c>
      <c r="DZ1398" s="332">
        <f t="shared" si="104"/>
        <v>0</v>
      </c>
      <c r="EA1398" s="553" t="s">
        <v>8991</v>
      </c>
      <c r="EB1398" s="552">
        <v>0</v>
      </c>
      <c r="EC1398" s="553" t="s">
        <v>137</v>
      </c>
      <c r="ED1398" s="172">
        <v>0</v>
      </c>
      <c r="EE1398" s="172">
        <v>0</v>
      </c>
      <c r="EF1398" s="576" t="str">
        <f t="shared" si="105"/>
        <v/>
      </c>
      <c r="EG1398" s="553" t="s">
        <v>137</v>
      </c>
      <c r="EH1398" s="552">
        <v>0</v>
      </c>
      <c r="EI1398" s="553" t="s">
        <v>137</v>
      </c>
      <c r="EJ1398" s="172">
        <v>0</v>
      </c>
      <c r="EK1398" s="172">
        <v>0</v>
      </c>
      <c r="EL1398" s="576" t="str">
        <f t="shared" si="106"/>
        <v/>
      </c>
      <c r="EM1398" s="553" t="s">
        <v>137</v>
      </c>
      <c r="EN1398" s="552">
        <v>0</v>
      </c>
      <c r="EO1398" s="553" t="s">
        <v>137</v>
      </c>
      <c r="EP1398" s="172">
        <v>0</v>
      </c>
      <c r="EQ1398" s="172">
        <v>0</v>
      </c>
      <c r="ER1398" s="332" t="str">
        <f t="shared" si="107"/>
        <v/>
      </c>
      <c r="ES1398" s="553" t="s">
        <v>137</v>
      </c>
      <c r="ET1398" s="552">
        <v>0</v>
      </c>
      <c r="EU1398" s="553" t="s">
        <v>137</v>
      </c>
      <c r="EV1398" s="172">
        <v>8</v>
      </c>
      <c r="EW1398" s="172">
        <v>1</v>
      </c>
      <c r="EX1398" s="332">
        <f t="shared" si="108"/>
        <v>0.125</v>
      </c>
      <c r="EY1398" s="553" t="s">
        <v>8991</v>
      </c>
      <c r="EZ1398" s="552">
        <v>7</v>
      </c>
      <c r="FA1398" s="553" t="s">
        <v>15301</v>
      </c>
      <c r="FB1398" s="172">
        <v>3</v>
      </c>
      <c r="FC1398" s="172">
        <v>1</v>
      </c>
      <c r="FD1398" s="332">
        <f t="shared" si="109"/>
        <v>0.33333333333333331</v>
      </c>
      <c r="FE1398" s="553" t="s">
        <v>8991</v>
      </c>
      <c r="FF1398" s="552">
        <v>2</v>
      </c>
      <c r="FG1398" s="553" t="s">
        <v>15301</v>
      </c>
      <c r="FH1398" s="172">
        <v>1</v>
      </c>
      <c r="FI1398" s="172">
        <v>0</v>
      </c>
      <c r="FJ1398" s="332">
        <f t="shared" si="110"/>
        <v>0</v>
      </c>
      <c r="FK1398" s="553" t="s">
        <v>8991</v>
      </c>
      <c r="FL1398" s="552">
        <v>0</v>
      </c>
      <c r="FM1398" s="553" t="s">
        <v>137</v>
      </c>
      <c r="FN1398" s="172">
        <v>0</v>
      </c>
      <c r="FO1398" s="172">
        <v>0</v>
      </c>
      <c r="FP1398" s="332" t="str">
        <f t="shared" si="111"/>
        <v/>
      </c>
      <c r="FQ1398" s="553" t="s">
        <v>137</v>
      </c>
      <c r="FR1398" s="552">
        <v>0</v>
      </c>
      <c r="FS1398" s="553" t="s">
        <v>137</v>
      </c>
      <c r="FT1398" s="172">
        <v>0</v>
      </c>
      <c r="FU1398" s="172">
        <v>0</v>
      </c>
      <c r="FV1398" s="332" t="str">
        <f t="shared" si="112"/>
        <v/>
      </c>
      <c r="FW1398" s="553" t="s">
        <v>137</v>
      </c>
      <c r="FX1398" s="552">
        <v>0</v>
      </c>
      <c r="FY1398" s="553" t="s">
        <v>137</v>
      </c>
      <c r="FZ1398" s="172">
        <v>4</v>
      </c>
      <c r="GA1398" s="172">
        <v>2</v>
      </c>
      <c r="GB1398" s="332">
        <f t="shared" si="113"/>
        <v>0.5</v>
      </c>
      <c r="GC1398" s="553" t="s">
        <v>8991</v>
      </c>
      <c r="GD1398" s="552">
        <v>0</v>
      </c>
      <c r="GE1398" s="553" t="s">
        <v>137</v>
      </c>
      <c r="GF1398" s="172">
        <v>5</v>
      </c>
      <c r="GG1398" s="172">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2"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2">
        <v>0</v>
      </c>
      <c r="BQ1399" s="172">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2">
        <v>0</v>
      </c>
      <c r="DG1399" s="172">
        <v>0</v>
      </c>
      <c r="DH1399" s="332" t="str">
        <f t="shared" si="101"/>
        <v/>
      </c>
      <c r="DI1399" s="553" t="s">
        <v>137</v>
      </c>
      <c r="DJ1399" s="552">
        <v>0</v>
      </c>
      <c r="DK1399" s="553" t="s">
        <v>137</v>
      </c>
      <c r="DL1399" s="172">
        <v>0</v>
      </c>
      <c r="DM1399" s="172">
        <v>0</v>
      </c>
      <c r="DN1399" s="332" t="str">
        <f t="shared" si="102"/>
        <v/>
      </c>
      <c r="DO1399" s="553" t="s">
        <v>137</v>
      </c>
      <c r="DP1399" s="551">
        <v>0</v>
      </c>
      <c r="DQ1399" s="553" t="s">
        <v>137</v>
      </c>
      <c r="DR1399" s="172">
        <v>13</v>
      </c>
      <c r="DS1399" s="172">
        <v>0</v>
      </c>
      <c r="DT1399" s="332">
        <f t="shared" si="103"/>
        <v>0</v>
      </c>
      <c r="DU1399" s="553" t="s">
        <v>14213</v>
      </c>
      <c r="DV1399" s="552">
        <v>0</v>
      </c>
      <c r="DW1399" s="553" t="s">
        <v>137</v>
      </c>
      <c r="DX1399" s="172">
        <v>0</v>
      </c>
      <c r="DY1399" s="172">
        <v>0</v>
      </c>
      <c r="DZ1399" s="332" t="str">
        <f t="shared" si="104"/>
        <v/>
      </c>
      <c r="EA1399" s="553" t="s">
        <v>137</v>
      </c>
      <c r="EB1399" s="552">
        <v>0</v>
      </c>
      <c r="EC1399" s="553" t="s">
        <v>137</v>
      </c>
      <c r="ED1399" s="172">
        <v>1</v>
      </c>
      <c r="EE1399" s="172">
        <v>0</v>
      </c>
      <c r="EF1399" s="576">
        <f t="shared" si="105"/>
        <v>0</v>
      </c>
      <c r="EG1399" s="553" t="s">
        <v>8994</v>
      </c>
      <c r="EH1399" s="552">
        <v>0</v>
      </c>
      <c r="EI1399" s="553" t="s">
        <v>137</v>
      </c>
      <c r="EJ1399" s="172">
        <v>0</v>
      </c>
      <c r="EK1399" s="172">
        <v>0</v>
      </c>
      <c r="EL1399" s="576" t="str">
        <f t="shared" si="106"/>
        <v/>
      </c>
      <c r="EM1399" s="553" t="s">
        <v>137</v>
      </c>
      <c r="EN1399" s="552">
        <v>0</v>
      </c>
      <c r="EO1399" s="553" t="s">
        <v>137</v>
      </c>
      <c r="EP1399" s="172">
        <v>0</v>
      </c>
      <c r="EQ1399" s="172">
        <v>0</v>
      </c>
      <c r="ER1399" s="332" t="str">
        <f t="shared" si="107"/>
        <v/>
      </c>
      <c r="ES1399" s="553" t="s">
        <v>137</v>
      </c>
      <c r="ET1399" s="552">
        <v>0</v>
      </c>
      <c r="EU1399" s="553" t="s">
        <v>137</v>
      </c>
      <c r="EV1399" s="172">
        <v>2</v>
      </c>
      <c r="EW1399" s="172">
        <v>0</v>
      </c>
      <c r="EX1399" s="332">
        <f t="shared" si="108"/>
        <v>0</v>
      </c>
      <c r="EY1399" s="553" t="s">
        <v>235</v>
      </c>
      <c r="EZ1399" s="552">
        <v>2</v>
      </c>
      <c r="FA1399" s="553" t="s">
        <v>13624</v>
      </c>
      <c r="FB1399" s="172">
        <v>0</v>
      </c>
      <c r="FC1399" s="172">
        <v>0</v>
      </c>
      <c r="FD1399" s="332" t="str">
        <f t="shared" si="109"/>
        <v/>
      </c>
      <c r="FE1399" s="553" t="s">
        <v>137</v>
      </c>
      <c r="FF1399" s="552">
        <v>0</v>
      </c>
      <c r="FG1399" s="553" t="s">
        <v>137</v>
      </c>
      <c r="FH1399" s="172">
        <v>0</v>
      </c>
      <c r="FI1399" s="172">
        <v>0</v>
      </c>
      <c r="FJ1399" s="332" t="str">
        <f t="shared" si="110"/>
        <v/>
      </c>
      <c r="FK1399" s="553" t="s">
        <v>137</v>
      </c>
      <c r="FL1399" s="552">
        <v>0</v>
      </c>
      <c r="FM1399" s="553" t="s">
        <v>137</v>
      </c>
      <c r="FN1399" s="172">
        <v>0</v>
      </c>
      <c r="FO1399" s="172">
        <v>0</v>
      </c>
      <c r="FP1399" s="332" t="str">
        <f t="shared" si="111"/>
        <v/>
      </c>
      <c r="FQ1399" s="553" t="s">
        <v>137</v>
      </c>
      <c r="FR1399" s="552">
        <v>0</v>
      </c>
      <c r="FS1399" s="553" t="s">
        <v>137</v>
      </c>
      <c r="FT1399" s="172">
        <v>0</v>
      </c>
      <c r="FU1399" s="172">
        <v>0</v>
      </c>
      <c r="FV1399" s="332" t="str">
        <f t="shared" si="112"/>
        <v/>
      </c>
      <c r="FW1399" s="553" t="s">
        <v>137</v>
      </c>
      <c r="FX1399" s="552">
        <v>0</v>
      </c>
      <c r="FY1399" s="553" t="s">
        <v>137</v>
      </c>
      <c r="FZ1399" s="172">
        <v>1</v>
      </c>
      <c r="GA1399" s="172">
        <v>1</v>
      </c>
      <c r="GB1399" s="332">
        <f t="shared" si="113"/>
        <v>1</v>
      </c>
      <c r="GC1399" s="553" t="s">
        <v>137</v>
      </c>
      <c r="GD1399" s="552">
        <v>0</v>
      </c>
      <c r="GE1399" s="553" t="s">
        <v>137</v>
      </c>
      <c r="GF1399" s="172">
        <v>0</v>
      </c>
      <c r="GG1399" s="172">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2"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2">
        <v>0</v>
      </c>
      <c r="BQ1400" s="172">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2">
        <v>0</v>
      </c>
      <c r="DG1400" s="172">
        <v>0</v>
      </c>
      <c r="DH1400" s="332" t="str">
        <f t="shared" si="101"/>
        <v/>
      </c>
      <c r="DI1400" s="553" t="s">
        <v>137</v>
      </c>
      <c r="DJ1400" s="552">
        <v>0</v>
      </c>
      <c r="DK1400" s="553" t="s">
        <v>137</v>
      </c>
      <c r="DL1400" s="172">
        <v>0</v>
      </c>
      <c r="DM1400" s="172">
        <v>0</v>
      </c>
      <c r="DN1400" s="332" t="str">
        <f t="shared" si="102"/>
        <v/>
      </c>
      <c r="DO1400" s="553" t="s">
        <v>137</v>
      </c>
      <c r="DP1400" s="551">
        <v>0</v>
      </c>
      <c r="DQ1400" s="553" t="s">
        <v>137</v>
      </c>
      <c r="DR1400" s="172">
        <v>7</v>
      </c>
      <c r="DS1400" s="172">
        <v>0</v>
      </c>
      <c r="DT1400" s="332">
        <f t="shared" si="103"/>
        <v>0</v>
      </c>
      <c r="DU1400" s="553" t="s">
        <v>8997</v>
      </c>
      <c r="DV1400" s="552">
        <v>0</v>
      </c>
      <c r="DW1400" s="553" t="s">
        <v>137</v>
      </c>
      <c r="DX1400" s="172">
        <v>0</v>
      </c>
      <c r="DY1400" s="172">
        <v>0</v>
      </c>
      <c r="DZ1400" s="332" t="str">
        <f t="shared" si="104"/>
        <v/>
      </c>
      <c r="EA1400" s="553" t="s">
        <v>137</v>
      </c>
      <c r="EB1400" s="552">
        <v>0</v>
      </c>
      <c r="EC1400" s="553" t="s">
        <v>137</v>
      </c>
      <c r="ED1400" s="172">
        <v>1</v>
      </c>
      <c r="EE1400" s="172">
        <v>0</v>
      </c>
      <c r="EF1400" s="576">
        <f t="shared" si="105"/>
        <v>0</v>
      </c>
      <c r="EG1400" s="553" t="s">
        <v>8996</v>
      </c>
      <c r="EH1400" s="552">
        <v>0</v>
      </c>
      <c r="EI1400" s="553" t="s">
        <v>137</v>
      </c>
      <c r="EJ1400" s="172">
        <v>0</v>
      </c>
      <c r="EK1400" s="172">
        <v>0</v>
      </c>
      <c r="EL1400" s="576" t="str">
        <f t="shared" si="106"/>
        <v/>
      </c>
      <c r="EM1400" s="553" t="s">
        <v>137</v>
      </c>
      <c r="EN1400" s="552">
        <v>0</v>
      </c>
      <c r="EO1400" s="553" t="s">
        <v>137</v>
      </c>
      <c r="EP1400" s="172">
        <v>0</v>
      </c>
      <c r="EQ1400" s="172">
        <v>0</v>
      </c>
      <c r="ER1400" s="332" t="str">
        <f t="shared" si="107"/>
        <v/>
      </c>
      <c r="ES1400" s="553" t="s">
        <v>137</v>
      </c>
      <c r="ET1400" s="552">
        <v>0</v>
      </c>
      <c r="EU1400" s="553" t="s">
        <v>137</v>
      </c>
      <c r="EV1400" s="172">
        <v>0</v>
      </c>
      <c r="EW1400" s="172">
        <v>0</v>
      </c>
      <c r="EX1400" s="332" t="str">
        <f t="shared" si="108"/>
        <v/>
      </c>
      <c r="EY1400" s="553" t="s">
        <v>137</v>
      </c>
      <c r="EZ1400" s="552">
        <v>0</v>
      </c>
      <c r="FA1400" s="553" t="s">
        <v>137</v>
      </c>
      <c r="FB1400" s="172">
        <v>1</v>
      </c>
      <c r="FC1400" s="172">
        <v>1</v>
      </c>
      <c r="FD1400" s="332">
        <f t="shared" si="109"/>
        <v>1</v>
      </c>
      <c r="FE1400" s="553" t="s">
        <v>137</v>
      </c>
      <c r="FF1400" s="552">
        <v>0</v>
      </c>
      <c r="FG1400" s="553" t="s">
        <v>137</v>
      </c>
      <c r="FH1400" s="172">
        <v>0</v>
      </c>
      <c r="FI1400" s="172">
        <v>0</v>
      </c>
      <c r="FJ1400" s="332" t="str">
        <f t="shared" si="110"/>
        <v/>
      </c>
      <c r="FK1400" s="553" t="s">
        <v>137</v>
      </c>
      <c r="FL1400" s="552">
        <v>0</v>
      </c>
      <c r="FM1400" s="553" t="s">
        <v>137</v>
      </c>
      <c r="FN1400" s="172">
        <v>0</v>
      </c>
      <c r="FO1400" s="172">
        <v>0</v>
      </c>
      <c r="FP1400" s="332" t="str">
        <f t="shared" si="111"/>
        <v/>
      </c>
      <c r="FQ1400" s="553" t="s">
        <v>137</v>
      </c>
      <c r="FR1400" s="552">
        <v>0</v>
      </c>
      <c r="FS1400" s="553" t="s">
        <v>137</v>
      </c>
      <c r="FT1400" s="172">
        <v>0</v>
      </c>
      <c r="FU1400" s="172">
        <v>0</v>
      </c>
      <c r="FV1400" s="332" t="str">
        <f t="shared" si="112"/>
        <v/>
      </c>
      <c r="FW1400" s="553" t="s">
        <v>137</v>
      </c>
      <c r="FX1400" s="552">
        <v>0</v>
      </c>
      <c r="FY1400" s="553" t="s">
        <v>137</v>
      </c>
      <c r="FZ1400" s="172">
        <v>0</v>
      </c>
      <c r="GA1400" s="172">
        <v>0</v>
      </c>
      <c r="GB1400" s="332" t="str">
        <f t="shared" si="113"/>
        <v/>
      </c>
      <c r="GC1400" s="553" t="s">
        <v>137</v>
      </c>
      <c r="GD1400" s="552">
        <v>0</v>
      </c>
      <c r="GE1400" s="553" t="s">
        <v>137</v>
      </c>
      <c r="GF1400" s="172">
        <v>5</v>
      </c>
      <c r="GG1400" s="172">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2"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2">
        <v>1</v>
      </c>
      <c r="BQ1401" s="172">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2">
        <v>0</v>
      </c>
      <c r="DG1401" s="172">
        <v>0</v>
      </c>
      <c r="DH1401" s="332" t="str">
        <f t="shared" si="101"/>
        <v/>
      </c>
      <c r="DI1401" s="553" t="s">
        <v>137</v>
      </c>
      <c r="DJ1401" s="552">
        <v>0</v>
      </c>
      <c r="DK1401" s="553" t="s">
        <v>137</v>
      </c>
      <c r="DL1401" s="172">
        <v>0</v>
      </c>
      <c r="DM1401" s="172">
        <v>0</v>
      </c>
      <c r="DN1401" s="332" t="str">
        <f t="shared" si="102"/>
        <v/>
      </c>
      <c r="DO1401" s="553" t="s">
        <v>137</v>
      </c>
      <c r="DP1401" s="551">
        <v>0</v>
      </c>
      <c r="DQ1401" s="553" t="s">
        <v>137</v>
      </c>
      <c r="DR1401" s="172">
        <v>11</v>
      </c>
      <c r="DS1401" s="172">
        <v>0</v>
      </c>
      <c r="DT1401" s="332">
        <f t="shared" si="103"/>
        <v>0</v>
      </c>
      <c r="DU1401" s="553" t="s">
        <v>9003</v>
      </c>
      <c r="DV1401" s="552">
        <v>0</v>
      </c>
      <c r="DW1401" s="553" t="s">
        <v>137</v>
      </c>
      <c r="DX1401" s="172">
        <v>0</v>
      </c>
      <c r="DY1401" s="172">
        <v>0</v>
      </c>
      <c r="DZ1401" s="332" t="str">
        <f t="shared" si="104"/>
        <v/>
      </c>
      <c r="EA1401" s="553" t="s">
        <v>137</v>
      </c>
      <c r="EB1401" s="552">
        <v>0</v>
      </c>
      <c r="EC1401" s="553" t="s">
        <v>137</v>
      </c>
      <c r="ED1401" s="172">
        <v>1</v>
      </c>
      <c r="EE1401" s="172">
        <v>1</v>
      </c>
      <c r="EF1401" s="576">
        <f t="shared" si="105"/>
        <v>1</v>
      </c>
      <c r="EG1401" s="553" t="s">
        <v>137</v>
      </c>
      <c r="EH1401" s="552">
        <v>0</v>
      </c>
      <c r="EI1401" s="553" t="s">
        <v>137</v>
      </c>
      <c r="EJ1401" s="172">
        <v>2</v>
      </c>
      <c r="EK1401" s="172">
        <v>2</v>
      </c>
      <c r="EL1401" s="576">
        <f t="shared" si="106"/>
        <v>1</v>
      </c>
      <c r="EM1401" s="553" t="s">
        <v>137</v>
      </c>
      <c r="EN1401" s="552">
        <v>0</v>
      </c>
      <c r="EO1401" s="553" t="s">
        <v>137</v>
      </c>
      <c r="EP1401" s="172">
        <v>0</v>
      </c>
      <c r="EQ1401" s="172">
        <v>0</v>
      </c>
      <c r="ER1401" s="332" t="str">
        <f t="shared" si="107"/>
        <v/>
      </c>
      <c r="ES1401" s="553" t="s">
        <v>137</v>
      </c>
      <c r="ET1401" s="552">
        <v>0</v>
      </c>
      <c r="EU1401" s="553" t="s">
        <v>137</v>
      </c>
      <c r="EV1401" s="172">
        <v>10</v>
      </c>
      <c r="EW1401" s="172">
        <v>0</v>
      </c>
      <c r="EX1401" s="332">
        <f t="shared" si="108"/>
        <v>0</v>
      </c>
      <c r="EY1401" s="553" t="s">
        <v>13625</v>
      </c>
      <c r="EZ1401" s="552">
        <v>9</v>
      </c>
      <c r="FA1401" s="553" t="s">
        <v>9001</v>
      </c>
      <c r="FB1401" s="172">
        <v>0</v>
      </c>
      <c r="FC1401" s="172">
        <v>0</v>
      </c>
      <c r="FD1401" s="332" t="str">
        <f t="shared" si="109"/>
        <v/>
      </c>
      <c r="FE1401" s="553" t="s">
        <v>137</v>
      </c>
      <c r="FF1401" s="552">
        <v>0</v>
      </c>
      <c r="FG1401" s="553" t="s">
        <v>137</v>
      </c>
      <c r="FH1401" s="172">
        <v>1</v>
      </c>
      <c r="FI1401" s="172">
        <v>0</v>
      </c>
      <c r="FJ1401" s="332">
        <f t="shared" si="110"/>
        <v>0</v>
      </c>
      <c r="FK1401" s="553" t="s">
        <v>9004</v>
      </c>
      <c r="FL1401" s="552">
        <v>1</v>
      </c>
      <c r="FM1401" s="553" t="s">
        <v>17064</v>
      </c>
      <c r="FN1401" s="172">
        <v>0</v>
      </c>
      <c r="FO1401" s="172">
        <v>0</v>
      </c>
      <c r="FP1401" s="332" t="str">
        <f t="shared" si="111"/>
        <v/>
      </c>
      <c r="FQ1401" s="553" t="s">
        <v>137</v>
      </c>
      <c r="FR1401" s="552">
        <v>0</v>
      </c>
      <c r="FS1401" s="553" t="s">
        <v>137</v>
      </c>
      <c r="FT1401" s="172">
        <v>2</v>
      </c>
      <c r="FU1401" s="172">
        <v>1</v>
      </c>
      <c r="FV1401" s="332">
        <f t="shared" si="112"/>
        <v>0.5</v>
      </c>
      <c r="FW1401" s="553" t="s">
        <v>9005</v>
      </c>
      <c r="FX1401" s="552">
        <v>1</v>
      </c>
      <c r="FY1401" s="553" t="s">
        <v>9006</v>
      </c>
      <c r="FZ1401" s="172">
        <v>2</v>
      </c>
      <c r="GA1401" s="172">
        <v>0</v>
      </c>
      <c r="GB1401" s="332">
        <f t="shared" si="113"/>
        <v>0</v>
      </c>
      <c r="GC1401" s="553" t="s">
        <v>17065</v>
      </c>
      <c r="GD1401" s="552">
        <v>2</v>
      </c>
      <c r="GE1401" s="553" t="s">
        <v>9007</v>
      </c>
      <c r="GF1401" s="172">
        <v>6</v>
      </c>
      <c r="GG1401" s="172">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2"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2">
        <v>1</v>
      </c>
      <c r="BQ1402" s="172">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2">
        <v>0</v>
      </c>
      <c r="DG1402" s="172">
        <v>0</v>
      </c>
      <c r="DH1402" s="332" t="str">
        <f t="shared" si="101"/>
        <v/>
      </c>
      <c r="DI1402" s="553" t="s">
        <v>137</v>
      </c>
      <c r="DJ1402" s="552">
        <v>0</v>
      </c>
      <c r="DK1402" s="553" t="s">
        <v>137</v>
      </c>
      <c r="DL1402" s="172">
        <v>0</v>
      </c>
      <c r="DM1402" s="172">
        <v>0</v>
      </c>
      <c r="DN1402" s="332" t="str">
        <f t="shared" si="102"/>
        <v/>
      </c>
      <c r="DO1402" s="553" t="s">
        <v>137</v>
      </c>
      <c r="DP1402" s="551">
        <v>0</v>
      </c>
      <c r="DQ1402" s="553" t="s">
        <v>137</v>
      </c>
      <c r="DR1402" s="172">
        <v>7</v>
      </c>
      <c r="DS1402" s="172">
        <v>0</v>
      </c>
      <c r="DT1402" s="332">
        <f t="shared" si="103"/>
        <v>0</v>
      </c>
      <c r="DU1402" s="553" t="s">
        <v>9009</v>
      </c>
      <c r="DV1402" s="552">
        <v>0</v>
      </c>
      <c r="DW1402" s="553" t="s">
        <v>137</v>
      </c>
      <c r="DX1402" s="172">
        <v>2</v>
      </c>
      <c r="DY1402" s="172">
        <v>0</v>
      </c>
      <c r="DZ1402" s="332">
        <f t="shared" si="104"/>
        <v>0</v>
      </c>
      <c r="EA1402" s="553" t="s">
        <v>9010</v>
      </c>
      <c r="EB1402" s="552">
        <v>0</v>
      </c>
      <c r="EC1402" s="553" t="s">
        <v>137</v>
      </c>
      <c r="ED1402" s="172">
        <v>1</v>
      </c>
      <c r="EE1402" s="172">
        <v>0</v>
      </c>
      <c r="EF1402" s="576">
        <f t="shared" si="105"/>
        <v>0</v>
      </c>
      <c r="EG1402" s="553" t="s">
        <v>9011</v>
      </c>
      <c r="EH1402" s="552">
        <v>0</v>
      </c>
      <c r="EI1402" s="553" t="s">
        <v>137</v>
      </c>
      <c r="EJ1402" s="172">
        <v>0</v>
      </c>
      <c r="EK1402" s="172">
        <v>0</v>
      </c>
      <c r="EL1402" s="576" t="str">
        <f t="shared" si="106"/>
        <v/>
      </c>
      <c r="EM1402" s="553" t="s">
        <v>137</v>
      </c>
      <c r="EN1402" s="552">
        <v>0</v>
      </c>
      <c r="EO1402" s="553" t="s">
        <v>137</v>
      </c>
      <c r="EP1402" s="172">
        <v>1</v>
      </c>
      <c r="EQ1402" s="172">
        <v>0</v>
      </c>
      <c r="ER1402" s="332">
        <f t="shared" si="107"/>
        <v>0</v>
      </c>
      <c r="ES1402" s="553" t="s">
        <v>9010</v>
      </c>
      <c r="ET1402" s="552">
        <v>0</v>
      </c>
      <c r="EU1402" s="553" t="s">
        <v>137</v>
      </c>
      <c r="EV1402" s="172">
        <v>3</v>
      </c>
      <c r="EW1402" s="172">
        <v>0</v>
      </c>
      <c r="EX1402" s="332">
        <f t="shared" si="108"/>
        <v>0</v>
      </c>
      <c r="EY1402" s="553" t="s">
        <v>9009</v>
      </c>
      <c r="EZ1402" s="552">
        <v>0</v>
      </c>
      <c r="FA1402" s="553" t="s">
        <v>137</v>
      </c>
      <c r="FB1402" s="172">
        <v>0</v>
      </c>
      <c r="FC1402" s="172">
        <v>0</v>
      </c>
      <c r="FD1402" s="332" t="str">
        <f t="shared" si="109"/>
        <v/>
      </c>
      <c r="FE1402" s="553" t="s">
        <v>137</v>
      </c>
      <c r="FF1402" s="552">
        <v>0</v>
      </c>
      <c r="FG1402" s="553" t="s">
        <v>137</v>
      </c>
      <c r="FH1402" s="172">
        <v>0</v>
      </c>
      <c r="FI1402" s="172">
        <v>0</v>
      </c>
      <c r="FJ1402" s="332" t="str">
        <f t="shared" si="110"/>
        <v/>
      </c>
      <c r="FK1402" s="553" t="s">
        <v>137</v>
      </c>
      <c r="FL1402" s="552">
        <v>0</v>
      </c>
      <c r="FM1402" s="553" t="s">
        <v>137</v>
      </c>
      <c r="FN1402" s="172">
        <v>0</v>
      </c>
      <c r="FO1402" s="172">
        <v>0</v>
      </c>
      <c r="FP1402" s="332" t="str">
        <f t="shared" si="111"/>
        <v/>
      </c>
      <c r="FQ1402" s="553" t="s">
        <v>137</v>
      </c>
      <c r="FR1402" s="552">
        <v>0</v>
      </c>
      <c r="FS1402" s="553" t="s">
        <v>137</v>
      </c>
      <c r="FT1402" s="172">
        <v>0</v>
      </c>
      <c r="FU1402" s="172">
        <v>0</v>
      </c>
      <c r="FV1402" s="332" t="str">
        <f t="shared" si="112"/>
        <v/>
      </c>
      <c r="FW1402" s="553" t="s">
        <v>137</v>
      </c>
      <c r="FX1402" s="552">
        <v>0</v>
      </c>
      <c r="FY1402" s="553" t="s">
        <v>137</v>
      </c>
      <c r="FZ1402" s="172">
        <v>1</v>
      </c>
      <c r="GA1402" s="172">
        <v>0</v>
      </c>
      <c r="GB1402" s="332">
        <f t="shared" si="113"/>
        <v>0</v>
      </c>
      <c r="GC1402" s="553" t="s">
        <v>9012</v>
      </c>
      <c r="GD1402" s="552">
        <v>0</v>
      </c>
      <c r="GE1402" s="553" t="s">
        <v>137</v>
      </c>
      <c r="GF1402" s="172">
        <v>3</v>
      </c>
      <c r="GG1402" s="172">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2"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2">
        <v>1</v>
      </c>
      <c r="BQ1403" s="172">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2">
        <v>0</v>
      </c>
      <c r="DG1403" s="172">
        <v>0</v>
      </c>
      <c r="DH1403" s="332" t="str">
        <f t="shared" si="101"/>
        <v/>
      </c>
      <c r="DI1403" s="553" t="s">
        <v>137</v>
      </c>
      <c r="DJ1403" s="552">
        <v>0</v>
      </c>
      <c r="DK1403" s="553" t="s">
        <v>137</v>
      </c>
      <c r="DL1403" s="172">
        <v>0</v>
      </c>
      <c r="DM1403" s="172">
        <v>0</v>
      </c>
      <c r="DN1403" s="332" t="str">
        <f t="shared" si="102"/>
        <v/>
      </c>
      <c r="DO1403" s="553" t="s">
        <v>137</v>
      </c>
      <c r="DP1403" s="551">
        <v>0</v>
      </c>
      <c r="DQ1403" s="553" t="s">
        <v>137</v>
      </c>
      <c r="DR1403" s="172">
        <v>11</v>
      </c>
      <c r="DS1403" s="172">
        <v>0</v>
      </c>
      <c r="DT1403" s="332">
        <f t="shared" si="103"/>
        <v>0</v>
      </c>
      <c r="DU1403" s="553" t="s">
        <v>9014</v>
      </c>
      <c r="DV1403" s="552">
        <v>0</v>
      </c>
      <c r="DW1403" s="553" t="s">
        <v>137</v>
      </c>
      <c r="DX1403" s="172">
        <v>1</v>
      </c>
      <c r="DY1403" s="172">
        <v>0</v>
      </c>
      <c r="DZ1403" s="332">
        <f t="shared" si="104"/>
        <v>0</v>
      </c>
      <c r="EA1403" s="553" t="s">
        <v>9015</v>
      </c>
      <c r="EB1403" s="552">
        <v>0</v>
      </c>
      <c r="EC1403" s="553" t="s">
        <v>137</v>
      </c>
      <c r="ED1403" s="172">
        <v>1</v>
      </c>
      <c r="EE1403" s="172">
        <v>0</v>
      </c>
      <c r="EF1403" s="576">
        <f t="shared" si="105"/>
        <v>0</v>
      </c>
      <c r="EG1403" s="553" t="s">
        <v>9016</v>
      </c>
      <c r="EH1403" s="552">
        <v>0</v>
      </c>
      <c r="EI1403" s="553" t="s">
        <v>137</v>
      </c>
      <c r="EJ1403" s="172">
        <v>1</v>
      </c>
      <c r="EK1403" s="172">
        <v>1</v>
      </c>
      <c r="EL1403" s="576">
        <f t="shared" si="106"/>
        <v>1</v>
      </c>
      <c r="EM1403" s="553" t="s">
        <v>137</v>
      </c>
      <c r="EN1403" s="552">
        <v>0</v>
      </c>
      <c r="EO1403" s="553" t="s">
        <v>137</v>
      </c>
      <c r="EP1403" s="172">
        <v>0</v>
      </c>
      <c r="EQ1403" s="172">
        <v>0</v>
      </c>
      <c r="ER1403" s="332" t="str">
        <f t="shared" si="107"/>
        <v/>
      </c>
      <c r="ES1403" s="553" t="s">
        <v>137</v>
      </c>
      <c r="ET1403" s="552">
        <v>0</v>
      </c>
      <c r="EU1403" s="553" t="s">
        <v>137</v>
      </c>
      <c r="EV1403" s="172">
        <v>6</v>
      </c>
      <c r="EW1403" s="172">
        <v>6</v>
      </c>
      <c r="EX1403" s="332">
        <f t="shared" si="108"/>
        <v>1</v>
      </c>
      <c r="EY1403" s="553" t="s">
        <v>137</v>
      </c>
      <c r="EZ1403" s="552">
        <v>0</v>
      </c>
      <c r="FA1403" s="553" t="s">
        <v>137</v>
      </c>
      <c r="FB1403" s="172">
        <v>1</v>
      </c>
      <c r="FC1403" s="172">
        <v>1</v>
      </c>
      <c r="FD1403" s="332">
        <f t="shared" si="109"/>
        <v>1</v>
      </c>
      <c r="FE1403" s="553" t="s">
        <v>137</v>
      </c>
      <c r="FF1403" s="552">
        <v>0</v>
      </c>
      <c r="FG1403" s="553" t="s">
        <v>137</v>
      </c>
      <c r="FH1403" s="172">
        <v>1</v>
      </c>
      <c r="FI1403" s="172">
        <v>0</v>
      </c>
      <c r="FJ1403" s="332">
        <f t="shared" si="110"/>
        <v>0</v>
      </c>
      <c r="FK1403" s="553" t="s">
        <v>11704</v>
      </c>
      <c r="FL1403" s="552">
        <v>0</v>
      </c>
      <c r="FM1403" s="553" t="s">
        <v>137</v>
      </c>
      <c r="FN1403" s="172">
        <v>0</v>
      </c>
      <c r="FO1403" s="172">
        <v>0</v>
      </c>
      <c r="FP1403" s="332" t="str">
        <f t="shared" si="111"/>
        <v/>
      </c>
      <c r="FQ1403" s="553" t="s">
        <v>137</v>
      </c>
      <c r="FR1403" s="552">
        <v>0</v>
      </c>
      <c r="FS1403" s="553" t="s">
        <v>137</v>
      </c>
      <c r="FT1403" s="172">
        <v>0</v>
      </c>
      <c r="FU1403" s="172">
        <v>0</v>
      </c>
      <c r="FV1403" s="332" t="str">
        <f t="shared" si="112"/>
        <v/>
      </c>
      <c r="FW1403" s="553" t="s">
        <v>137</v>
      </c>
      <c r="FX1403" s="552">
        <v>0</v>
      </c>
      <c r="FY1403" s="553" t="s">
        <v>137</v>
      </c>
      <c r="FZ1403" s="172">
        <v>1</v>
      </c>
      <c r="GA1403" s="172">
        <v>1</v>
      </c>
      <c r="GB1403" s="332">
        <f t="shared" si="113"/>
        <v>1</v>
      </c>
      <c r="GC1403" s="553" t="s">
        <v>137</v>
      </c>
      <c r="GD1403" s="552">
        <v>0</v>
      </c>
      <c r="GE1403" s="553" t="s">
        <v>137</v>
      </c>
      <c r="GF1403" s="172">
        <v>7</v>
      </c>
      <c r="GG1403" s="172">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2"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2">
        <v>1</v>
      </c>
      <c r="BQ1404" s="172">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2">
        <v>0</v>
      </c>
      <c r="DG1404" s="172">
        <v>0</v>
      </c>
      <c r="DH1404" s="332" t="str">
        <f t="shared" si="101"/>
        <v/>
      </c>
      <c r="DI1404" s="553" t="s">
        <v>137</v>
      </c>
      <c r="DJ1404" s="552">
        <v>0</v>
      </c>
      <c r="DK1404" s="553" t="s">
        <v>137</v>
      </c>
      <c r="DL1404" s="172">
        <v>1</v>
      </c>
      <c r="DM1404" s="172">
        <v>0</v>
      </c>
      <c r="DN1404" s="332">
        <f t="shared" si="102"/>
        <v>0</v>
      </c>
      <c r="DO1404" s="553" t="s">
        <v>9018</v>
      </c>
      <c r="DP1404" s="551">
        <v>1</v>
      </c>
      <c r="DQ1404" s="553" t="s">
        <v>9019</v>
      </c>
      <c r="DR1404" s="172">
        <v>6</v>
      </c>
      <c r="DS1404" s="172">
        <v>0</v>
      </c>
      <c r="DT1404" s="332">
        <f t="shared" si="103"/>
        <v>0</v>
      </c>
      <c r="DU1404" s="553" t="s">
        <v>9020</v>
      </c>
      <c r="DV1404" s="552">
        <v>0</v>
      </c>
      <c r="DW1404" s="553" t="s">
        <v>137</v>
      </c>
      <c r="DX1404" s="172">
        <v>0</v>
      </c>
      <c r="DY1404" s="172">
        <v>0</v>
      </c>
      <c r="DZ1404" s="332" t="str">
        <f t="shared" si="104"/>
        <v/>
      </c>
      <c r="EA1404" s="553" t="s">
        <v>137</v>
      </c>
      <c r="EB1404" s="552">
        <v>0</v>
      </c>
      <c r="EC1404" s="553" t="s">
        <v>137</v>
      </c>
      <c r="ED1404" s="172">
        <v>1</v>
      </c>
      <c r="EE1404" s="172">
        <v>0</v>
      </c>
      <c r="EF1404" s="576">
        <f t="shared" si="105"/>
        <v>0</v>
      </c>
      <c r="EG1404" s="553" t="s">
        <v>9021</v>
      </c>
      <c r="EH1404" s="552">
        <v>0</v>
      </c>
      <c r="EI1404" s="553" t="s">
        <v>137</v>
      </c>
      <c r="EJ1404" s="172">
        <v>1</v>
      </c>
      <c r="EK1404" s="172">
        <v>0</v>
      </c>
      <c r="EL1404" s="576">
        <f t="shared" si="106"/>
        <v>0</v>
      </c>
      <c r="EM1404" s="553" t="s">
        <v>9022</v>
      </c>
      <c r="EN1404" s="552">
        <v>0</v>
      </c>
      <c r="EO1404" s="553" t="s">
        <v>137</v>
      </c>
      <c r="EP1404" s="172">
        <v>3</v>
      </c>
      <c r="EQ1404" s="172">
        <v>1</v>
      </c>
      <c r="ER1404" s="332">
        <f t="shared" si="107"/>
        <v>0.33333333333333331</v>
      </c>
      <c r="ES1404" s="553" t="s">
        <v>9023</v>
      </c>
      <c r="ET1404" s="552">
        <v>0</v>
      </c>
      <c r="EU1404" s="553" t="s">
        <v>137</v>
      </c>
      <c r="EV1404" s="172">
        <v>7</v>
      </c>
      <c r="EW1404" s="172">
        <v>0</v>
      </c>
      <c r="EX1404" s="332">
        <f t="shared" si="108"/>
        <v>0</v>
      </c>
      <c r="EY1404" s="553" t="s">
        <v>13626</v>
      </c>
      <c r="EZ1404" s="552">
        <v>7</v>
      </c>
      <c r="FA1404" s="553" t="s">
        <v>13366</v>
      </c>
      <c r="FB1404" s="172">
        <v>1</v>
      </c>
      <c r="FC1404" s="172">
        <v>0</v>
      </c>
      <c r="FD1404" s="332">
        <f t="shared" si="109"/>
        <v>0</v>
      </c>
      <c r="FE1404" s="553" t="s">
        <v>9024</v>
      </c>
      <c r="FF1404" s="552">
        <v>0</v>
      </c>
      <c r="FG1404" s="553" t="s">
        <v>137</v>
      </c>
      <c r="FH1404" s="172">
        <v>2</v>
      </c>
      <c r="FI1404" s="172">
        <v>1</v>
      </c>
      <c r="FJ1404" s="332">
        <f t="shared" si="110"/>
        <v>0.5</v>
      </c>
      <c r="FK1404" s="553" t="s">
        <v>137</v>
      </c>
      <c r="FL1404" s="552">
        <v>0</v>
      </c>
      <c r="FM1404" s="553" t="s">
        <v>137</v>
      </c>
      <c r="FN1404" s="172">
        <v>1</v>
      </c>
      <c r="FO1404" s="172">
        <v>1</v>
      </c>
      <c r="FP1404" s="332">
        <f t="shared" si="111"/>
        <v>1</v>
      </c>
      <c r="FQ1404" s="553" t="s">
        <v>137</v>
      </c>
      <c r="FR1404" s="552">
        <v>0</v>
      </c>
      <c r="FS1404" s="553" t="s">
        <v>137</v>
      </c>
      <c r="FT1404" s="172">
        <v>0</v>
      </c>
      <c r="FU1404" s="172">
        <v>0</v>
      </c>
      <c r="FV1404" s="332" t="str">
        <f t="shared" si="112"/>
        <v/>
      </c>
      <c r="FW1404" s="553" t="s">
        <v>137</v>
      </c>
      <c r="FX1404" s="552">
        <v>0</v>
      </c>
      <c r="FY1404" s="553" t="s">
        <v>137</v>
      </c>
      <c r="FZ1404" s="172">
        <v>1</v>
      </c>
      <c r="GA1404" s="172">
        <v>1</v>
      </c>
      <c r="GB1404" s="332">
        <f t="shared" si="113"/>
        <v>1</v>
      </c>
      <c r="GC1404" s="553" t="s">
        <v>137</v>
      </c>
      <c r="GD1404" s="552">
        <v>0</v>
      </c>
      <c r="GE1404" s="553" t="s">
        <v>137</v>
      </c>
      <c r="GF1404" s="172">
        <v>9</v>
      </c>
      <c r="GG1404" s="172">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2"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2"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2"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2"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2"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2"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2"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2"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2"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2"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2"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2"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2"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2"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2"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2"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2"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2"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2"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2"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0"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0"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1"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0"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0"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0"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0"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0"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0"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0"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0"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0"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0"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0"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0"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0"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0"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0"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0"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0"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0"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0"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0"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2"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2"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2"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2"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2"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2"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2"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2"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2"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2"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2"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0"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0"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1"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0"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0"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0"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0"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0"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0"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0"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0"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0"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0"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0"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0"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0"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0"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0"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0"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0"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0"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0"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2"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2"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2"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2"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2"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2"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2"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2"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2"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2"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2"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2"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2"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2"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2"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2"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2"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2"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2"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2"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2"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2"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2"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2"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2"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2"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2"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2"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2"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2"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2"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2"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2"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2"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2"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2"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1"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1"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2">
        <v>5</v>
      </c>
      <c r="BQ1518" s="172">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2">
        <v>0</v>
      </c>
      <c r="DG1518" s="172">
        <v>0</v>
      </c>
      <c r="DH1518" s="429" t="str">
        <f t="shared" si="147"/>
        <v/>
      </c>
      <c r="DI1518" s="553"/>
      <c r="DJ1518" s="552">
        <v>0</v>
      </c>
      <c r="DK1518" s="553"/>
      <c r="DL1518" s="172">
        <v>6</v>
      </c>
      <c r="DM1518" s="172">
        <v>0</v>
      </c>
      <c r="DN1518" s="429">
        <f t="shared" si="148"/>
        <v>0</v>
      </c>
      <c r="DO1518" s="553" t="s">
        <v>12476</v>
      </c>
      <c r="DP1518" s="551">
        <v>0</v>
      </c>
      <c r="DQ1518" s="553"/>
      <c r="DR1518" s="172">
        <v>63</v>
      </c>
      <c r="DS1518" s="172">
        <v>59</v>
      </c>
      <c r="DT1518" s="429">
        <f t="shared" si="149"/>
        <v>0.93650793650793651</v>
      </c>
      <c r="DU1518" s="553" t="s">
        <v>12576</v>
      </c>
      <c r="DV1518" s="552">
        <v>0</v>
      </c>
      <c r="DW1518" s="553"/>
      <c r="DX1518" s="172">
        <v>5</v>
      </c>
      <c r="DY1518" s="172">
        <v>3</v>
      </c>
      <c r="DZ1518" s="429">
        <f t="shared" si="150"/>
        <v>0.6</v>
      </c>
      <c r="EA1518" s="553" t="s">
        <v>12545</v>
      </c>
      <c r="EB1518" s="552">
        <v>0</v>
      </c>
      <c r="EC1518" s="553"/>
      <c r="ED1518" s="172">
        <v>3</v>
      </c>
      <c r="EE1518" s="172">
        <v>0</v>
      </c>
      <c r="EF1518" s="581">
        <f t="shared" si="151"/>
        <v>0</v>
      </c>
      <c r="EG1518" s="553" t="s">
        <v>12592</v>
      </c>
      <c r="EH1518" s="552">
        <v>0</v>
      </c>
      <c r="EI1518" s="553"/>
      <c r="EJ1518" s="172">
        <v>2</v>
      </c>
      <c r="EK1518" s="172">
        <v>0</v>
      </c>
      <c r="EL1518" s="581">
        <f t="shared" si="152"/>
        <v>0</v>
      </c>
      <c r="EM1518" s="553" t="s">
        <v>12545</v>
      </c>
      <c r="EN1518" s="552">
        <v>2</v>
      </c>
      <c r="EO1518" s="553" t="s">
        <v>12622</v>
      </c>
      <c r="EP1518" s="172">
        <v>0</v>
      </c>
      <c r="EQ1518" s="172">
        <v>0</v>
      </c>
      <c r="ER1518" s="429" t="str">
        <f t="shared" si="153"/>
        <v/>
      </c>
      <c r="ES1518" s="553"/>
      <c r="ET1518" s="552">
        <v>0</v>
      </c>
      <c r="EU1518" s="553"/>
      <c r="EV1518" s="172">
        <v>25</v>
      </c>
      <c r="EW1518" s="172">
        <v>0</v>
      </c>
      <c r="EX1518" s="429">
        <f t="shared" si="154"/>
        <v>0</v>
      </c>
      <c r="EY1518" s="553" t="s">
        <v>12476</v>
      </c>
      <c r="EZ1518" s="552">
        <v>25</v>
      </c>
      <c r="FA1518" s="553" t="s">
        <v>12622</v>
      </c>
      <c r="FB1518" s="172">
        <v>2</v>
      </c>
      <c r="FC1518" s="172">
        <v>1</v>
      </c>
      <c r="FD1518" s="429">
        <f t="shared" si="155"/>
        <v>0.5</v>
      </c>
      <c r="FE1518" s="553" t="s">
        <v>12476</v>
      </c>
      <c r="FF1518" s="552">
        <v>0</v>
      </c>
      <c r="FG1518" s="553"/>
      <c r="FH1518" s="172">
        <v>6</v>
      </c>
      <c r="FI1518" s="172">
        <v>1</v>
      </c>
      <c r="FJ1518" s="429">
        <f t="shared" si="156"/>
        <v>0.16666666666666666</v>
      </c>
      <c r="FK1518" s="553" t="s">
        <v>12476</v>
      </c>
      <c r="FL1518" s="552">
        <v>0</v>
      </c>
      <c r="FM1518" s="553"/>
      <c r="FN1518" s="172">
        <v>0</v>
      </c>
      <c r="FO1518" s="172">
        <v>0</v>
      </c>
      <c r="FP1518" s="429" t="str">
        <f t="shared" si="157"/>
        <v/>
      </c>
      <c r="FQ1518" s="553"/>
      <c r="FR1518" s="552">
        <v>0</v>
      </c>
      <c r="FS1518" s="553"/>
      <c r="FT1518" s="172">
        <v>1</v>
      </c>
      <c r="FU1518" s="172">
        <v>0</v>
      </c>
      <c r="FV1518" s="429">
        <f t="shared" si="158"/>
        <v>0</v>
      </c>
      <c r="FW1518" s="553" t="s">
        <v>13869</v>
      </c>
      <c r="FX1518" s="552">
        <v>1</v>
      </c>
      <c r="FY1518" s="553" t="s">
        <v>12622</v>
      </c>
      <c r="FZ1518" s="172">
        <v>7</v>
      </c>
      <c r="GA1518" s="172">
        <v>1</v>
      </c>
      <c r="GB1518" s="429">
        <f t="shared" si="159"/>
        <v>0.14285714285714285</v>
      </c>
      <c r="GC1518" s="553" t="s">
        <v>12476</v>
      </c>
      <c r="GD1518" s="552">
        <v>0</v>
      </c>
      <c r="GE1518" s="553"/>
      <c r="GF1518" s="172">
        <v>9</v>
      </c>
      <c r="GG1518" s="172">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1"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1"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2">
        <v>0</v>
      </c>
      <c r="BQ1520" s="172">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2">
        <v>0</v>
      </c>
      <c r="DG1520" s="172">
        <v>0</v>
      </c>
      <c r="DH1520" s="429" t="str">
        <f t="shared" si="147"/>
        <v/>
      </c>
      <c r="DI1520" s="553"/>
      <c r="DJ1520" s="552"/>
      <c r="DK1520" s="553"/>
      <c r="DL1520" s="172">
        <v>0</v>
      </c>
      <c r="DM1520" s="172">
        <v>0</v>
      </c>
      <c r="DN1520" s="429" t="str">
        <f t="shared" si="148"/>
        <v/>
      </c>
      <c r="DO1520" s="553"/>
      <c r="DP1520" s="551"/>
      <c r="DQ1520" s="553"/>
      <c r="DR1520" s="172">
        <v>9</v>
      </c>
      <c r="DS1520" s="172">
        <v>0</v>
      </c>
      <c r="DT1520" s="429">
        <f t="shared" si="149"/>
        <v>0</v>
      </c>
      <c r="DU1520" s="553" t="s">
        <v>10975</v>
      </c>
      <c r="DV1520" s="552">
        <v>0</v>
      </c>
      <c r="DW1520" s="553"/>
      <c r="DX1520" s="172">
        <v>6</v>
      </c>
      <c r="DY1520" s="172">
        <v>4</v>
      </c>
      <c r="DZ1520" s="429">
        <f t="shared" si="150"/>
        <v>0.66666666666666663</v>
      </c>
      <c r="EA1520" s="553" t="s">
        <v>10975</v>
      </c>
      <c r="EB1520" s="552">
        <v>0</v>
      </c>
      <c r="EC1520" s="553"/>
      <c r="ED1520" s="172">
        <v>0</v>
      </c>
      <c r="EE1520" s="172">
        <v>0</v>
      </c>
      <c r="EF1520" s="581" t="str">
        <f t="shared" si="151"/>
        <v/>
      </c>
      <c r="EG1520" s="553"/>
      <c r="EH1520" s="552"/>
      <c r="EI1520" s="553"/>
      <c r="EJ1520" s="172">
        <v>1</v>
      </c>
      <c r="EK1520" s="172">
        <v>1</v>
      </c>
      <c r="EL1520" s="581">
        <f t="shared" si="152"/>
        <v>1</v>
      </c>
      <c r="EM1520" s="553"/>
      <c r="EN1520" s="552"/>
      <c r="EO1520" s="553"/>
      <c r="EP1520" s="172">
        <v>0</v>
      </c>
      <c r="EQ1520" s="172">
        <v>0</v>
      </c>
      <c r="ER1520" s="429" t="str">
        <f t="shared" si="153"/>
        <v/>
      </c>
      <c r="ES1520" s="553"/>
      <c r="ET1520" s="552"/>
      <c r="EU1520" s="553"/>
      <c r="EV1520" s="172">
        <v>6</v>
      </c>
      <c r="EW1520" s="172">
        <v>0</v>
      </c>
      <c r="EX1520" s="429">
        <f t="shared" si="154"/>
        <v>0</v>
      </c>
      <c r="EY1520" s="553" t="s">
        <v>13703</v>
      </c>
      <c r="EZ1520" s="552">
        <v>6</v>
      </c>
      <c r="FA1520" s="553" t="s">
        <v>11774</v>
      </c>
      <c r="FB1520" s="172">
        <v>0</v>
      </c>
      <c r="FC1520" s="172">
        <v>0</v>
      </c>
      <c r="FD1520" s="429" t="str">
        <f t="shared" si="155"/>
        <v/>
      </c>
      <c r="FE1520" s="553"/>
      <c r="FF1520" s="552"/>
      <c r="FG1520" s="553"/>
      <c r="FH1520" s="172">
        <v>1</v>
      </c>
      <c r="FI1520" s="172">
        <v>1</v>
      </c>
      <c r="FJ1520" s="429">
        <f t="shared" si="156"/>
        <v>1</v>
      </c>
      <c r="FK1520" s="553"/>
      <c r="FL1520" s="552"/>
      <c r="FM1520" s="553"/>
      <c r="FN1520" s="172">
        <v>0</v>
      </c>
      <c r="FO1520" s="172">
        <v>0</v>
      </c>
      <c r="FP1520" s="429" t="str">
        <f t="shared" si="157"/>
        <v/>
      </c>
      <c r="FQ1520" s="553"/>
      <c r="FR1520" s="552"/>
      <c r="FS1520" s="553"/>
      <c r="FT1520" s="172">
        <v>0</v>
      </c>
      <c r="FU1520" s="172">
        <v>0</v>
      </c>
      <c r="FV1520" s="429" t="str">
        <f t="shared" si="158"/>
        <v/>
      </c>
      <c r="FW1520" s="553"/>
      <c r="FX1520" s="552"/>
      <c r="FY1520" s="553"/>
      <c r="FZ1520" s="172">
        <v>1</v>
      </c>
      <c r="GA1520" s="172">
        <v>0</v>
      </c>
      <c r="GB1520" s="429">
        <f t="shared" si="159"/>
        <v>0</v>
      </c>
      <c r="GC1520" s="553" t="s">
        <v>11775</v>
      </c>
      <c r="GD1520" s="552">
        <v>0</v>
      </c>
      <c r="GE1520" s="553"/>
      <c r="GF1520" s="172">
        <v>4</v>
      </c>
      <c r="GG1520" s="172">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1"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2">
        <v>2</v>
      </c>
      <c r="BQ1521" s="172">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2">
        <v>1</v>
      </c>
      <c r="DG1521" s="172">
        <v>1</v>
      </c>
      <c r="DH1521" s="429">
        <f t="shared" si="147"/>
        <v>1</v>
      </c>
      <c r="DI1521" s="553"/>
      <c r="DJ1521" s="552">
        <v>0</v>
      </c>
      <c r="DK1521" s="553"/>
      <c r="DL1521" s="172"/>
      <c r="DM1521" s="172"/>
      <c r="DN1521" s="429" t="str">
        <f t="shared" si="148"/>
        <v/>
      </c>
      <c r="DO1521" s="553"/>
      <c r="DP1521" s="551"/>
      <c r="DQ1521" s="553"/>
      <c r="DR1521" s="172">
        <v>9</v>
      </c>
      <c r="DS1521" s="172">
        <v>0</v>
      </c>
      <c r="DT1521" s="429">
        <f t="shared" si="149"/>
        <v>0</v>
      </c>
      <c r="DU1521" s="553" t="s">
        <v>11781</v>
      </c>
      <c r="DV1521" s="552">
        <v>0</v>
      </c>
      <c r="DW1521" s="553"/>
      <c r="DX1521" s="172">
        <v>5</v>
      </c>
      <c r="DY1521" s="172">
        <v>5</v>
      </c>
      <c r="DZ1521" s="429">
        <f t="shared" si="150"/>
        <v>1</v>
      </c>
      <c r="EA1521" s="553"/>
      <c r="EB1521" s="552">
        <v>0</v>
      </c>
      <c r="EC1521" s="553"/>
      <c r="ED1521" s="172"/>
      <c r="EE1521" s="172"/>
      <c r="EF1521" s="581" t="str">
        <f t="shared" si="151"/>
        <v/>
      </c>
      <c r="EG1521" s="553"/>
      <c r="EH1521" s="552"/>
      <c r="EI1521" s="553"/>
      <c r="EJ1521" s="172">
        <v>1</v>
      </c>
      <c r="EK1521" s="172">
        <v>0</v>
      </c>
      <c r="EL1521" s="581">
        <f t="shared" si="152"/>
        <v>0</v>
      </c>
      <c r="EM1521" s="553" t="s">
        <v>11782</v>
      </c>
      <c r="EN1521" s="552">
        <v>1</v>
      </c>
      <c r="EO1521" s="553" t="s">
        <v>11782</v>
      </c>
      <c r="EP1521" s="172">
        <v>3</v>
      </c>
      <c r="EQ1521" s="172">
        <v>0</v>
      </c>
      <c r="ER1521" s="429">
        <f t="shared" si="153"/>
        <v>0</v>
      </c>
      <c r="ES1521" s="553" t="s">
        <v>11783</v>
      </c>
      <c r="ET1521" s="552">
        <v>1</v>
      </c>
      <c r="EU1521" s="553" t="s">
        <v>11784</v>
      </c>
      <c r="EV1521" s="172">
        <v>15</v>
      </c>
      <c r="EW1521" s="172">
        <v>0</v>
      </c>
      <c r="EX1521" s="429">
        <f t="shared" si="154"/>
        <v>0</v>
      </c>
      <c r="EY1521" s="553" t="s">
        <v>13704</v>
      </c>
      <c r="EZ1521" s="552">
        <v>15</v>
      </c>
      <c r="FA1521" s="553" t="s">
        <v>13704</v>
      </c>
      <c r="FB1521" s="172">
        <v>1</v>
      </c>
      <c r="FC1521" s="172">
        <v>0</v>
      </c>
      <c r="FD1521" s="429">
        <f t="shared" si="155"/>
        <v>0</v>
      </c>
      <c r="FE1521" s="553" t="s">
        <v>19256</v>
      </c>
      <c r="FF1521" s="552">
        <v>1</v>
      </c>
      <c r="FG1521" s="553" t="s">
        <v>19256</v>
      </c>
      <c r="FH1521" s="172"/>
      <c r="FI1521" s="172"/>
      <c r="FJ1521" s="429" t="str">
        <f t="shared" si="156"/>
        <v/>
      </c>
      <c r="FK1521" s="553"/>
      <c r="FL1521" s="552"/>
      <c r="FM1521" s="553"/>
      <c r="FN1521" s="172"/>
      <c r="FO1521" s="172"/>
      <c r="FP1521" s="429" t="str">
        <f t="shared" si="157"/>
        <v/>
      </c>
      <c r="FQ1521" s="553"/>
      <c r="FR1521" s="552"/>
      <c r="FS1521" s="553"/>
      <c r="FT1521" s="172"/>
      <c r="FU1521" s="172"/>
      <c r="FV1521" s="429" t="str">
        <f t="shared" si="158"/>
        <v/>
      </c>
      <c r="FW1521" s="553"/>
      <c r="FX1521" s="552"/>
      <c r="FY1521" s="553"/>
      <c r="FZ1521" s="172">
        <v>5</v>
      </c>
      <c r="GA1521" s="172">
        <v>2</v>
      </c>
      <c r="GB1521" s="429">
        <f t="shared" si="159"/>
        <v>0.4</v>
      </c>
      <c r="GC1521" s="553" t="s">
        <v>16650</v>
      </c>
      <c r="GD1521" s="552">
        <v>0</v>
      </c>
      <c r="GE1521" s="553"/>
      <c r="GF1521" s="172">
        <v>25</v>
      </c>
      <c r="GG1521" s="172">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1"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2">
        <v>2</v>
      </c>
      <c r="BQ1522" s="172">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2"/>
      <c r="DG1522" s="172"/>
      <c r="DH1522" s="429" t="str">
        <f t="shared" si="147"/>
        <v/>
      </c>
      <c r="DI1522" s="553"/>
      <c r="DJ1522" s="552"/>
      <c r="DK1522" s="553"/>
      <c r="DL1522" s="172">
        <v>1</v>
      </c>
      <c r="DM1522" s="172">
        <v>0</v>
      </c>
      <c r="DN1522" s="429">
        <f t="shared" si="148"/>
        <v>0</v>
      </c>
      <c r="DO1522" s="553" t="s">
        <v>11787</v>
      </c>
      <c r="DP1522" s="551">
        <v>0</v>
      </c>
      <c r="DQ1522" s="553"/>
      <c r="DR1522" s="172">
        <v>18</v>
      </c>
      <c r="DS1522" s="172">
        <v>18</v>
      </c>
      <c r="DT1522" s="429">
        <f t="shared" si="149"/>
        <v>1</v>
      </c>
      <c r="DU1522" s="553"/>
      <c r="DV1522" s="552">
        <v>0</v>
      </c>
      <c r="DW1522" s="553"/>
      <c r="DX1522" s="172">
        <v>3</v>
      </c>
      <c r="DY1522" s="172">
        <v>0</v>
      </c>
      <c r="DZ1522" s="429">
        <f t="shared" si="150"/>
        <v>0</v>
      </c>
      <c r="EA1522" s="553" t="s">
        <v>11788</v>
      </c>
      <c r="EB1522" s="552">
        <v>0</v>
      </c>
      <c r="EC1522" s="553"/>
      <c r="ED1522" s="172"/>
      <c r="EE1522" s="172"/>
      <c r="EF1522" s="581" t="str">
        <f t="shared" si="151"/>
        <v/>
      </c>
      <c r="EG1522" s="553"/>
      <c r="EH1522" s="552"/>
      <c r="EI1522" s="553"/>
      <c r="EJ1522" s="172">
        <v>1</v>
      </c>
      <c r="EK1522" s="172">
        <v>1</v>
      </c>
      <c r="EL1522" s="581">
        <f t="shared" si="152"/>
        <v>1</v>
      </c>
      <c r="EM1522" s="553"/>
      <c r="EN1522" s="552">
        <v>0</v>
      </c>
      <c r="EO1522" s="553"/>
      <c r="EP1522" s="172">
        <v>1</v>
      </c>
      <c r="EQ1522" s="172">
        <v>0</v>
      </c>
      <c r="ER1522" s="429">
        <f t="shared" si="153"/>
        <v>0</v>
      </c>
      <c r="ES1522" s="553" t="s">
        <v>11789</v>
      </c>
      <c r="ET1522" s="552">
        <v>1</v>
      </c>
      <c r="EU1522" s="553" t="s">
        <v>11790</v>
      </c>
      <c r="EV1522" s="172">
        <v>9</v>
      </c>
      <c r="EW1522" s="172">
        <v>0</v>
      </c>
      <c r="EX1522" s="429">
        <f t="shared" si="154"/>
        <v>0</v>
      </c>
      <c r="EY1522" s="553" t="s">
        <v>13705</v>
      </c>
      <c r="EZ1522" s="552">
        <v>9</v>
      </c>
      <c r="FA1522" s="553" t="s">
        <v>13706</v>
      </c>
      <c r="FB1522" s="172">
        <v>1</v>
      </c>
      <c r="FC1522" s="172">
        <v>0</v>
      </c>
      <c r="FD1522" s="429">
        <f t="shared" si="155"/>
        <v>0</v>
      </c>
      <c r="FE1522" s="553" t="s">
        <v>11791</v>
      </c>
      <c r="FF1522" s="552">
        <v>1</v>
      </c>
      <c r="FG1522" s="553" t="s">
        <v>11792</v>
      </c>
      <c r="FH1522" s="172"/>
      <c r="FI1522" s="172"/>
      <c r="FJ1522" s="429" t="str">
        <f t="shared" si="156"/>
        <v/>
      </c>
      <c r="FK1522" s="553"/>
      <c r="FL1522" s="552"/>
      <c r="FM1522" s="553"/>
      <c r="FN1522" s="172"/>
      <c r="FO1522" s="172"/>
      <c r="FP1522" s="429" t="str">
        <f t="shared" si="157"/>
        <v/>
      </c>
      <c r="FQ1522" s="553"/>
      <c r="FR1522" s="552"/>
      <c r="FS1522" s="553"/>
      <c r="FT1522" s="172"/>
      <c r="FU1522" s="172"/>
      <c r="FV1522" s="429" t="str">
        <f t="shared" si="158"/>
        <v/>
      </c>
      <c r="FW1522" s="553"/>
      <c r="FX1522" s="552"/>
      <c r="FY1522" s="553"/>
      <c r="FZ1522" s="172">
        <v>1</v>
      </c>
      <c r="GA1522" s="172">
        <v>0</v>
      </c>
      <c r="GB1522" s="429">
        <f t="shared" si="159"/>
        <v>0</v>
      </c>
      <c r="GC1522" s="553" t="s">
        <v>11793</v>
      </c>
      <c r="GD1522" s="552">
        <v>0</v>
      </c>
      <c r="GE1522" s="553"/>
      <c r="GF1522" s="172">
        <v>13</v>
      </c>
      <c r="GG1522" s="172">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1"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2">
        <v>1</v>
      </c>
      <c r="BQ1523" s="172">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2">
        <v>0</v>
      </c>
      <c r="DG1523" s="172">
        <v>0</v>
      </c>
      <c r="DH1523" s="429" t="str">
        <f t="shared" si="147"/>
        <v/>
      </c>
      <c r="DI1523" s="553"/>
      <c r="DJ1523" s="552">
        <v>0</v>
      </c>
      <c r="DK1523" s="553"/>
      <c r="DL1523" s="172">
        <v>1</v>
      </c>
      <c r="DM1523" s="172">
        <v>1</v>
      </c>
      <c r="DN1523" s="429">
        <f t="shared" si="148"/>
        <v>1</v>
      </c>
      <c r="DO1523" s="553"/>
      <c r="DP1523" s="551">
        <v>0</v>
      </c>
      <c r="DQ1523" s="553"/>
      <c r="DR1523" s="172">
        <v>12</v>
      </c>
      <c r="DS1523" s="172">
        <v>1</v>
      </c>
      <c r="DT1523" s="429">
        <f t="shared" si="149"/>
        <v>8.3333333333333329E-2</v>
      </c>
      <c r="DU1523" s="553" t="s">
        <v>11795</v>
      </c>
      <c r="DV1523" s="552">
        <v>0</v>
      </c>
      <c r="DW1523" s="553"/>
      <c r="DX1523" s="172">
        <v>2</v>
      </c>
      <c r="DY1523" s="172">
        <v>0</v>
      </c>
      <c r="DZ1523" s="429">
        <f t="shared" si="150"/>
        <v>0</v>
      </c>
      <c r="EA1523" s="553" t="s">
        <v>11796</v>
      </c>
      <c r="EB1523" s="552">
        <v>0</v>
      </c>
      <c r="EC1523" s="553"/>
      <c r="ED1523" s="172">
        <v>0</v>
      </c>
      <c r="EE1523" s="172">
        <v>0</v>
      </c>
      <c r="EF1523" s="581" t="str">
        <f t="shared" si="151"/>
        <v/>
      </c>
      <c r="EG1523" s="553"/>
      <c r="EH1523" s="552">
        <v>0</v>
      </c>
      <c r="EI1523" s="553"/>
      <c r="EJ1523" s="172">
        <v>1</v>
      </c>
      <c r="EK1523" s="172">
        <v>1</v>
      </c>
      <c r="EL1523" s="581">
        <f t="shared" si="152"/>
        <v>1</v>
      </c>
      <c r="EM1523" s="553"/>
      <c r="EN1523" s="552">
        <v>0</v>
      </c>
      <c r="EO1523" s="553"/>
      <c r="EP1523" s="172">
        <v>0</v>
      </c>
      <c r="EQ1523" s="172">
        <v>0</v>
      </c>
      <c r="ER1523" s="429" t="str">
        <f t="shared" si="153"/>
        <v/>
      </c>
      <c r="ES1523" s="553"/>
      <c r="ET1523" s="552">
        <v>0</v>
      </c>
      <c r="EU1523" s="553"/>
      <c r="EV1523" s="172">
        <v>6</v>
      </c>
      <c r="EW1523" s="172">
        <v>6</v>
      </c>
      <c r="EX1523" s="429">
        <f t="shared" si="154"/>
        <v>1</v>
      </c>
      <c r="EY1523" s="553"/>
      <c r="EZ1523" s="552">
        <v>0</v>
      </c>
      <c r="FA1523" s="553"/>
      <c r="FB1523" s="172">
        <v>0</v>
      </c>
      <c r="FC1523" s="172">
        <v>0</v>
      </c>
      <c r="FD1523" s="429" t="str">
        <f t="shared" si="155"/>
        <v/>
      </c>
      <c r="FE1523" s="553"/>
      <c r="FF1523" s="552">
        <v>0</v>
      </c>
      <c r="FG1523" s="553"/>
      <c r="FH1523" s="172">
        <v>1</v>
      </c>
      <c r="FI1523" s="172">
        <v>1</v>
      </c>
      <c r="FJ1523" s="429">
        <f t="shared" si="156"/>
        <v>1</v>
      </c>
      <c r="FK1523" s="553"/>
      <c r="FL1523" s="552">
        <v>0</v>
      </c>
      <c r="FM1523" s="553"/>
      <c r="FN1523" s="172">
        <v>0</v>
      </c>
      <c r="FO1523" s="172">
        <v>0</v>
      </c>
      <c r="FP1523" s="429" t="str">
        <f t="shared" si="157"/>
        <v/>
      </c>
      <c r="FQ1523" s="553"/>
      <c r="FR1523" s="552">
        <v>0</v>
      </c>
      <c r="FS1523" s="553"/>
      <c r="FT1523" s="172">
        <v>0</v>
      </c>
      <c r="FU1523" s="172">
        <v>0</v>
      </c>
      <c r="FV1523" s="429" t="str">
        <f t="shared" si="158"/>
        <v/>
      </c>
      <c r="FW1523" s="553"/>
      <c r="FX1523" s="552">
        <v>0</v>
      </c>
      <c r="FY1523" s="553"/>
      <c r="FZ1523" s="172">
        <v>1</v>
      </c>
      <c r="GA1523" s="172">
        <v>0</v>
      </c>
      <c r="GB1523" s="429">
        <f t="shared" si="159"/>
        <v>0</v>
      </c>
      <c r="GC1523" s="553" t="s">
        <v>11797</v>
      </c>
      <c r="GD1523" s="552">
        <v>1</v>
      </c>
      <c r="GE1523" s="553" t="s">
        <v>16659</v>
      </c>
      <c r="GF1523" s="172">
        <v>16</v>
      </c>
      <c r="GG1523" s="172">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1"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2">
        <v>0</v>
      </c>
      <c r="BQ1524" s="172">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2">
        <v>0</v>
      </c>
      <c r="DG1524" s="172">
        <v>0</v>
      </c>
      <c r="DH1524" s="429" t="str">
        <f t="shared" si="147"/>
        <v/>
      </c>
      <c r="DI1524" s="553" t="s">
        <v>137</v>
      </c>
      <c r="DJ1524" s="552">
        <v>0</v>
      </c>
      <c r="DK1524" s="553" t="s">
        <v>137</v>
      </c>
      <c r="DL1524" s="172">
        <v>0</v>
      </c>
      <c r="DM1524" s="172">
        <v>0</v>
      </c>
      <c r="DN1524" s="429" t="str">
        <f t="shared" si="148"/>
        <v/>
      </c>
      <c r="DO1524" s="553" t="s">
        <v>137</v>
      </c>
      <c r="DP1524" s="551">
        <v>0</v>
      </c>
      <c r="DQ1524" s="553" t="s">
        <v>137</v>
      </c>
      <c r="DR1524" s="172">
        <v>3</v>
      </c>
      <c r="DS1524" s="172">
        <v>0</v>
      </c>
      <c r="DT1524" s="429">
        <f t="shared" si="149"/>
        <v>0</v>
      </c>
      <c r="DU1524" s="553" t="s">
        <v>11799</v>
      </c>
      <c r="DV1524" s="552">
        <v>0</v>
      </c>
      <c r="DW1524" s="553" t="s">
        <v>137</v>
      </c>
      <c r="DX1524" s="172">
        <v>0</v>
      </c>
      <c r="DY1524" s="172">
        <v>0</v>
      </c>
      <c r="DZ1524" s="429" t="str">
        <f t="shared" si="150"/>
        <v/>
      </c>
      <c r="EA1524" s="553"/>
      <c r="EB1524" s="552">
        <v>0</v>
      </c>
      <c r="EC1524" s="553" t="s">
        <v>137</v>
      </c>
      <c r="ED1524" s="172">
        <v>0</v>
      </c>
      <c r="EE1524" s="172">
        <v>0</v>
      </c>
      <c r="EF1524" s="581" t="str">
        <f t="shared" si="151"/>
        <v/>
      </c>
      <c r="EG1524" s="553" t="s">
        <v>137</v>
      </c>
      <c r="EH1524" s="552">
        <v>0</v>
      </c>
      <c r="EI1524" s="553" t="s">
        <v>137</v>
      </c>
      <c r="EJ1524" s="172">
        <v>2</v>
      </c>
      <c r="EK1524" s="172">
        <v>0</v>
      </c>
      <c r="EL1524" s="581">
        <f t="shared" si="152"/>
        <v>0</v>
      </c>
      <c r="EM1524" s="553" t="s">
        <v>11403</v>
      </c>
      <c r="EN1524" s="552">
        <v>2</v>
      </c>
      <c r="EO1524" s="553" t="s">
        <v>9718</v>
      </c>
      <c r="EP1524" s="172">
        <v>0</v>
      </c>
      <c r="EQ1524" s="172">
        <v>0</v>
      </c>
      <c r="ER1524" s="429" t="str">
        <f t="shared" si="153"/>
        <v/>
      </c>
      <c r="ES1524" s="553" t="s">
        <v>137</v>
      </c>
      <c r="ET1524" s="552">
        <v>0</v>
      </c>
      <c r="EU1524" s="553" t="s">
        <v>137</v>
      </c>
      <c r="EV1524" s="172">
        <v>10</v>
      </c>
      <c r="EW1524" s="172">
        <v>1</v>
      </c>
      <c r="EX1524" s="429">
        <f t="shared" si="154"/>
        <v>0.1</v>
      </c>
      <c r="EY1524" s="553" t="s">
        <v>1274</v>
      </c>
      <c r="EZ1524" s="552">
        <v>8</v>
      </c>
      <c r="FA1524" s="553" t="s">
        <v>13707</v>
      </c>
      <c r="FB1524" s="172">
        <v>3</v>
      </c>
      <c r="FC1524" s="172">
        <v>0</v>
      </c>
      <c r="FD1524" s="429">
        <f t="shared" si="155"/>
        <v>0</v>
      </c>
      <c r="FE1524" s="553" t="s">
        <v>11799</v>
      </c>
      <c r="FF1524" s="552">
        <v>0</v>
      </c>
      <c r="FG1524" s="553" t="s">
        <v>137</v>
      </c>
      <c r="FH1524" s="172">
        <v>2</v>
      </c>
      <c r="FI1524" s="172">
        <v>0</v>
      </c>
      <c r="FJ1524" s="429">
        <f t="shared" si="156"/>
        <v>0</v>
      </c>
      <c r="FK1524" s="553" t="s">
        <v>9717</v>
      </c>
      <c r="FL1524" s="552">
        <v>1</v>
      </c>
      <c r="FM1524" s="553" t="s">
        <v>16663</v>
      </c>
      <c r="FN1524" s="172">
        <v>0</v>
      </c>
      <c r="FO1524" s="172">
        <v>0</v>
      </c>
      <c r="FP1524" s="429" t="str">
        <f t="shared" si="157"/>
        <v/>
      </c>
      <c r="FQ1524" s="553" t="s">
        <v>137</v>
      </c>
      <c r="FR1524" s="552">
        <v>0</v>
      </c>
      <c r="FS1524" s="553" t="s">
        <v>137</v>
      </c>
      <c r="FT1524" s="172">
        <v>0</v>
      </c>
      <c r="FU1524" s="172">
        <v>0</v>
      </c>
      <c r="FV1524" s="429" t="str">
        <f t="shared" si="158"/>
        <v/>
      </c>
      <c r="FW1524" s="553" t="s">
        <v>137</v>
      </c>
      <c r="FX1524" s="552">
        <v>0</v>
      </c>
      <c r="FY1524" s="553" t="s">
        <v>137</v>
      </c>
      <c r="FZ1524" s="172">
        <v>4</v>
      </c>
      <c r="GA1524" s="172">
        <v>4</v>
      </c>
      <c r="GB1524" s="429">
        <f t="shared" si="159"/>
        <v>1</v>
      </c>
      <c r="GC1524" s="553" t="s">
        <v>137</v>
      </c>
      <c r="GD1524" s="552">
        <v>0</v>
      </c>
      <c r="GE1524" s="553" t="s">
        <v>137</v>
      </c>
      <c r="GF1524" s="172">
        <v>19</v>
      </c>
      <c r="GG1524" s="172">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1"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2">
        <v>2</v>
      </c>
      <c r="BQ1525" s="172">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2">
        <v>0</v>
      </c>
      <c r="DG1525" s="172">
        <v>0</v>
      </c>
      <c r="DH1525" s="429" t="str">
        <f t="shared" si="147"/>
        <v/>
      </c>
      <c r="DI1525" s="553" t="s">
        <v>137</v>
      </c>
      <c r="DJ1525" s="552">
        <v>0</v>
      </c>
      <c r="DK1525" s="553" t="s">
        <v>137</v>
      </c>
      <c r="DL1525" s="172">
        <v>1</v>
      </c>
      <c r="DM1525" s="172">
        <v>1</v>
      </c>
      <c r="DN1525" s="429">
        <f t="shared" si="148"/>
        <v>1</v>
      </c>
      <c r="DO1525" s="553" t="s">
        <v>137</v>
      </c>
      <c r="DP1525" s="551">
        <v>0</v>
      </c>
      <c r="DQ1525" s="553" t="s">
        <v>137</v>
      </c>
      <c r="DR1525" s="172">
        <v>7</v>
      </c>
      <c r="DS1525" s="172">
        <v>0</v>
      </c>
      <c r="DT1525" s="429">
        <f t="shared" si="149"/>
        <v>0</v>
      </c>
      <c r="DU1525" s="553" t="s">
        <v>11804</v>
      </c>
      <c r="DV1525" s="552">
        <v>0</v>
      </c>
      <c r="DW1525" s="553" t="s">
        <v>137</v>
      </c>
      <c r="DX1525" s="172">
        <v>3</v>
      </c>
      <c r="DY1525" s="172">
        <v>1</v>
      </c>
      <c r="DZ1525" s="429">
        <f t="shared" si="150"/>
        <v>0.33333333333333331</v>
      </c>
      <c r="EA1525" s="553" t="s">
        <v>11805</v>
      </c>
      <c r="EB1525" s="552">
        <v>0</v>
      </c>
      <c r="EC1525" s="553" t="s">
        <v>137</v>
      </c>
      <c r="ED1525" s="172">
        <v>0</v>
      </c>
      <c r="EE1525" s="172">
        <v>0</v>
      </c>
      <c r="EF1525" s="581" t="str">
        <f t="shared" si="151"/>
        <v/>
      </c>
      <c r="EG1525" s="553" t="s">
        <v>137</v>
      </c>
      <c r="EH1525" s="552">
        <v>0</v>
      </c>
      <c r="EI1525" s="553" t="s">
        <v>137</v>
      </c>
      <c r="EJ1525" s="172">
        <v>2</v>
      </c>
      <c r="EK1525" s="172">
        <v>0</v>
      </c>
      <c r="EL1525" s="581">
        <f t="shared" si="152"/>
        <v>0</v>
      </c>
      <c r="EM1525" s="553" t="s">
        <v>11804</v>
      </c>
      <c r="EN1525" s="552">
        <v>2</v>
      </c>
      <c r="EO1525" s="553" t="s">
        <v>11806</v>
      </c>
      <c r="EP1525" s="172">
        <v>2</v>
      </c>
      <c r="EQ1525" s="172">
        <v>1</v>
      </c>
      <c r="ER1525" s="429">
        <f t="shared" si="153"/>
        <v>0.5</v>
      </c>
      <c r="ES1525" s="553" t="s">
        <v>11802</v>
      </c>
      <c r="ET1525" s="552">
        <v>0</v>
      </c>
      <c r="EU1525" s="553" t="s">
        <v>137</v>
      </c>
      <c r="EV1525" s="172">
        <v>3</v>
      </c>
      <c r="EW1525" s="172">
        <v>0</v>
      </c>
      <c r="EX1525" s="429">
        <f t="shared" si="154"/>
        <v>0</v>
      </c>
      <c r="EY1525" s="553" t="s">
        <v>13708</v>
      </c>
      <c r="EZ1525" s="552">
        <v>3</v>
      </c>
      <c r="FA1525" s="553" t="s">
        <v>11806</v>
      </c>
      <c r="FB1525" s="172">
        <v>2</v>
      </c>
      <c r="FC1525" s="172">
        <v>0</v>
      </c>
      <c r="FD1525" s="429">
        <f t="shared" si="155"/>
        <v>0</v>
      </c>
      <c r="FE1525" s="553" t="s">
        <v>11805</v>
      </c>
      <c r="FF1525" s="552">
        <v>1</v>
      </c>
      <c r="FG1525" s="553" t="s">
        <v>15429</v>
      </c>
      <c r="FH1525" s="172">
        <v>1</v>
      </c>
      <c r="FI1525" s="172">
        <v>0</v>
      </c>
      <c r="FJ1525" s="429">
        <f t="shared" si="156"/>
        <v>0</v>
      </c>
      <c r="FK1525" s="553" t="s">
        <v>11805</v>
      </c>
      <c r="FL1525" s="552">
        <v>1</v>
      </c>
      <c r="FM1525" s="553" t="s">
        <v>15429</v>
      </c>
      <c r="FN1525" s="172">
        <v>0</v>
      </c>
      <c r="FO1525" s="172">
        <v>0</v>
      </c>
      <c r="FP1525" s="429" t="str">
        <f t="shared" si="157"/>
        <v/>
      </c>
      <c r="FQ1525" s="553" t="s">
        <v>137</v>
      </c>
      <c r="FR1525" s="552">
        <v>0</v>
      </c>
      <c r="FS1525" s="553" t="s">
        <v>137</v>
      </c>
      <c r="FT1525" s="172">
        <v>0</v>
      </c>
      <c r="FU1525" s="172">
        <v>0</v>
      </c>
      <c r="FV1525" s="429" t="str">
        <f t="shared" si="158"/>
        <v/>
      </c>
      <c r="FW1525" s="553" t="s">
        <v>137</v>
      </c>
      <c r="FX1525" s="552">
        <v>0</v>
      </c>
      <c r="FY1525" s="553" t="s">
        <v>137</v>
      </c>
      <c r="FZ1525" s="172">
        <v>4</v>
      </c>
      <c r="GA1525" s="172">
        <v>2</v>
      </c>
      <c r="GB1525" s="429">
        <f t="shared" si="159"/>
        <v>0.5</v>
      </c>
      <c r="GC1525" s="553" t="s">
        <v>11802</v>
      </c>
      <c r="GD1525" s="552">
        <v>1</v>
      </c>
      <c r="GE1525" s="553" t="s">
        <v>15429</v>
      </c>
      <c r="GF1525" s="172">
        <v>16</v>
      </c>
      <c r="GG1525" s="172">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1"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1"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1"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2">
        <v>0</v>
      </c>
      <c r="BQ1528" s="172">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2">
        <v>0</v>
      </c>
      <c r="DG1528" s="172">
        <v>0</v>
      </c>
      <c r="DH1528" s="429" t="str">
        <f t="shared" si="147"/>
        <v/>
      </c>
      <c r="DI1528" s="553"/>
      <c r="DJ1528" s="552">
        <v>0</v>
      </c>
      <c r="DK1528" s="553"/>
      <c r="DL1528" s="172">
        <v>0</v>
      </c>
      <c r="DM1528" s="172">
        <v>0</v>
      </c>
      <c r="DN1528" s="429" t="str">
        <f t="shared" si="148"/>
        <v/>
      </c>
      <c r="DO1528" s="553"/>
      <c r="DP1528" s="551">
        <v>0</v>
      </c>
      <c r="DQ1528" s="553"/>
      <c r="DR1528" s="172">
        <v>3</v>
      </c>
      <c r="DS1528" s="172">
        <v>0</v>
      </c>
      <c r="DT1528" s="429">
        <f t="shared" si="149"/>
        <v>0</v>
      </c>
      <c r="DU1528" s="553" t="s">
        <v>11817</v>
      </c>
      <c r="DV1528" s="552">
        <v>0</v>
      </c>
      <c r="DW1528" s="553"/>
      <c r="DX1528" s="172">
        <v>0</v>
      </c>
      <c r="DY1528" s="172">
        <v>0</v>
      </c>
      <c r="DZ1528" s="429" t="str">
        <f t="shared" si="150"/>
        <v/>
      </c>
      <c r="EA1528" s="553"/>
      <c r="EB1528" s="552">
        <v>0</v>
      </c>
      <c r="EC1528" s="553"/>
      <c r="ED1528" s="172">
        <v>1</v>
      </c>
      <c r="EE1528" s="172">
        <v>0</v>
      </c>
      <c r="EF1528" s="581">
        <f t="shared" si="151"/>
        <v>0</v>
      </c>
      <c r="EG1528" s="553" t="s">
        <v>11818</v>
      </c>
      <c r="EH1528" s="552">
        <v>0</v>
      </c>
      <c r="EI1528" s="553"/>
      <c r="EJ1528" s="172">
        <v>1</v>
      </c>
      <c r="EK1528" s="172">
        <v>0</v>
      </c>
      <c r="EL1528" s="581">
        <f t="shared" si="152"/>
        <v>0</v>
      </c>
      <c r="EM1528" s="553"/>
      <c r="EN1528" s="552">
        <v>1</v>
      </c>
      <c r="EO1528" s="553" t="s">
        <v>11819</v>
      </c>
      <c r="EP1528" s="172">
        <v>0</v>
      </c>
      <c r="EQ1528" s="172">
        <v>0</v>
      </c>
      <c r="ER1528" s="429" t="str">
        <f t="shared" si="153"/>
        <v/>
      </c>
      <c r="ES1528" s="553"/>
      <c r="ET1528" s="552">
        <v>0</v>
      </c>
      <c r="EU1528" s="553"/>
      <c r="EV1528" s="172">
        <v>1</v>
      </c>
      <c r="EW1528" s="172">
        <v>1</v>
      </c>
      <c r="EX1528" s="429">
        <v>1</v>
      </c>
      <c r="EY1528" s="553"/>
      <c r="EZ1528" s="552">
        <v>0</v>
      </c>
      <c r="FA1528" s="553"/>
      <c r="FB1528" s="172">
        <v>0</v>
      </c>
      <c r="FC1528" s="172">
        <v>0</v>
      </c>
      <c r="FD1528" s="429" t="s">
        <v>148</v>
      </c>
      <c r="FE1528" s="553"/>
      <c r="FF1528" s="552">
        <v>0</v>
      </c>
      <c r="FG1528" s="553"/>
      <c r="FH1528" s="172">
        <v>1</v>
      </c>
      <c r="FI1528" s="172">
        <v>0</v>
      </c>
      <c r="FJ1528" s="429">
        <f t="shared" si="156"/>
        <v>0</v>
      </c>
      <c r="FK1528" s="553" t="s">
        <v>15431</v>
      </c>
      <c r="FL1528" s="552">
        <v>0</v>
      </c>
      <c r="FM1528" s="553"/>
      <c r="FN1528" s="172">
        <v>0</v>
      </c>
      <c r="FO1528" s="172">
        <v>0</v>
      </c>
      <c r="FP1528" s="429" t="str">
        <f t="shared" si="157"/>
        <v/>
      </c>
      <c r="FQ1528" s="553"/>
      <c r="FR1528" s="552">
        <v>0</v>
      </c>
      <c r="FS1528" s="553"/>
      <c r="FT1528" s="172">
        <v>0</v>
      </c>
      <c r="FU1528" s="172">
        <v>0</v>
      </c>
      <c r="FV1528" s="429" t="str">
        <f t="shared" si="158"/>
        <v/>
      </c>
      <c r="FW1528" s="553"/>
      <c r="FX1528" s="552">
        <v>0</v>
      </c>
      <c r="FY1528" s="553"/>
      <c r="FZ1528" s="172">
        <v>1</v>
      </c>
      <c r="GA1528" s="172">
        <v>0</v>
      </c>
      <c r="GB1528" s="429">
        <v>0</v>
      </c>
      <c r="GC1528" s="553" t="s">
        <v>19295</v>
      </c>
      <c r="GD1528" s="552">
        <v>1</v>
      </c>
      <c r="GE1528" s="553" t="s">
        <v>19296</v>
      </c>
      <c r="GF1528" s="172">
        <v>0</v>
      </c>
      <c r="GG1528" s="172">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1"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2">
        <v>1</v>
      </c>
      <c r="BQ1529" s="172">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2">
        <v>0</v>
      </c>
      <c r="DG1529" s="172">
        <v>0</v>
      </c>
      <c r="DH1529" s="429" t="str">
        <f t="shared" si="147"/>
        <v/>
      </c>
      <c r="DI1529" s="553"/>
      <c r="DJ1529" s="552">
        <v>0</v>
      </c>
      <c r="DK1529" s="553"/>
      <c r="DL1529" s="172">
        <v>0</v>
      </c>
      <c r="DM1529" s="172">
        <v>0</v>
      </c>
      <c r="DN1529" s="429" t="str">
        <f t="shared" si="148"/>
        <v/>
      </c>
      <c r="DO1529" s="553"/>
      <c r="DP1529" s="551">
        <v>0</v>
      </c>
      <c r="DQ1529" s="553"/>
      <c r="DR1529" s="172">
        <v>5</v>
      </c>
      <c r="DS1529" s="172">
        <v>0</v>
      </c>
      <c r="DT1529" s="429">
        <f t="shared" si="149"/>
        <v>0</v>
      </c>
      <c r="DU1529" s="553" t="s">
        <v>11821</v>
      </c>
      <c r="DV1529" s="552">
        <v>0</v>
      </c>
      <c r="DW1529" s="553"/>
      <c r="DX1529" s="172">
        <v>1</v>
      </c>
      <c r="DY1529" s="172">
        <v>0</v>
      </c>
      <c r="DZ1529" s="429">
        <f t="shared" si="150"/>
        <v>0</v>
      </c>
      <c r="EA1529" s="553" t="s">
        <v>11821</v>
      </c>
      <c r="EB1529" s="552">
        <v>0</v>
      </c>
      <c r="EC1529" s="553"/>
      <c r="ED1529" s="172">
        <v>0</v>
      </c>
      <c r="EE1529" s="172">
        <v>0</v>
      </c>
      <c r="EF1529" s="581" t="str">
        <f t="shared" si="151"/>
        <v/>
      </c>
      <c r="EG1529" s="553"/>
      <c r="EH1529" s="552">
        <v>0</v>
      </c>
      <c r="EI1529" s="553"/>
      <c r="EJ1529" s="172">
        <v>1</v>
      </c>
      <c r="EK1529" s="172">
        <v>0</v>
      </c>
      <c r="EL1529" s="581">
        <f t="shared" si="152"/>
        <v>0</v>
      </c>
      <c r="EM1529" s="553" t="s">
        <v>15432</v>
      </c>
      <c r="EN1529" s="552">
        <v>1</v>
      </c>
      <c r="EO1529" s="553" t="s">
        <v>11823</v>
      </c>
      <c r="EP1529" s="172">
        <v>0</v>
      </c>
      <c r="EQ1529" s="172">
        <v>0</v>
      </c>
      <c r="ER1529" s="429" t="str">
        <f t="shared" si="153"/>
        <v/>
      </c>
      <c r="ES1529" s="553"/>
      <c r="ET1529" s="552">
        <v>0</v>
      </c>
      <c r="EU1529" s="553"/>
      <c r="EV1529" s="172">
        <v>1</v>
      </c>
      <c r="EW1529" s="172">
        <v>0</v>
      </c>
      <c r="EX1529" s="429">
        <f t="shared" si="154"/>
        <v>0</v>
      </c>
      <c r="EY1529" s="553" t="s">
        <v>11754</v>
      </c>
      <c r="EZ1529" s="552">
        <v>1</v>
      </c>
      <c r="FA1529" s="553" t="s">
        <v>13711</v>
      </c>
      <c r="FB1529" s="172">
        <v>0</v>
      </c>
      <c r="FC1529" s="172">
        <v>0</v>
      </c>
      <c r="FD1529" s="429" t="str">
        <f t="shared" si="155"/>
        <v/>
      </c>
      <c r="FE1529" s="553"/>
      <c r="FF1529" s="552">
        <v>0</v>
      </c>
      <c r="FG1529" s="553"/>
      <c r="FH1529" s="172">
        <v>0</v>
      </c>
      <c r="FI1529" s="172">
        <v>0</v>
      </c>
      <c r="FJ1529" s="429" t="str">
        <f t="shared" si="156"/>
        <v/>
      </c>
      <c r="FK1529" s="553"/>
      <c r="FL1529" s="552">
        <v>0</v>
      </c>
      <c r="FM1529" s="553"/>
      <c r="FN1529" s="172">
        <v>0</v>
      </c>
      <c r="FO1529" s="172">
        <v>0</v>
      </c>
      <c r="FP1529" s="429" t="str">
        <f t="shared" si="157"/>
        <v/>
      </c>
      <c r="FQ1529" s="553"/>
      <c r="FR1529" s="552">
        <v>0</v>
      </c>
      <c r="FS1529" s="553"/>
      <c r="FT1529" s="172">
        <v>0</v>
      </c>
      <c r="FU1529" s="172">
        <v>0</v>
      </c>
      <c r="FV1529" s="429" t="str">
        <f t="shared" si="158"/>
        <v/>
      </c>
      <c r="FW1529" s="553"/>
      <c r="FX1529" s="552">
        <v>0</v>
      </c>
      <c r="FY1529" s="553"/>
      <c r="FZ1529" s="172">
        <v>0</v>
      </c>
      <c r="GA1529" s="172">
        <v>0</v>
      </c>
      <c r="GB1529" s="429" t="str">
        <f t="shared" si="159"/>
        <v/>
      </c>
      <c r="GC1529" s="553"/>
      <c r="GD1529" s="552">
        <v>0</v>
      </c>
      <c r="GE1529" s="553"/>
      <c r="GF1529" s="172">
        <v>0</v>
      </c>
      <c r="GG1529" s="172">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1"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2">
        <v>1</v>
      </c>
      <c r="BQ1530" s="172">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2"/>
      <c r="DG1530" s="172"/>
      <c r="DH1530" s="429" t="str">
        <f t="shared" si="147"/>
        <v/>
      </c>
      <c r="DI1530" s="553"/>
      <c r="DJ1530" s="552"/>
      <c r="DK1530" s="553"/>
      <c r="DL1530" s="172">
        <v>1</v>
      </c>
      <c r="DM1530" s="172">
        <v>0</v>
      </c>
      <c r="DN1530" s="429">
        <f t="shared" si="148"/>
        <v>0</v>
      </c>
      <c r="DO1530" s="553" t="s">
        <v>11827</v>
      </c>
      <c r="DP1530" s="551">
        <v>0</v>
      </c>
      <c r="DQ1530" s="553"/>
      <c r="DR1530" s="172">
        <v>7</v>
      </c>
      <c r="DS1530" s="172">
        <v>5</v>
      </c>
      <c r="DT1530" s="429">
        <f t="shared" si="149"/>
        <v>0.7142857142857143</v>
      </c>
      <c r="DU1530" s="553" t="s">
        <v>11828</v>
      </c>
      <c r="DV1530" s="552">
        <v>0</v>
      </c>
      <c r="DW1530" s="553"/>
      <c r="DX1530" s="172">
        <v>5</v>
      </c>
      <c r="DY1530" s="172">
        <v>0</v>
      </c>
      <c r="DZ1530" s="429">
        <f t="shared" si="150"/>
        <v>0</v>
      </c>
      <c r="EA1530" s="553" t="s">
        <v>11829</v>
      </c>
      <c r="EB1530" s="552">
        <v>0</v>
      </c>
      <c r="EC1530" s="553"/>
      <c r="ED1530" s="172">
        <v>1</v>
      </c>
      <c r="EE1530" s="172">
        <v>0</v>
      </c>
      <c r="EF1530" s="581">
        <f t="shared" si="151"/>
        <v>0</v>
      </c>
      <c r="EG1530" s="553" t="s">
        <v>11830</v>
      </c>
      <c r="EH1530" s="552">
        <v>0</v>
      </c>
      <c r="EI1530" s="553"/>
      <c r="EJ1530" s="172">
        <v>1</v>
      </c>
      <c r="EK1530" s="172">
        <v>0</v>
      </c>
      <c r="EL1530" s="581">
        <f t="shared" si="152"/>
        <v>0</v>
      </c>
      <c r="EM1530" s="553" t="s">
        <v>11831</v>
      </c>
      <c r="EN1530" s="552">
        <v>1</v>
      </c>
      <c r="EO1530" s="553" t="s">
        <v>11832</v>
      </c>
      <c r="EP1530" s="172">
        <v>0</v>
      </c>
      <c r="EQ1530" s="172">
        <v>0</v>
      </c>
      <c r="ER1530" s="429" t="str">
        <f t="shared" si="153"/>
        <v/>
      </c>
      <c r="ES1530" s="553"/>
      <c r="ET1530" s="552">
        <v>0</v>
      </c>
      <c r="EU1530" s="553"/>
      <c r="EV1530" s="172">
        <v>1</v>
      </c>
      <c r="EW1530" s="172">
        <v>0</v>
      </c>
      <c r="EX1530" s="429">
        <f t="shared" si="154"/>
        <v>0</v>
      </c>
      <c r="EY1530" s="553" t="s">
        <v>13712</v>
      </c>
      <c r="EZ1530" s="552">
        <v>1</v>
      </c>
      <c r="FA1530" s="553" t="s">
        <v>13713</v>
      </c>
      <c r="FB1530" s="172">
        <v>0</v>
      </c>
      <c r="FC1530" s="172">
        <v>0</v>
      </c>
      <c r="FD1530" s="429" t="str">
        <f t="shared" si="155"/>
        <v/>
      </c>
      <c r="FE1530" s="553"/>
      <c r="FF1530" s="552">
        <v>0</v>
      </c>
      <c r="FG1530" s="553"/>
      <c r="FH1530" s="172"/>
      <c r="FI1530" s="172"/>
      <c r="FJ1530" s="429" t="str">
        <f t="shared" si="156"/>
        <v/>
      </c>
      <c r="FK1530" s="553"/>
      <c r="FL1530" s="552"/>
      <c r="FM1530" s="553"/>
      <c r="FN1530" s="172">
        <v>0</v>
      </c>
      <c r="FO1530" s="172">
        <v>0</v>
      </c>
      <c r="FP1530" s="429" t="str">
        <f t="shared" si="157"/>
        <v/>
      </c>
      <c r="FQ1530" s="553"/>
      <c r="FR1530" s="552">
        <v>0</v>
      </c>
      <c r="FS1530" s="553"/>
      <c r="FT1530" s="172">
        <v>0</v>
      </c>
      <c r="FU1530" s="172">
        <v>0</v>
      </c>
      <c r="FV1530" s="429" t="str">
        <f t="shared" si="158"/>
        <v/>
      </c>
      <c r="FW1530" s="553"/>
      <c r="FX1530" s="552">
        <v>0</v>
      </c>
      <c r="FY1530" s="553"/>
      <c r="FZ1530" s="172">
        <v>3</v>
      </c>
      <c r="GA1530" s="172">
        <v>0</v>
      </c>
      <c r="GB1530" s="429">
        <f t="shared" si="159"/>
        <v>0</v>
      </c>
      <c r="GC1530" s="553" t="s">
        <v>16676</v>
      </c>
      <c r="GD1530" s="552">
        <v>1</v>
      </c>
      <c r="GE1530" s="553" t="s">
        <v>11810</v>
      </c>
      <c r="GF1530" s="172">
        <v>5</v>
      </c>
      <c r="GG1530" s="172">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1"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2">
        <v>0</v>
      </c>
      <c r="BQ1531" s="172">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2">
        <v>1</v>
      </c>
      <c r="DG1531" s="172">
        <v>0</v>
      </c>
      <c r="DH1531" s="429">
        <f t="shared" si="147"/>
        <v>0</v>
      </c>
      <c r="DI1531" s="553" t="s">
        <v>11836</v>
      </c>
      <c r="DJ1531" s="552">
        <v>1</v>
      </c>
      <c r="DK1531" s="553" t="s">
        <v>11837</v>
      </c>
      <c r="DL1531" s="172">
        <v>0</v>
      </c>
      <c r="DM1531" s="172">
        <v>0</v>
      </c>
      <c r="DN1531" s="429" t="str">
        <f t="shared" si="148"/>
        <v/>
      </c>
      <c r="DO1531" s="553"/>
      <c r="DP1531" s="551"/>
      <c r="DQ1531" s="553"/>
      <c r="DR1531" s="172">
        <v>5</v>
      </c>
      <c r="DS1531" s="172">
        <v>0</v>
      </c>
      <c r="DT1531" s="429">
        <f t="shared" si="149"/>
        <v>0</v>
      </c>
      <c r="DU1531" s="553" t="s">
        <v>3155</v>
      </c>
      <c r="DV1531" s="552">
        <v>0</v>
      </c>
      <c r="DW1531" s="553"/>
      <c r="DX1531" s="172">
        <v>0</v>
      </c>
      <c r="DY1531" s="172">
        <v>0</v>
      </c>
      <c r="DZ1531" s="429" t="str">
        <f t="shared" si="150"/>
        <v/>
      </c>
      <c r="EA1531" s="553"/>
      <c r="EB1531" s="552"/>
      <c r="EC1531" s="553"/>
      <c r="ED1531" s="172">
        <v>0</v>
      </c>
      <c r="EE1531" s="172">
        <v>0</v>
      </c>
      <c r="EF1531" s="581" t="str">
        <f t="shared" si="151"/>
        <v/>
      </c>
      <c r="EG1531" s="553"/>
      <c r="EH1531" s="552"/>
      <c r="EI1531" s="553"/>
      <c r="EJ1531" s="172">
        <v>1</v>
      </c>
      <c r="EK1531" s="172">
        <v>0</v>
      </c>
      <c r="EL1531" s="581">
        <f t="shared" si="152"/>
        <v>0</v>
      </c>
      <c r="EM1531" s="553" t="s">
        <v>12623</v>
      </c>
      <c r="EN1531" s="552">
        <v>0</v>
      </c>
      <c r="EO1531" s="553"/>
      <c r="EP1531" s="172">
        <v>0</v>
      </c>
      <c r="EQ1531" s="172">
        <v>0</v>
      </c>
      <c r="ER1531" s="429" t="str">
        <f t="shared" si="153"/>
        <v/>
      </c>
      <c r="ES1531" s="553"/>
      <c r="ET1531" s="552"/>
      <c r="EU1531" s="553"/>
      <c r="EV1531" s="172">
        <v>2</v>
      </c>
      <c r="EW1531" s="172">
        <v>0</v>
      </c>
      <c r="EX1531" s="429">
        <f t="shared" si="154"/>
        <v>0</v>
      </c>
      <c r="EY1531" s="553" t="s">
        <v>13714</v>
      </c>
      <c r="EZ1531" s="552">
        <v>0</v>
      </c>
      <c r="FA1531" s="553"/>
      <c r="FB1531" s="172">
        <v>0</v>
      </c>
      <c r="FC1531" s="172">
        <v>0</v>
      </c>
      <c r="FD1531" s="429" t="str">
        <f t="shared" si="155"/>
        <v/>
      </c>
      <c r="FE1531" s="553"/>
      <c r="FF1531" s="552"/>
      <c r="FG1531" s="553"/>
      <c r="FH1531" s="172">
        <v>0</v>
      </c>
      <c r="FI1531" s="172">
        <v>0</v>
      </c>
      <c r="FJ1531" s="429" t="str">
        <f t="shared" si="156"/>
        <v/>
      </c>
      <c r="FK1531" s="553"/>
      <c r="FL1531" s="552"/>
      <c r="FM1531" s="553"/>
      <c r="FN1531" s="172">
        <v>1</v>
      </c>
      <c r="FO1531" s="172">
        <v>1</v>
      </c>
      <c r="FP1531" s="429">
        <f t="shared" si="157"/>
        <v>1</v>
      </c>
      <c r="FQ1531" s="553"/>
      <c r="FR1531" s="552"/>
      <c r="FS1531" s="553"/>
      <c r="FT1531" s="172">
        <v>1</v>
      </c>
      <c r="FU1531" s="172">
        <v>0</v>
      </c>
      <c r="FV1531" s="429">
        <f t="shared" si="158"/>
        <v>0</v>
      </c>
      <c r="FW1531" s="553" t="s">
        <v>11642</v>
      </c>
      <c r="FX1531" s="552">
        <v>0</v>
      </c>
      <c r="FY1531" s="553"/>
      <c r="FZ1531" s="172">
        <v>0</v>
      </c>
      <c r="GA1531" s="172"/>
      <c r="GB1531" s="429" t="str">
        <f t="shared" si="159"/>
        <v/>
      </c>
      <c r="GC1531" s="553"/>
      <c r="GD1531" s="552"/>
      <c r="GE1531" s="553"/>
      <c r="GF1531" s="172">
        <v>2</v>
      </c>
      <c r="GG1531" s="172">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1"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2">
        <v>0</v>
      </c>
      <c r="BQ1532" s="172">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2">
        <v>0</v>
      </c>
      <c r="DG1532" s="172">
        <v>0</v>
      </c>
      <c r="DH1532" s="429" t="str">
        <f t="shared" si="147"/>
        <v/>
      </c>
      <c r="DI1532" s="553"/>
      <c r="DJ1532" s="552">
        <v>0</v>
      </c>
      <c r="DK1532" s="553"/>
      <c r="DL1532" s="172">
        <v>0</v>
      </c>
      <c r="DM1532" s="172">
        <v>0</v>
      </c>
      <c r="DN1532" s="429" t="str">
        <f t="shared" si="148"/>
        <v/>
      </c>
      <c r="DO1532" s="553"/>
      <c r="DP1532" s="551">
        <v>0</v>
      </c>
      <c r="DQ1532" s="553"/>
      <c r="DR1532" s="172">
        <v>4</v>
      </c>
      <c r="DS1532" s="172">
        <v>0</v>
      </c>
      <c r="DT1532" s="429">
        <f t="shared" si="149"/>
        <v>0</v>
      </c>
      <c r="DU1532" s="553" t="s">
        <v>11843</v>
      </c>
      <c r="DV1532" s="552">
        <v>0</v>
      </c>
      <c r="DW1532" s="553"/>
      <c r="DX1532" s="172">
        <v>0</v>
      </c>
      <c r="DY1532" s="172">
        <v>0</v>
      </c>
      <c r="DZ1532" s="429" t="str">
        <f t="shared" si="150"/>
        <v/>
      </c>
      <c r="EA1532" s="553"/>
      <c r="EB1532" s="552">
        <v>0</v>
      </c>
      <c r="EC1532" s="553"/>
      <c r="ED1532" s="172">
        <v>0</v>
      </c>
      <c r="EE1532" s="172">
        <v>0</v>
      </c>
      <c r="EF1532" s="581" t="str">
        <f t="shared" si="151"/>
        <v/>
      </c>
      <c r="EG1532" s="553"/>
      <c r="EH1532" s="552">
        <v>0</v>
      </c>
      <c r="EI1532" s="553"/>
      <c r="EJ1532" s="172">
        <v>2</v>
      </c>
      <c r="EK1532" s="172">
        <v>0</v>
      </c>
      <c r="EL1532" s="581">
        <f t="shared" si="152"/>
        <v>0</v>
      </c>
      <c r="EM1532" s="553" t="s">
        <v>11844</v>
      </c>
      <c r="EN1532" s="552">
        <v>0</v>
      </c>
      <c r="EO1532" s="553"/>
      <c r="EP1532" s="172">
        <v>5</v>
      </c>
      <c r="EQ1532" s="172">
        <v>0</v>
      </c>
      <c r="ER1532" s="429">
        <f t="shared" si="153"/>
        <v>0</v>
      </c>
      <c r="ES1532" s="553" t="s">
        <v>11843</v>
      </c>
      <c r="ET1532" s="552">
        <v>2</v>
      </c>
      <c r="EU1532" s="553" t="s">
        <v>11845</v>
      </c>
      <c r="EV1532" s="172">
        <v>2</v>
      </c>
      <c r="EW1532" s="172">
        <v>0</v>
      </c>
      <c r="EX1532" s="429">
        <f t="shared" si="154"/>
        <v>0</v>
      </c>
      <c r="EY1532" s="553" t="s">
        <v>13715</v>
      </c>
      <c r="EZ1532" s="552">
        <v>0</v>
      </c>
      <c r="FA1532" s="553"/>
      <c r="FB1532" s="172">
        <v>1</v>
      </c>
      <c r="FC1532" s="172">
        <v>1</v>
      </c>
      <c r="FD1532" s="429">
        <f t="shared" si="155"/>
        <v>1</v>
      </c>
      <c r="FE1532" s="553"/>
      <c r="FF1532" s="552">
        <v>0</v>
      </c>
      <c r="FG1532" s="553"/>
      <c r="FH1532" s="172">
        <v>0</v>
      </c>
      <c r="FI1532" s="172">
        <v>0</v>
      </c>
      <c r="FJ1532" s="429" t="str">
        <f t="shared" si="156"/>
        <v/>
      </c>
      <c r="FK1532" s="553"/>
      <c r="FL1532" s="552">
        <v>0</v>
      </c>
      <c r="FM1532" s="553"/>
      <c r="FN1532" s="172">
        <v>0</v>
      </c>
      <c r="FO1532" s="172">
        <v>0</v>
      </c>
      <c r="FP1532" s="429" t="str">
        <f t="shared" si="157"/>
        <v/>
      </c>
      <c r="FQ1532" s="553"/>
      <c r="FR1532" s="552">
        <v>0</v>
      </c>
      <c r="FS1532" s="553"/>
      <c r="FT1532" s="172">
        <v>0</v>
      </c>
      <c r="FU1532" s="172">
        <v>0</v>
      </c>
      <c r="FV1532" s="429" t="str">
        <f t="shared" si="158"/>
        <v/>
      </c>
      <c r="FW1532" s="553"/>
      <c r="FX1532" s="552">
        <v>0</v>
      </c>
      <c r="FY1532" s="553"/>
      <c r="FZ1532" s="172">
        <v>1</v>
      </c>
      <c r="GA1532" s="172">
        <v>0</v>
      </c>
      <c r="GB1532" s="429">
        <f t="shared" si="159"/>
        <v>0</v>
      </c>
      <c r="GC1532" s="553" t="s">
        <v>15434</v>
      </c>
      <c r="GD1532" s="552">
        <v>1</v>
      </c>
      <c r="GE1532" s="553" t="s">
        <v>15435</v>
      </c>
      <c r="GF1532" s="172">
        <v>5</v>
      </c>
      <c r="GG1532" s="172">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1"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2"/>
      <c r="BQ1533" s="172"/>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2"/>
      <c r="DG1533" s="172"/>
      <c r="DH1533" s="429" t="str">
        <f t="shared" si="147"/>
        <v/>
      </c>
      <c r="DI1533" s="553"/>
      <c r="DJ1533" s="552"/>
      <c r="DK1533" s="553"/>
      <c r="DL1533" s="172"/>
      <c r="DM1533" s="172"/>
      <c r="DN1533" s="429" t="str">
        <f t="shared" si="148"/>
        <v/>
      </c>
      <c r="DO1533" s="553"/>
      <c r="DP1533" s="551"/>
      <c r="DQ1533" s="553"/>
      <c r="DR1533" s="172">
        <v>5</v>
      </c>
      <c r="DS1533" s="172">
        <v>0</v>
      </c>
      <c r="DT1533" s="429">
        <f t="shared" si="149"/>
        <v>0</v>
      </c>
      <c r="DU1533" s="553" t="s">
        <v>11850</v>
      </c>
      <c r="DV1533" s="552"/>
      <c r="DW1533" s="553"/>
      <c r="DX1533" s="172"/>
      <c r="DY1533" s="172"/>
      <c r="DZ1533" s="429" t="str">
        <f t="shared" si="150"/>
        <v/>
      </c>
      <c r="EA1533" s="553"/>
      <c r="EB1533" s="552"/>
      <c r="EC1533" s="553"/>
      <c r="ED1533" s="172"/>
      <c r="EE1533" s="172"/>
      <c r="EF1533" s="581" t="str">
        <f t="shared" si="151"/>
        <v/>
      </c>
      <c r="EG1533" s="553"/>
      <c r="EH1533" s="552"/>
      <c r="EI1533" s="553"/>
      <c r="EJ1533" s="172"/>
      <c r="EK1533" s="172"/>
      <c r="EL1533" s="581" t="str">
        <f t="shared" si="152"/>
        <v/>
      </c>
      <c r="EM1533" s="553"/>
      <c r="EN1533" s="552"/>
      <c r="EO1533" s="553"/>
      <c r="EP1533" s="172"/>
      <c r="EQ1533" s="172"/>
      <c r="ER1533" s="429" t="str">
        <f t="shared" si="153"/>
        <v/>
      </c>
      <c r="ES1533" s="553"/>
      <c r="ET1533" s="552"/>
      <c r="EU1533" s="553"/>
      <c r="EV1533" s="172">
        <v>1</v>
      </c>
      <c r="EW1533" s="172"/>
      <c r="EX1533" s="429">
        <f t="shared" si="154"/>
        <v>0</v>
      </c>
      <c r="EY1533" s="553" t="s">
        <v>13716</v>
      </c>
      <c r="EZ1533" s="552">
        <v>1</v>
      </c>
      <c r="FA1533" s="553" t="s">
        <v>13717</v>
      </c>
      <c r="FB1533" s="172"/>
      <c r="FC1533" s="172"/>
      <c r="FD1533" s="429" t="str">
        <f t="shared" si="155"/>
        <v/>
      </c>
      <c r="FE1533" s="553"/>
      <c r="FF1533" s="552"/>
      <c r="FG1533" s="553"/>
      <c r="FH1533" s="172"/>
      <c r="FI1533" s="172"/>
      <c r="FJ1533" s="429" t="str">
        <f t="shared" si="156"/>
        <v/>
      </c>
      <c r="FK1533" s="553"/>
      <c r="FL1533" s="552"/>
      <c r="FM1533" s="553"/>
      <c r="FN1533" s="172"/>
      <c r="FO1533" s="172"/>
      <c r="FP1533" s="429" t="str">
        <f t="shared" si="157"/>
        <v/>
      </c>
      <c r="FQ1533" s="553"/>
      <c r="FR1533" s="552"/>
      <c r="FS1533" s="553"/>
      <c r="FT1533" s="172"/>
      <c r="FU1533" s="172"/>
      <c r="FV1533" s="429" t="str">
        <f t="shared" si="158"/>
        <v/>
      </c>
      <c r="FW1533" s="553"/>
      <c r="FX1533" s="552"/>
      <c r="FY1533" s="553"/>
      <c r="FZ1533" s="172">
        <v>2</v>
      </c>
      <c r="GA1533" s="172">
        <v>1</v>
      </c>
      <c r="GB1533" s="429">
        <f t="shared" si="159"/>
        <v>0.5</v>
      </c>
      <c r="GC1533" s="553" t="s">
        <v>11851</v>
      </c>
      <c r="GD1533" s="552">
        <v>1</v>
      </c>
      <c r="GE1533" s="553" t="s">
        <v>11852</v>
      </c>
      <c r="GF1533" s="172">
        <v>1</v>
      </c>
      <c r="GG1533" s="172">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1"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2">
        <v>1</v>
      </c>
      <c r="BQ1534" s="172">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2">
        <v>0</v>
      </c>
      <c r="DG1534" s="172">
        <v>0</v>
      </c>
      <c r="DH1534" s="429" t="str">
        <f t="shared" si="147"/>
        <v/>
      </c>
      <c r="DI1534" s="553"/>
      <c r="DJ1534" s="552"/>
      <c r="DK1534" s="553"/>
      <c r="DL1534" s="172">
        <v>0</v>
      </c>
      <c r="DM1534" s="172">
        <v>0</v>
      </c>
      <c r="DN1534" s="429" t="str">
        <f t="shared" si="148"/>
        <v/>
      </c>
      <c r="DO1534" s="553"/>
      <c r="DP1534" s="551"/>
      <c r="DQ1534" s="553"/>
      <c r="DR1534" s="172">
        <v>3</v>
      </c>
      <c r="DS1534" s="172">
        <v>0</v>
      </c>
      <c r="DT1534" s="429">
        <f t="shared" si="149"/>
        <v>0</v>
      </c>
      <c r="DU1534" s="553" t="s">
        <v>12477</v>
      </c>
      <c r="DV1534" s="552"/>
      <c r="DW1534" s="553"/>
      <c r="DX1534" s="172">
        <v>1</v>
      </c>
      <c r="DY1534" s="172">
        <v>1</v>
      </c>
      <c r="DZ1534" s="429">
        <f t="shared" si="150"/>
        <v>1</v>
      </c>
      <c r="EA1534" s="553"/>
      <c r="EB1534" s="552"/>
      <c r="EC1534" s="553"/>
      <c r="ED1534" s="172">
        <v>0</v>
      </c>
      <c r="EE1534" s="172">
        <v>0</v>
      </c>
      <c r="EF1534" s="581" t="str">
        <f t="shared" si="151"/>
        <v/>
      </c>
      <c r="EG1534" s="553"/>
      <c r="EH1534" s="552"/>
      <c r="EI1534" s="553"/>
      <c r="EJ1534" s="172">
        <v>0</v>
      </c>
      <c r="EK1534" s="172">
        <v>0</v>
      </c>
      <c r="EL1534" s="581" t="str">
        <f t="shared" si="152"/>
        <v/>
      </c>
      <c r="EM1534" s="553"/>
      <c r="EN1534" s="552"/>
      <c r="EO1534" s="553"/>
      <c r="EP1534" s="172">
        <v>0</v>
      </c>
      <c r="EQ1534" s="172">
        <v>0</v>
      </c>
      <c r="ER1534" s="429" t="str">
        <f t="shared" si="153"/>
        <v/>
      </c>
      <c r="ES1534" s="553"/>
      <c r="ET1534" s="552"/>
      <c r="EU1534" s="553"/>
      <c r="EV1534" s="172">
        <v>1</v>
      </c>
      <c r="EW1534" s="172">
        <v>0</v>
      </c>
      <c r="EX1534" s="429">
        <f t="shared" si="154"/>
        <v>0</v>
      </c>
      <c r="EY1534" s="553" t="s">
        <v>13718</v>
      </c>
      <c r="EZ1534" s="552">
        <v>0</v>
      </c>
      <c r="FA1534" s="553"/>
      <c r="FB1534" s="172">
        <v>0</v>
      </c>
      <c r="FC1534" s="172">
        <v>0</v>
      </c>
      <c r="FD1534" s="429" t="str">
        <f t="shared" si="155"/>
        <v/>
      </c>
      <c r="FE1534" s="553"/>
      <c r="FF1534" s="552"/>
      <c r="FG1534" s="553"/>
      <c r="FH1534" s="172">
        <v>0</v>
      </c>
      <c r="FI1534" s="172">
        <v>0</v>
      </c>
      <c r="FJ1534" s="429" t="str">
        <f t="shared" si="156"/>
        <v/>
      </c>
      <c r="FK1534" s="553"/>
      <c r="FL1534" s="552"/>
      <c r="FM1534" s="553"/>
      <c r="FN1534" s="172">
        <v>0</v>
      </c>
      <c r="FO1534" s="172">
        <v>0</v>
      </c>
      <c r="FP1534" s="429" t="str">
        <f t="shared" si="157"/>
        <v/>
      </c>
      <c r="FQ1534" s="553"/>
      <c r="FR1534" s="552"/>
      <c r="FS1534" s="553"/>
      <c r="FT1534" s="172">
        <v>0</v>
      </c>
      <c r="FU1534" s="172">
        <v>0</v>
      </c>
      <c r="FV1534" s="429" t="str">
        <f t="shared" si="158"/>
        <v/>
      </c>
      <c r="FW1534" s="553"/>
      <c r="FX1534" s="552"/>
      <c r="FY1534" s="553"/>
      <c r="FZ1534" s="172">
        <v>2</v>
      </c>
      <c r="GA1534" s="172">
        <v>2</v>
      </c>
      <c r="GB1534" s="429">
        <f t="shared" si="159"/>
        <v>1</v>
      </c>
      <c r="GC1534" s="553"/>
      <c r="GD1534" s="552"/>
      <c r="GE1534" s="553"/>
      <c r="GF1534" s="172">
        <v>1</v>
      </c>
      <c r="GG1534" s="172">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1"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2">
        <v>1</v>
      </c>
      <c r="BQ1535" s="172">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2">
        <v>0</v>
      </c>
      <c r="DG1535" s="172">
        <v>0</v>
      </c>
      <c r="DH1535" s="429" t="str">
        <f t="shared" si="147"/>
        <v/>
      </c>
      <c r="DI1535" s="553" t="s">
        <v>137</v>
      </c>
      <c r="DJ1535" s="552">
        <v>0</v>
      </c>
      <c r="DK1535" s="553" t="s">
        <v>137</v>
      </c>
      <c r="DL1535" s="172">
        <v>0</v>
      </c>
      <c r="DM1535" s="172">
        <v>0</v>
      </c>
      <c r="DN1535" s="429" t="str">
        <f t="shared" si="148"/>
        <v/>
      </c>
      <c r="DO1535" s="553" t="s">
        <v>137</v>
      </c>
      <c r="DP1535" s="551">
        <v>0</v>
      </c>
      <c r="DQ1535" s="553" t="s">
        <v>137</v>
      </c>
      <c r="DR1535" s="172">
        <v>11</v>
      </c>
      <c r="DS1535" s="172">
        <v>0</v>
      </c>
      <c r="DT1535" s="429">
        <f t="shared" si="149"/>
        <v>0</v>
      </c>
      <c r="DU1535" s="553" t="s">
        <v>11855</v>
      </c>
      <c r="DV1535" s="552">
        <v>0</v>
      </c>
      <c r="DW1535" s="553" t="s">
        <v>137</v>
      </c>
      <c r="DX1535" s="172">
        <v>0</v>
      </c>
      <c r="DY1535" s="172">
        <v>0</v>
      </c>
      <c r="DZ1535" s="429" t="str">
        <f t="shared" si="150"/>
        <v/>
      </c>
      <c r="EA1535" s="553" t="s">
        <v>137</v>
      </c>
      <c r="EB1535" s="552">
        <v>0</v>
      </c>
      <c r="EC1535" s="553" t="s">
        <v>137</v>
      </c>
      <c r="ED1535" s="172">
        <v>0</v>
      </c>
      <c r="EE1535" s="172">
        <v>0</v>
      </c>
      <c r="EF1535" s="581" t="str">
        <f t="shared" si="151"/>
        <v/>
      </c>
      <c r="EG1535" s="553" t="s">
        <v>137</v>
      </c>
      <c r="EH1535" s="552">
        <v>0</v>
      </c>
      <c r="EI1535" s="553" t="s">
        <v>137</v>
      </c>
      <c r="EJ1535" s="172">
        <v>1</v>
      </c>
      <c r="EK1535" s="172">
        <v>0</v>
      </c>
      <c r="EL1535" s="581">
        <f t="shared" si="152"/>
        <v>0</v>
      </c>
      <c r="EM1535" s="553" t="s">
        <v>11855</v>
      </c>
      <c r="EN1535" s="552">
        <v>1</v>
      </c>
      <c r="EO1535" s="553" t="s">
        <v>11856</v>
      </c>
      <c r="EP1535" s="172">
        <v>0</v>
      </c>
      <c r="EQ1535" s="172">
        <v>0</v>
      </c>
      <c r="ER1535" s="429" t="str">
        <f t="shared" si="153"/>
        <v/>
      </c>
      <c r="ES1535" s="553" t="s">
        <v>137</v>
      </c>
      <c r="ET1535" s="552">
        <v>0</v>
      </c>
      <c r="EU1535" s="553" t="s">
        <v>137</v>
      </c>
      <c r="EV1535" s="172">
        <v>4</v>
      </c>
      <c r="EW1535" s="172">
        <v>1</v>
      </c>
      <c r="EX1535" s="429">
        <f t="shared" si="154"/>
        <v>0.25</v>
      </c>
      <c r="EY1535" s="553" t="s">
        <v>11855</v>
      </c>
      <c r="EZ1535" s="552">
        <v>3</v>
      </c>
      <c r="FA1535" s="553" t="s">
        <v>13719</v>
      </c>
      <c r="FB1535" s="172">
        <v>0</v>
      </c>
      <c r="FC1535" s="172">
        <v>0</v>
      </c>
      <c r="FD1535" s="429" t="str">
        <f t="shared" si="155"/>
        <v/>
      </c>
      <c r="FE1535" s="553"/>
      <c r="FF1535" s="552">
        <v>0</v>
      </c>
      <c r="FG1535" s="553" t="s">
        <v>137</v>
      </c>
      <c r="FH1535" s="172">
        <v>0</v>
      </c>
      <c r="FI1535" s="172">
        <v>0</v>
      </c>
      <c r="FJ1535" s="429" t="str">
        <f t="shared" si="156"/>
        <v/>
      </c>
      <c r="FK1535" s="553" t="s">
        <v>137</v>
      </c>
      <c r="FL1535" s="552">
        <v>0</v>
      </c>
      <c r="FM1535" s="553" t="s">
        <v>137</v>
      </c>
      <c r="FN1535" s="172">
        <v>0</v>
      </c>
      <c r="FO1535" s="172">
        <v>0</v>
      </c>
      <c r="FP1535" s="429" t="str">
        <f t="shared" si="157"/>
        <v/>
      </c>
      <c r="FQ1535" s="553" t="s">
        <v>137</v>
      </c>
      <c r="FR1535" s="552">
        <v>0</v>
      </c>
      <c r="FS1535" s="553" t="s">
        <v>137</v>
      </c>
      <c r="FT1535" s="172">
        <v>0</v>
      </c>
      <c r="FU1535" s="172">
        <v>0</v>
      </c>
      <c r="FV1535" s="429" t="str">
        <f t="shared" si="158"/>
        <v/>
      </c>
      <c r="FW1535" s="553" t="s">
        <v>137</v>
      </c>
      <c r="FX1535" s="552">
        <v>0</v>
      </c>
      <c r="FY1535" s="553" t="s">
        <v>137</v>
      </c>
      <c r="FZ1535" s="172">
        <v>2</v>
      </c>
      <c r="GA1535" s="172">
        <v>2</v>
      </c>
      <c r="GB1535" s="429">
        <f t="shared" si="159"/>
        <v>1</v>
      </c>
      <c r="GC1535" s="553" t="s">
        <v>137</v>
      </c>
      <c r="GD1535" s="552">
        <v>0</v>
      </c>
      <c r="GE1535" s="553" t="s">
        <v>137</v>
      </c>
      <c r="GF1535" s="172">
        <v>0</v>
      </c>
      <c r="GG1535" s="172">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1"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2">
        <v>1</v>
      </c>
      <c r="BQ1536" s="172">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2">
        <v>0</v>
      </c>
      <c r="DG1536" s="172">
        <v>0</v>
      </c>
      <c r="DH1536" s="429" t="str">
        <f t="shared" si="147"/>
        <v/>
      </c>
      <c r="DI1536" s="553"/>
      <c r="DJ1536" s="552">
        <v>0</v>
      </c>
      <c r="DK1536" s="553"/>
      <c r="DL1536" s="172">
        <v>1</v>
      </c>
      <c r="DM1536" s="172">
        <v>1</v>
      </c>
      <c r="DN1536" s="429">
        <f t="shared" si="148"/>
        <v>1</v>
      </c>
      <c r="DO1536" s="553"/>
      <c r="DP1536" s="551">
        <v>0</v>
      </c>
      <c r="DQ1536" s="553"/>
      <c r="DR1536" s="172">
        <v>5</v>
      </c>
      <c r="DS1536" s="172">
        <v>0</v>
      </c>
      <c r="DT1536" s="429">
        <f t="shared" si="149"/>
        <v>0</v>
      </c>
      <c r="DU1536" s="553" t="s">
        <v>16683</v>
      </c>
      <c r="DV1536" s="552">
        <v>0</v>
      </c>
      <c r="DW1536" s="553"/>
      <c r="DX1536" s="172">
        <v>0</v>
      </c>
      <c r="DY1536" s="172">
        <v>0</v>
      </c>
      <c r="DZ1536" s="429" t="str">
        <f t="shared" si="150"/>
        <v/>
      </c>
      <c r="EA1536" s="553"/>
      <c r="EB1536" s="552">
        <v>0</v>
      </c>
      <c r="EC1536" s="553"/>
      <c r="ED1536" s="172">
        <v>1</v>
      </c>
      <c r="EE1536" s="172">
        <v>1</v>
      </c>
      <c r="EF1536" s="581">
        <f t="shared" si="151"/>
        <v>1</v>
      </c>
      <c r="EG1536" s="553"/>
      <c r="EH1536" s="552">
        <v>0</v>
      </c>
      <c r="EI1536" s="553"/>
      <c r="EJ1536" s="172">
        <v>1</v>
      </c>
      <c r="EK1536" s="172">
        <v>0</v>
      </c>
      <c r="EL1536" s="581">
        <f t="shared" si="152"/>
        <v>0</v>
      </c>
      <c r="EM1536" s="553" t="s">
        <v>12624</v>
      </c>
      <c r="EN1536" s="552">
        <v>1</v>
      </c>
      <c r="EO1536" s="553" t="s">
        <v>12624</v>
      </c>
      <c r="EP1536" s="172">
        <v>1</v>
      </c>
      <c r="EQ1536" s="172">
        <v>0</v>
      </c>
      <c r="ER1536" s="429">
        <f t="shared" si="153"/>
        <v>0</v>
      </c>
      <c r="ES1536" s="553" t="s">
        <v>12648</v>
      </c>
      <c r="ET1536" s="552">
        <v>1</v>
      </c>
      <c r="EU1536" s="553" t="s">
        <v>12648</v>
      </c>
      <c r="EV1536" s="172">
        <v>2</v>
      </c>
      <c r="EW1536" s="172">
        <v>0</v>
      </c>
      <c r="EX1536" s="429">
        <f t="shared" si="154"/>
        <v>0</v>
      </c>
      <c r="EY1536" s="553" t="s">
        <v>13720</v>
      </c>
      <c r="EZ1536" s="552">
        <v>2</v>
      </c>
      <c r="FA1536" s="553" t="s">
        <v>13720</v>
      </c>
      <c r="FB1536" s="172">
        <v>0</v>
      </c>
      <c r="FC1536" s="172">
        <v>0</v>
      </c>
      <c r="FD1536" s="429" t="str">
        <f t="shared" si="155"/>
        <v/>
      </c>
      <c r="FE1536" s="553"/>
      <c r="FF1536" s="552">
        <v>0</v>
      </c>
      <c r="FG1536" s="553"/>
      <c r="FH1536" s="172">
        <v>1</v>
      </c>
      <c r="FI1536" s="172">
        <v>1</v>
      </c>
      <c r="FJ1536" s="429">
        <f t="shared" si="156"/>
        <v>1</v>
      </c>
      <c r="FK1536" s="553"/>
      <c r="FL1536" s="552">
        <v>0</v>
      </c>
      <c r="FM1536" s="553"/>
      <c r="FN1536" s="172">
        <v>0</v>
      </c>
      <c r="FO1536" s="172">
        <v>0</v>
      </c>
      <c r="FP1536" s="429" t="str">
        <f t="shared" si="157"/>
        <v/>
      </c>
      <c r="FQ1536" s="553"/>
      <c r="FR1536" s="552">
        <v>0</v>
      </c>
      <c r="FS1536" s="553"/>
      <c r="FT1536" s="172">
        <v>0</v>
      </c>
      <c r="FU1536" s="172">
        <v>0</v>
      </c>
      <c r="FV1536" s="429" t="str">
        <f t="shared" si="158"/>
        <v/>
      </c>
      <c r="FW1536" s="553"/>
      <c r="FX1536" s="552">
        <v>0</v>
      </c>
      <c r="FY1536" s="553"/>
      <c r="FZ1536" s="172">
        <v>1</v>
      </c>
      <c r="GA1536" s="172">
        <v>1</v>
      </c>
      <c r="GB1536" s="429">
        <f t="shared" si="159"/>
        <v>1</v>
      </c>
      <c r="GC1536" s="553"/>
      <c r="GD1536" s="552">
        <v>0</v>
      </c>
      <c r="GE1536" s="553"/>
      <c r="GF1536" s="172">
        <v>0</v>
      </c>
      <c r="GG1536" s="172">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1"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1"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2">
        <v>4</v>
      </c>
      <c r="BQ1538" s="172">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2">
        <v>0</v>
      </c>
      <c r="DG1538" s="172">
        <v>0</v>
      </c>
      <c r="DH1538" s="332" t="str">
        <f t="shared" si="147"/>
        <v/>
      </c>
      <c r="DI1538" s="553" t="s">
        <v>137</v>
      </c>
      <c r="DJ1538" s="552">
        <v>0</v>
      </c>
      <c r="DK1538" s="553" t="s">
        <v>137</v>
      </c>
      <c r="DL1538" s="172">
        <v>0</v>
      </c>
      <c r="DM1538" s="172">
        <v>0</v>
      </c>
      <c r="DN1538" s="332" t="str">
        <f t="shared" si="148"/>
        <v/>
      </c>
      <c r="DO1538" s="553" t="s">
        <v>137</v>
      </c>
      <c r="DP1538" s="551">
        <v>0</v>
      </c>
      <c r="DQ1538" s="553" t="s">
        <v>137</v>
      </c>
      <c r="DR1538" s="172">
        <v>1</v>
      </c>
      <c r="DS1538" s="172">
        <v>1</v>
      </c>
      <c r="DT1538" s="332">
        <f t="shared" si="149"/>
        <v>1</v>
      </c>
      <c r="DU1538" s="553" t="s">
        <v>137</v>
      </c>
      <c r="DV1538" s="552">
        <v>0</v>
      </c>
      <c r="DW1538" s="553" t="s">
        <v>137</v>
      </c>
      <c r="DX1538" s="172">
        <v>5</v>
      </c>
      <c r="DY1538" s="172">
        <v>2</v>
      </c>
      <c r="DZ1538" s="332">
        <f t="shared" si="150"/>
        <v>0.4</v>
      </c>
      <c r="EA1538" s="553" t="s">
        <v>16560</v>
      </c>
      <c r="EB1538" s="552">
        <v>0</v>
      </c>
      <c r="EC1538" s="553" t="s">
        <v>137</v>
      </c>
      <c r="ED1538" s="172">
        <v>4</v>
      </c>
      <c r="EE1538" s="172">
        <v>0</v>
      </c>
      <c r="EF1538" s="576">
        <f t="shared" si="151"/>
        <v>0</v>
      </c>
      <c r="EG1538" s="553" t="s">
        <v>9737</v>
      </c>
      <c r="EH1538" s="552">
        <v>2</v>
      </c>
      <c r="EI1538" s="553" t="s">
        <v>9738</v>
      </c>
      <c r="EJ1538" s="172">
        <v>1</v>
      </c>
      <c r="EK1538" s="172">
        <v>0</v>
      </c>
      <c r="EL1538" s="576">
        <f t="shared" si="152"/>
        <v>0</v>
      </c>
      <c r="EM1538" s="553" t="s">
        <v>9739</v>
      </c>
      <c r="EN1538" s="552">
        <v>1</v>
      </c>
      <c r="EO1538" s="553" t="s">
        <v>9740</v>
      </c>
      <c r="EP1538" s="172">
        <v>8</v>
      </c>
      <c r="EQ1538" s="172">
        <v>3</v>
      </c>
      <c r="ER1538" s="332">
        <f t="shared" si="153"/>
        <v>0.375</v>
      </c>
      <c r="ES1538" s="553" t="s">
        <v>9741</v>
      </c>
      <c r="ET1538" s="552">
        <v>3</v>
      </c>
      <c r="EU1538" s="553" t="s">
        <v>16561</v>
      </c>
      <c r="EV1538" s="172">
        <v>28</v>
      </c>
      <c r="EW1538" s="172">
        <v>0</v>
      </c>
      <c r="EX1538" s="332">
        <f t="shared" si="154"/>
        <v>0</v>
      </c>
      <c r="EY1538" s="553" t="s">
        <v>16562</v>
      </c>
      <c r="EZ1538" s="552">
        <v>28</v>
      </c>
      <c r="FA1538" s="553" t="s">
        <v>16563</v>
      </c>
      <c r="FB1538" s="172">
        <v>1</v>
      </c>
      <c r="FC1538" s="172">
        <v>1</v>
      </c>
      <c r="FD1538" s="332">
        <f t="shared" si="155"/>
        <v>1</v>
      </c>
      <c r="FE1538" s="553" t="s">
        <v>137</v>
      </c>
      <c r="FF1538" s="552">
        <v>0</v>
      </c>
      <c r="FG1538" s="553" t="s">
        <v>137</v>
      </c>
      <c r="FH1538" s="172">
        <v>0</v>
      </c>
      <c r="FI1538" s="172">
        <v>0</v>
      </c>
      <c r="FJ1538" s="332" t="str">
        <f t="shared" si="156"/>
        <v/>
      </c>
      <c r="FK1538" s="553" t="s">
        <v>137</v>
      </c>
      <c r="FL1538" s="552">
        <v>0</v>
      </c>
      <c r="FM1538" s="553" t="s">
        <v>137</v>
      </c>
      <c r="FN1538" s="172">
        <v>1</v>
      </c>
      <c r="FO1538" s="172">
        <v>1</v>
      </c>
      <c r="FP1538" s="332">
        <f t="shared" si="157"/>
        <v>1</v>
      </c>
      <c r="FQ1538" s="553" t="s">
        <v>137</v>
      </c>
      <c r="FR1538" s="552">
        <v>0</v>
      </c>
      <c r="FS1538" s="553" t="s">
        <v>137</v>
      </c>
      <c r="FT1538" s="172">
        <v>0</v>
      </c>
      <c r="FU1538" s="172">
        <v>0</v>
      </c>
      <c r="FV1538" s="332" t="str">
        <f t="shared" si="158"/>
        <v/>
      </c>
      <c r="FW1538" s="553" t="s">
        <v>137</v>
      </c>
      <c r="FX1538" s="552">
        <v>0</v>
      </c>
      <c r="FY1538" s="553" t="s">
        <v>137</v>
      </c>
      <c r="FZ1538" s="172">
        <v>7</v>
      </c>
      <c r="GA1538" s="172">
        <v>7</v>
      </c>
      <c r="GB1538" s="332">
        <f t="shared" si="159"/>
        <v>1</v>
      </c>
      <c r="GC1538" s="553" t="s">
        <v>137</v>
      </c>
      <c r="GD1538" s="552">
        <v>0</v>
      </c>
      <c r="GE1538" s="553" t="s">
        <v>137</v>
      </c>
      <c r="GF1538" s="172">
        <v>10</v>
      </c>
      <c r="GG1538" s="172">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1"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1"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2">
        <v>1</v>
      </c>
      <c r="BQ1540" s="172">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2">
        <v>0</v>
      </c>
      <c r="DG1540" s="172">
        <v>0</v>
      </c>
      <c r="DH1540" s="429" t="str">
        <f t="shared" si="147"/>
        <v/>
      </c>
      <c r="DI1540" s="553" t="s">
        <v>137</v>
      </c>
      <c r="DJ1540" s="552">
        <v>0</v>
      </c>
      <c r="DK1540" s="553" t="s">
        <v>137</v>
      </c>
      <c r="DL1540" s="172">
        <v>8</v>
      </c>
      <c r="DM1540" s="172">
        <v>2</v>
      </c>
      <c r="DN1540" s="429">
        <f t="shared" si="148"/>
        <v>0.25</v>
      </c>
      <c r="DO1540" s="553" t="s">
        <v>9754</v>
      </c>
      <c r="DP1540" s="551">
        <v>0</v>
      </c>
      <c r="DQ1540" s="553" t="s">
        <v>137</v>
      </c>
      <c r="DR1540" s="172">
        <v>48</v>
      </c>
      <c r="DS1540" s="172">
        <v>0</v>
      </c>
      <c r="DT1540" s="429">
        <f t="shared" si="149"/>
        <v>0</v>
      </c>
      <c r="DU1540" s="553" t="s">
        <v>9756</v>
      </c>
      <c r="DV1540" s="552">
        <v>0</v>
      </c>
      <c r="DW1540" s="553" t="s">
        <v>137</v>
      </c>
      <c r="DX1540" s="172">
        <v>7</v>
      </c>
      <c r="DY1540" s="172">
        <v>0</v>
      </c>
      <c r="DZ1540" s="429">
        <f t="shared" si="150"/>
        <v>0</v>
      </c>
      <c r="EA1540" s="553" t="s">
        <v>9756</v>
      </c>
      <c r="EB1540" s="552">
        <v>0</v>
      </c>
      <c r="EC1540" s="553" t="s">
        <v>137</v>
      </c>
      <c r="ED1540" s="172">
        <v>2</v>
      </c>
      <c r="EE1540" s="172">
        <v>0</v>
      </c>
      <c r="EF1540" s="581">
        <f t="shared" si="151"/>
        <v>0</v>
      </c>
      <c r="EG1540" s="553" t="s">
        <v>9756</v>
      </c>
      <c r="EH1540" s="552">
        <v>1</v>
      </c>
      <c r="EI1540" s="553" t="s">
        <v>9757</v>
      </c>
      <c r="EJ1540" s="172">
        <v>5</v>
      </c>
      <c r="EK1540" s="172">
        <v>0</v>
      </c>
      <c r="EL1540" s="581">
        <f t="shared" si="152"/>
        <v>0</v>
      </c>
      <c r="EM1540" s="553" t="s">
        <v>9758</v>
      </c>
      <c r="EN1540" s="552">
        <v>5</v>
      </c>
      <c r="EO1540" s="553" t="s">
        <v>9759</v>
      </c>
      <c r="EP1540" s="172">
        <v>6</v>
      </c>
      <c r="EQ1540" s="172">
        <v>2</v>
      </c>
      <c r="ER1540" s="429">
        <f t="shared" si="153"/>
        <v>0.33333333333333331</v>
      </c>
      <c r="ES1540" s="553" t="s">
        <v>9760</v>
      </c>
      <c r="ET1540" s="552">
        <v>2</v>
      </c>
      <c r="EU1540" s="553" t="s">
        <v>9761</v>
      </c>
      <c r="EV1540" s="172">
        <v>32</v>
      </c>
      <c r="EW1540" s="172">
        <v>8</v>
      </c>
      <c r="EX1540" s="429">
        <f t="shared" si="154"/>
        <v>0.25</v>
      </c>
      <c r="EY1540" s="553" t="s">
        <v>9760</v>
      </c>
      <c r="EZ1540" s="552">
        <v>15</v>
      </c>
      <c r="FA1540" s="553" t="s">
        <v>13724</v>
      </c>
      <c r="FB1540" s="172">
        <v>3</v>
      </c>
      <c r="FC1540" s="172">
        <v>1</v>
      </c>
      <c r="FD1540" s="429">
        <f t="shared" si="155"/>
        <v>0.33333333333333331</v>
      </c>
      <c r="FE1540" s="553" t="s">
        <v>9762</v>
      </c>
      <c r="FF1540" s="552">
        <v>1</v>
      </c>
      <c r="FG1540" s="553" t="s">
        <v>9763</v>
      </c>
      <c r="FH1540" s="172">
        <v>9</v>
      </c>
      <c r="FI1540" s="172">
        <v>4</v>
      </c>
      <c r="FJ1540" s="429">
        <f t="shared" si="156"/>
        <v>0.44444444444444442</v>
      </c>
      <c r="FK1540" s="553" t="s">
        <v>9764</v>
      </c>
      <c r="FL1540" s="552">
        <v>3</v>
      </c>
      <c r="FM1540" s="553" t="s">
        <v>9765</v>
      </c>
      <c r="FN1540" s="172">
        <v>0</v>
      </c>
      <c r="FO1540" s="172">
        <v>0</v>
      </c>
      <c r="FP1540" s="429" t="str">
        <f t="shared" si="157"/>
        <v/>
      </c>
      <c r="FQ1540" s="553" t="s">
        <v>137</v>
      </c>
      <c r="FR1540" s="552">
        <v>0</v>
      </c>
      <c r="FS1540" s="553" t="s">
        <v>137</v>
      </c>
      <c r="FT1540" s="172">
        <v>0</v>
      </c>
      <c r="FU1540" s="172">
        <v>0</v>
      </c>
      <c r="FV1540" s="429" t="str">
        <f t="shared" si="158"/>
        <v/>
      </c>
      <c r="FW1540" s="553" t="s">
        <v>137</v>
      </c>
      <c r="FX1540" s="552">
        <v>0</v>
      </c>
      <c r="FY1540" s="553" t="s">
        <v>137</v>
      </c>
      <c r="FZ1540" s="172">
        <v>9</v>
      </c>
      <c r="GA1540" s="172">
        <v>4</v>
      </c>
      <c r="GB1540" s="429">
        <f t="shared" si="159"/>
        <v>0.44444444444444442</v>
      </c>
      <c r="GC1540" s="553" t="s">
        <v>16565</v>
      </c>
      <c r="GD1540" s="552">
        <v>2</v>
      </c>
      <c r="GE1540" s="553" t="s">
        <v>9766</v>
      </c>
      <c r="GF1540" s="172">
        <v>2</v>
      </c>
      <c r="GG1540" s="172">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1"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2">
        <v>2</v>
      </c>
      <c r="BQ1541" s="172">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2">
        <v>0</v>
      </c>
      <c r="DG1541" s="172">
        <v>0</v>
      </c>
      <c r="DH1541" s="429" t="str">
        <f t="shared" si="147"/>
        <v/>
      </c>
      <c r="DI1541" s="553" t="s">
        <v>137</v>
      </c>
      <c r="DJ1541" s="552">
        <v>0</v>
      </c>
      <c r="DK1541" s="553" t="s">
        <v>137</v>
      </c>
      <c r="DL1541" s="172">
        <v>0</v>
      </c>
      <c r="DM1541" s="172">
        <v>0</v>
      </c>
      <c r="DN1541" s="429" t="str">
        <f t="shared" si="148"/>
        <v/>
      </c>
      <c r="DO1541" s="553" t="s">
        <v>137</v>
      </c>
      <c r="DP1541" s="551">
        <v>0</v>
      </c>
      <c r="DQ1541" s="553" t="s">
        <v>137</v>
      </c>
      <c r="DR1541" s="172">
        <v>24</v>
      </c>
      <c r="DS1541" s="172">
        <v>24</v>
      </c>
      <c r="DT1541" s="429">
        <f t="shared" si="149"/>
        <v>1</v>
      </c>
      <c r="DU1541" s="553" t="s">
        <v>137</v>
      </c>
      <c r="DV1541" s="552">
        <v>0</v>
      </c>
      <c r="DW1541" s="553" t="s">
        <v>137</v>
      </c>
      <c r="DX1541" s="172">
        <v>3</v>
      </c>
      <c r="DY1541" s="172">
        <v>0</v>
      </c>
      <c r="DZ1541" s="429">
        <f t="shared" si="150"/>
        <v>0</v>
      </c>
      <c r="EA1541" s="553" t="s">
        <v>16567</v>
      </c>
      <c r="EB1541" s="552">
        <v>0</v>
      </c>
      <c r="EC1541" s="553" t="s">
        <v>137</v>
      </c>
      <c r="ED1541" s="172">
        <v>1</v>
      </c>
      <c r="EE1541" s="172">
        <v>0</v>
      </c>
      <c r="EF1541" s="581">
        <f t="shared" si="151"/>
        <v>0</v>
      </c>
      <c r="EG1541" s="553" t="s">
        <v>9770</v>
      </c>
      <c r="EH1541" s="552">
        <v>0</v>
      </c>
      <c r="EI1541" s="553" t="s">
        <v>137</v>
      </c>
      <c r="EJ1541" s="172">
        <v>1</v>
      </c>
      <c r="EK1541" s="172">
        <v>0</v>
      </c>
      <c r="EL1541" s="581">
        <f t="shared" si="152"/>
        <v>0</v>
      </c>
      <c r="EM1541" s="553" t="s">
        <v>15445</v>
      </c>
      <c r="EN1541" s="552">
        <v>1</v>
      </c>
      <c r="EO1541" s="553" t="s">
        <v>11860</v>
      </c>
      <c r="EP1541" s="172">
        <v>0</v>
      </c>
      <c r="EQ1541" s="172">
        <v>0</v>
      </c>
      <c r="ER1541" s="429" t="str">
        <f t="shared" si="153"/>
        <v/>
      </c>
      <c r="ES1541" s="553" t="s">
        <v>137</v>
      </c>
      <c r="ET1541" s="552">
        <v>0</v>
      </c>
      <c r="EU1541" s="553" t="s">
        <v>137</v>
      </c>
      <c r="EV1541" s="172">
        <v>4</v>
      </c>
      <c r="EW1541" s="172">
        <v>1</v>
      </c>
      <c r="EX1541" s="429">
        <f t="shared" si="154"/>
        <v>0.25</v>
      </c>
      <c r="EY1541" s="553" t="s">
        <v>13725</v>
      </c>
      <c r="EZ1541" s="552">
        <v>3</v>
      </c>
      <c r="FA1541" s="553" t="s">
        <v>13726</v>
      </c>
      <c r="FB1541" s="172">
        <v>0</v>
      </c>
      <c r="FC1541" s="172">
        <v>0</v>
      </c>
      <c r="FD1541" s="429" t="str">
        <f t="shared" si="155"/>
        <v/>
      </c>
      <c r="FE1541" s="553" t="s">
        <v>137</v>
      </c>
      <c r="FF1541" s="552">
        <v>0</v>
      </c>
      <c r="FG1541" s="553" t="s">
        <v>137</v>
      </c>
      <c r="FH1541" s="172">
        <v>0</v>
      </c>
      <c r="FI1541" s="172">
        <v>0</v>
      </c>
      <c r="FJ1541" s="429" t="str">
        <f t="shared" si="156"/>
        <v/>
      </c>
      <c r="FK1541" s="553" t="s">
        <v>137</v>
      </c>
      <c r="FL1541" s="552">
        <v>0</v>
      </c>
      <c r="FM1541" s="553" t="s">
        <v>137</v>
      </c>
      <c r="FN1541" s="172">
        <v>0</v>
      </c>
      <c r="FO1541" s="172">
        <v>0</v>
      </c>
      <c r="FP1541" s="429" t="str">
        <f t="shared" si="157"/>
        <v/>
      </c>
      <c r="FQ1541" s="553" t="s">
        <v>137</v>
      </c>
      <c r="FR1541" s="552">
        <v>0</v>
      </c>
      <c r="FS1541" s="553" t="s">
        <v>137</v>
      </c>
      <c r="FT1541" s="172">
        <v>0</v>
      </c>
      <c r="FU1541" s="172">
        <v>0</v>
      </c>
      <c r="FV1541" s="429" t="str">
        <f t="shared" si="158"/>
        <v/>
      </c>
      <c r="FW1541" s="553" t="s">
        <v>137</v>
      </c>
      <c r="FX1541" s="552">
        <v>0</v>
      </c>
      <c r="FY1541" s="553" t="s">
        <v>137</v>
      </c>
      <c r="FZ1541" s="172">
        <v>1</v>
      </c>
      <c r="GA1541" s="172">
        <v>1</v>
      </c>
      <c r="GB1541" s="429">
        <f t="shared" si="159"/>
        <v>1</v>
      </c>
      <c r="GC1541" s="553" t="s">
        <v>137</v>
      </c>
      <c r="GD1541" s="552">
        <v>0</v>
      </c>
      <c r="GE1541" s="553" t="s">
        <v>137</v>
      </c>
      <c r="GF1541" s="172">
        <v>0</v>
      </c>
      <c r="GG1541" s="172">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1"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2">
        <v>2</v>
      </c>
      <c r="BQ1542" s="172">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2">
        <v>0</v>
      </c>
      <c r="DG1542" s="172">
        <v>0</v>
      </c>
      <c r="DH1542" s="429" t="str">
        <f t="shared" si="147"/>
        <v/>
      </c>
      <c r="DI1542" s="553" t="s">
        <v>137</v>
      </c>
      <c r="DJ1542" s="552">
        <v>0</v>
      </c>
      <c r="DK1542" s="553" t="s">
        <v>137</v>
      </c>
      <c r="DL1542" s="172">
        <v>7</v>
      </c>
      <c r="DM1542" s="172">
        <v>0</v>
      </c>
      <c r="DN1542" s="429">
        <f t="shared" si="148"/>
        <v>0</v>
      </c>
      <c r="DO1542" s="553" t="s">
        <v>15447</v>
      </c>
      <c r="DP1542" s="551">
        <v>0</v>
      </c>
      <c r="DQ1542" s="553" t="s">
        <v>137</v>
      </c>
      <c r="DR1542" s="172">
        <v>34</v>
      </c>
      <c r="DS1542" s="172">
        <v>0</v>
      </c>
      <c r="DT1542" s="429">
        <f t="shared" si="149"/>
        <v>0</v>
      </c>
      <c r="DU1542" s="553" t="s">
        <v>9776</v>
      </c>
      <c r="DV1542" s="552">
        <v>0</v>
      </c>
      <c r="DW1542" s="553" t="s">
        <v>137</v>
      </c>
      <c r="DX1542" s="172">
        <v>1</v>
      </c>
      <c r="DY1542" s="172">
        <v>0</v>
      </c>
      <c r="DZ1542" s="429">
        <f t="shared" si="150"/>
        <v>0</v>
      </c>
      <c r="EA1542" s="553" t="s">
        <v>9775</v>
      </c>
      <c r="EB1542" s="552">
        <v>0</v>
      </c>
      <c r="EC1542" s="553" t="s">
        <v>137</v>
      </c>
      <c r="ED1542" s="172">
        <v>2</v>
      </c>
      <c r="EE1542" s="172">
        <v>0</v>
      </c>
      <c r="EF1542" s="581">
        <f t="shared" si="151"/>
        <v>0</v>
      </c>
      <c r="EG1542" s="553" t="s">
        <v>9777</v>
      </c>
      <c r="EH1542" s="552">
        <v>1</v>
      </c>
      <c r="EI1542" s="553" t="s">
        <v>9778</v>
      </c>
      <c r="EJ1542" s="172">
        <v>2</v>
      </c>
      <c r="EK1542" s="172">
        <v>0</v>
      </c>
      <c r="EL1542" s="581">
        <f t="shared" si="152"/>
        <v>0</v>
      </c>
      <c r="EM1542" s="553" t="s">
        <v>418</v>
      </c>
      <c r="EN1542" s="552">
        <v>2</v>
      </c>
      <c r="EO1542" s="553" t="s">
        <v>9773</v>
      </c>
      <c r="EP1542" s="172">
        <v>8</v>
      </c>
      <c r="EQ1542" s="172">
        <v>6</v>
      </c>
      <c r="ER1542" s="429">
        <f t="shared" si="153"/>
        <v>0.75</v>
      </c>
      <c r="ES1542" s="553" t="s">
        <v>418</v>
      </c>
      <c r="ET1542" s="552">
        <v>2</v>
      </c>
      <c r="EU1542" s="553" t="s">
        <v>9779</v>
      </c>
      <c r="EV1542" s="172">
        <v>6</v>
      </c>
      <c r="EW1542" s="172">
        <v>0</v>
      </c>
      <c r="EX1542" s="429">
        <f t="shared" si="154"/>
        <v>0</v>
      </c>
      <c r="EY1542" s="553" t="s">
        <v>418</v>
      </c>
      <c r="EZ1542" s="552">
        <v>6</v>
      </c>
      <c r="FA1542" s="553" t="s">
        <v>9773</v>
      </c>
      <c r="FB1542" s="172">
        <v>2</v>
      </c>
      <c r="FC1542" s="172">
        <v>1</v>
      </c>
      <c r="FD1542" s="429">
        <f t="shared" si="155"/>
        <v>0.5</v>
      </c>
      <c r="FE1542" s="553" t="s">
        <v>1088</v>
      </c>
      <c r="FF1542" s="552">
        <v>1</v>
      </c>
      <c r="FG1542" s="553" t="s">
        <v>9773</v>
      </c>
      <c r="FH1542" s="172">
        <v>0</v>
      </c>
      <c r="FI1542" s="172">
        <v>0</v>
      </c>
      <c r="FJ1542" s="429" t="str">
        <f t="shared" si="156"/>
        <v/>
      </c>
      <c r="FK1542" s="553" t="s">
        <v>137</v>
      </c>
      <c r="FL1542" s="552">
        <v>0</v>
      </c>
      <c r="FM1542" s="553" t="s">
        <v>137</v>
      </c>
      <c r="FN1542" s="172">
        <v>0</v>
      </c>
      <c r="FO1542" s="172">
        <v>0</v>
      </c>
      <c r="FP1542" s="429" t="str">
        <f t="shared" si="157"/>
        <v/>
      </c>
      <c r="FQ1542" s="553" t="s">
        <v>137</v>
      </c>
      <c r="FR1542" s="552">
        <v>0</v>
      </c>
      <c r="FS1542" s="553" t="s">
        <v>137</v>
      </c>
      <c r="FT1542" s="172">
        <v>0</v>
      </c>
      <c r="FU1542" s="172">
        <v>0</v>
      </c>
      <c r="FV1542" s="429" t="str">
        <f t="shared" si="158"/>
        <v/>
      </c>
      <c r="FW1542" s="553" t="s">
        <v>137</v>
      </c>
      <c r="FX1542" s="552">
        <v>0</v>
      </c>
      <c r="FY1542" s="553" t="s">
        <v>137</v>
      </c>
      <c r="FZ1542" s="172">
        <v>4</v>
      </c>
      <c r="GA1542" s="172">
        <v>3</v>
      </c>
      <c r="GB1542" s="429">
        <f t="shared" si="159"/>
        <v>0.75</v>
      </c>
      <c r="GC1542" s="553" t="s">
        <v>15448</v>
      </c>
      <c r="GD1542" s="552">
        <v>0</v>
      </c>
      <c r="GE1542" s="553" t="s">
        <v>137</v>
      </c>
      <c r="GF1542" s="172">
        <v>6</v>
      </c>
      <c r="GG1542" s="172">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1"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2">
        <v>0</v>
      </c>
      <c r="BQ1543" s="172">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2">
        <v>0</v>
      </c>
      <c r="DG1543" s="172">
        <v>0</v>
      </c>
      <c r="DH1543" s="429" t="str">
        <f t="shared" si="147"/>
        <v/>
      </c>
      <c r="DI1543" s="553" t="s">
        <v>137</v>
      </c>
      <c r="DJ1543" s="552">
        <v>0</v>
      </c>
      <c r="DK1543" s="553" t="s">
        <v>137</v>
      </c>
      <c r="DL1543" s="172">
        <v>0</v>
      </c>
      <c r="DM1543" s="172">
        <v>0</v>
      </c>
      <c r="DN1543" s="429" t="str">
        <f t="shared" si="148"/>
        <v/>
      </c>
      <c r="DO1543" s="553" t="s">
        <v>137</v>
      </c>
      <c r="DP1543" s="551">
        <v>0</v>
      </c>
      <c r="DQ1543" s="553" t="s">
        <v>137</v>
      </c>
      <c r="DR1543" s="172">
        <v>2</v>
      </c>
      <c r="DS1543" s="172">
        <v>0</v>
      </c>
      <c r="DT1543" s="429">
        <f t="shared" si="149"/>
        <v>0</v>
      </c>
      <c r="DU1543" s="553" t="s">
        <v>9787</v>
      </c>
      <c r="DV1543" s="552">
        <v>0</v>
      </c>
      <c r="DW1543" s="553" t="s">
        <v>137</v>
      </c>
      <c r="DX1543" s="172">
        <v>1</v>
      </c>
      <c r="DY1543" s="172">
        <v>0</v>
      </c>
      <c r="DZ1543" s="429">
        <f t="shared" si="150"/>
        <v>0</v>
      </c>
      <c r="EA1543" s="553" t="s">
        <v>9788</v>
      </c>
      <c r="EB1543" s="552">
        <v>0</v>
      </c>
      <c r="EC1543" s="553" t="s">
        <v>137</v>
      </c>
      <c r="ED1543" s="172">
        <v>2</v>
      </c>
      <c r="EE1543" s="172">
        <v>2</v>
      </c>
      <c r="EF1543" s="581">
        <f t="shared" si="151"/>
        <v>1</v>
      </c>
      <c r="EG1543" s="553" t="s">
        <v>137</v>
      </c>
      <c r="EH1543" s="552">
        <v>0</v>
      </c>
      <c r="EI1543" s="553" t="s">
        <v>137</v>
      </c>
      <c r="EJ1543" s="172">
        <v>2</v>
      </c>
      <c r="EK1543" s="172">
        <v>0</v>
      </c>
      <c r="EL1543" s="581">
        <f t="shared" si="152"/>
        <v>0</v>
      </c>
      <c r="EM1543" s="553" t="s">
        <v>9789</v>
      </c>
      <c r="EN1543" s="552">
        <v>2</v>
      </c>
      <c r="EO1543" s="553" t="s">
        <v>9791</v>
      </c>
      <c r="EP1543" s="172">
        <v>2</v>
      </c>
      <c r="EQ1543" s="172">
        <v>0</v>
      </c>
      <c r="ER1543" s="429">
        <f t="shared" si="153"/>
        <v>0</v>
      </c>
      <c r="ES1543" s="553" t="s">
        <v>9790</v>
      </c>
      <c r="ET1543" s="552">
        <v>2</v>
      </c>
      <c r="EU1543" s="553" t="s">
        <v>9791</v>
      </c>
      <c r="EV1543" s="172">
        <v>8</v>
      </c>
      <c r="EW1543" s="172">
        <v>0</v>
      </c>
      <c r="EX1543" s="429">
        <f t="shared" si="154"/>
        <v>0</v>
      </c>
      <c r="EY1543" s="553" t="s">
        <v>13727</v>
      </c>
      <c r="EZ1543" s="552">
        <v>8</v>
      </c>
      <c r="FA1543" s="553" t="s">
        <v>13728</v>
      </c>
      <c r="FB1543" s="172">
        <v>1</v>
      </c>
      <c r="FC1543" s="172">
        <v>1</v>
      </c>
      <c r="FD1543" s="429">
        <f t="shared" si="155"/>
        <v>1</v>
      </c>
      <c r="FE1543" s="553" t="s">
        <v>137</v>
      </c>
      <c r="FF1543" s="552">
        <v>0</v>
      </c>
      <c r="FG1543" s="553" t="s">
        <v>137</v>
      </c>
      <c r="FH1543" s="172">
        <v>0</v>
      </c>
      <c r="FI1543" s="172">
        <v>0</v>
      </c>
      <c r="FJ1543" s="429" t="str">
        <f t="shared" si="156"/>
        <v/>
      </c>
      <c r="FK1543" s="553" t="s">
        <v>137</v>
      </c>
      <c r="FL1543" s="552">
        <v>0</v>
      </c>
      <c r="FM1543" s="553" t="s">
        <v>137</v>
      </c>
      <c r="FN1543" s="172">
        <v>0</v>
      </c>
      <c r="FO1543" s="172">
        <v>0</v>
      </c>
      <c r="FP1543" s="429" t="str">
        <f t="shared" si="157"/>
        <v/>
      </c>
      <c r="FQ1543" s="553" t="s">
        <v>137</v>
      </c>
      <c r="FR1543" s="552">
        <v>0</v>
      </c>
      <c r="FS1543" s="553" t="s">
        <v>137</v>
      </c>
      <c r="FT1543" s="172">
        <v>0</v>
      </c>
      <c r="FU1543" s="172">
        <v>0</v>
      </c>
      <c r="FV1543" s="429" t="str">
        <f t="shared" si="158"/>
        <v/>
      </c>
      <c r="FW1543" s="553" t="s">
        <v>137</v>
      </c>
      <c r="FX1543" s="552">
        <v>0</v>
      </c>
      <c r="FY1543" s="553" t="s">
        <v>137</v>
      </c>
      <c r="FZ1543" s="172">
        <v>4</v>
      </c>
      <c r="GA1543" s="172">
        <v>2</v>
      </c>
      <c r="GB1543" s="429">
        <f t="shared" si="159"/>
        <v>0.5</v>
      </c>
      <c r="GC1543" s="553" t="s">
        <v>9792</v>
      </c>
      <c r="GD1543" s="552">
        <v>1</v>
      </c>
      <c r="GE1543" s="553" t="s">
        <v>9793</v>
      </c>
      <c r="GF1543" s="172">
        <v>2</v>
      </c>
      <c r="GG1543" s="172">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1"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2">
        <v>6</v>
      </c>
      <c r="BQ1544" s="172">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2">
        <v>0</v>
      </c>
      <c r="DG1544" s="172">
        <v>0</v>
      </c>
      <c r="DH1544" s="429" t="str">
        <f t="shared" si="147"/>
        <v/>
      </c>
      <c r="DI1544" s="553" t="s">
        <v>137</v>
      </c>
      <c r="DJ1544" s="552">
        <v>0</v>
      </c>
      <c r="DK1544" s="553" t="s">
        <v>137</v>
      </c>
      <c r="DL1544" s="172">
        <v>1</v>
      </c>
      <c r="DM1544" s="172">
        <v>0</v>
      </c>
      <c r="DN1544" s="429">
        <f t="shared" si="148"/>
        <v>0</v>
      </c>
      <c r="DO1544" s="553" t="s">
        <v>15451</v>
      </c>
      <c r="DP1544" s="551">
        <v>0</v>
      </c>
      <c r="DQ1544" s="553" t="s">
        <v>137</v>
      </c>
      <c r="DR1544" s="172">
        <v>47</v>
      </c>
      <c r="DS1544" s="172">
        <v>0</v>
      </c>
      <c r="DT1544" s="429">
        <f t="shared" si="149"/>
        <v>0</v>
      </c>
      <c r="DU1544" s="553" t="s">
        <v>15454</v>
      </c>
      <c r="DV1544" s="552">
        <v>0</v>
      </c>
      <c r="DW1544" s="553" t="s">
        <v>137</v>
      </c>
      <c r="DX1544" s="172">
        <v>2</v>
      </c>
      <c r="DY1544" s="172">
        <v>1</v>
      </c>
      <c r="DZ1544" s="429">
        <f t="shared" si="150"/>
        <v>0.5</v>
      </c>
      <c r="EA1544" s="553" t="s">
        <v>15455</v>
      </c>
      <c r="EB1544" s="552">
        <v>0</v>
      </c>
      <c r="EC1544" s="553" t="s">
        <v>137</v>
      </c>
      <c r="ED1544" s="172">
        <v>4</v>
      </c>
      <c r="EE1544" s="172">
        <v>0</v>
      </c>
      <c r="EF1544" s="581">
        <f t="shared" si="151"/>
        <v>0</v>
      </c>
      <c r="EG1544" s="553" t="s">
        <v>15453</v>
      </c>
      <c r="EH1544" s="552">
        <v>0</v>
      </c>
      <c r="EI1544" s="553" t="s">
        <v>137</v>
      </c>
      <c r="EJ1544" s="172">
        <v>1</v>
      </c>
      <c r="EK1544" s="172">
        <v>0</v>
      </c>
      <c r="EL1544" s="581">
        <f t="shared" si="152"/>
        <v>0</v>
      </c>
      <c r="EM1544" s="553" t="s">
        <v>11862</v>
      </c>
      <c r="EN1544" s="552">
        <v>1</v>
      </c>
      <c r="EO1544" s="553" t="s">
        <v>15456</v>
      </c>
      <c r="EP1544" s="172">
        <v>0</v>
      </c>
      <c r="EQ1544" s="172">
        <v>0</v>
      </c>
      <c r="ER1544" s="429" t="str">
        <f t="shared" si="153"/>
        <v/>
      </c>
      <c r="ES1544" s="553" t="s">
        <v>137</v>
      </c>
      <c r="ET1544" s="552">
        <v>0</v>
      </c>
      <c r="EU1544" s="553" t="s">
        <v>137</v>
      </c>
      <c r="EV1544" s="172">
        <v>7</v>
      </c>
      <c r="EW1544" s="172">
        <v>1</v>
      </c>
      <c r="EX1544" s="429">
        <f t="shared" si="154"/>
        <v>0.14285714285714285</v>
      </c>
      <c r="EY1544" s="553" t="s">
        <v>11862</v>
      </c>
      <c r="EZ1544" s="552">
        <v>6</v>
      </c>
      <c r="FA1544" s="553" t="s">
        <v>15456</v>
      </c>
      <c r="FB1544" s="172">
        <v>2</v>
      </c>
      <c r="FC1544" s="172">
        <v>0</v>
      </c>
      <c r="FD1544" s="429">
        <f t="shared" si="155"/>
        <v>0</v>
      </c>
      <c r="FE1544" s="553" t="s">
        <v>11862</v>
      </c>
      <c r="FF1544" s="552">
        <v>2</v>
      </c>
      <c r="FG1544" s="553" t="s">
        <v>15456</v>
      </c>
      <c r="FH1544" s="172">
        <v>0</v>
      </c>
      <c r="FI1544" s="172">
        <v>0</v>
      </c>
      <c r="FJ1544" s="429" t="str">
        <f t="shared" si="156"/>
        <v/>
      </c>
      <c r="FK1544" s="553" t="s">
        <v>137</v>
      </c>
      <c r="FL1544" s="552">
        <v>0</v>
      </c>
      <c r="FM1544" s="553" t="s">
        <v>137</v>
      </c>
      <c r="FN1544" s="172">
        <v>0</v>
      </c>
      <c r="FO1544" s="172">
        <v>0</v>
      </c>
      <c r="FP1544" s="429" t="str">
        <f t="shared" si="157"/>
        <v/>
      </c>
      <c r="FQ1544" s="553" t="s">
        <v>137</v>
      </c>
      <c r="FR1544" s="552">
        <v>0</v>
      </c>
      <c r="FS1544" s="553" t="s">
        <v>137</v>
      </c>
      <c r="FT1544" s="172">
        <v>0</v>
      </c>
      <c r="FU1544" s="172">
        <v>0</v>
      </c>
      <c r="FV1544" s="429" t="str">
        <f t="shared" si="158"/>
        <v/>
      </c>
      <c r="FW1544" s="553" t="s">
        <v>137</v>
      </c>
      <c r="FX1544" s="552">
        <v>0</v>
      </c>
      <c r="FY1544" s="553" t="s">
        <v>137</v>
      </c>
      <c r="FZ1544" s="172">
        <v>9</v>
      </c>
      <c r="GA1544" s="172">
        <v>4</v>
      </c>
      <c r="GB1544" s="429">
        <f t="shared" si="159"/>
        <v>0.44444444444444442</v>
      </c>
      <c r="GC1544" s="553" t="s">
        <v>11862</v>
      </c>
      <c r="GD1544" s="552">
        <v>1</v>
      </c>
      <c r="GE1544" s="553" t="s">
        <v>15456</v>
      </c>
      <c r="GF1544" s="172">
        <v>0</v>
      </c>
      <c r="GG1544" s="172">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1"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2">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2">
        <v>0</v>
      </c>
      <c r="DG1545" s="172">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1"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2">
        <v>4</v>
      </c>
      <c r="BQ1546" s="172">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2">
        <v>0</v>
      </c>
      <c r="DG1546" s="172">
        <v>0</v>
      </c>
      <c r="DH1546" s="429" t="str">
        <f t="shared" si="147"/>
        <v/>
      </c>
      <c r="DI1546" s="553" t="s">
        <v>137</v>
      </c>
      <c r="DJ1546" s="552">
        <v>0</v>
      </c>
      <c r="DK1546" s="553" t="s">
        <v>137</v>
      </c>
      <c r="DL1546" s="172">
        <v>0</v>
      </c>
      <c r="DM1546" s="172">
        <v>0</v>
      </c>
      <c r="DN1546" s="429" t="str">
        <f t="shared" si="148"/>
        <v/>
      </c>
      <c r="DO1546" s="553" t="s">
        <v>137</v>
      </c>
      <c r="DP1546" s="551">
        <v>0</v>
      </c>
      <c r="DQ1546" s="553" t="s">
        <v>137</v>
      </c>
      <c r="DR1546" s="172">
        <v>67</v>
      </c>
      <c r="DS1546" s="172">
        <v>0</v>
      </c>
      <c r="DT1546" s="429">
        <f t="shared" si="149"/>
        <v>0</v>
      </c>
      <c r="DU1546" s="553" t="s">
        <v>8746</v>
      </c>
      <c r="DV1546" s="552">
        <v>0</v>
      </c>
      <c r="DW1546" s="553" t="s">
        <v>137</v>
      </c>
      <c r="DX1546" s="172">
        <v>0</v>
      </c>
      <c r="DY1546" s="172">
        <v>0</v>
      </c>
      <c r="DZ1546" s="429" t="str">
        <f t="shared" si="150"/>
        <v/>
      </c>
      <c r="EA1546" s="553" t="s">
        <v>137</v>
      </c>
      <c r="EB1546" s="552">
        <v>0</v>
      </c>
      <c r="EC1546" s="553" t="s">
        <v>137</v>
      </c>
      <c r="ED1546" s="172">
        <v>3</v>
      </c>
      <c r="EE1546" s="172">
        <v>0</v>
      </c>
      <c r="EF1546" s="581">
        <f t="shared" si="151"/>
        <v>0</v>
      </c>
      <c r="EG1546" s="553" t="s">
        <v>9807</v>
      </c>
      <c r="EH1546" s="552">
        <v>0</v>
      </c>
      <c r="EI1546" s="553" t="s">
        <v>137</v>
      </c>
      <c r="EJ1546" s="172">
        <v>1</v>
      </c>
      <c r="EK1546" s="172">
        <v>0</v>
      </c>
      <c r="EL1546" s="581">
        <f t="shared" si="152"/>
        <v>0</v>
      </c>
      <c r="EM1546" s="553" t="s">
        <v>9808</v>
      </c>
      <c r="EN1546" s="552">
        <v>1</v>
      </c>
      <c r="EO1546" s="553" t="s">
        <v>463</v>
      </c>
      <c r="EP1546" s="172">
        <v>3</v>
      </c>
      <c r="EQ1546" s="172">
        <v>2</v>
      </c>
      <c r="ER1546" s="429">
        <f t="shared" si="153"/>
        <v>0.66666666666666663</v>
      </c>
      <c r="ES1546" s="553" t="s">
        <v>9809</v>
      </c>
      <c r="ET1546" s="552">
        <v>1</v>
      </c>
      <c r="EU1546" s="553" t="s">
        <v>9810</v>
      </c>
      <c r="EV1546" s="172">
        <v>69</v>
      </c>
      <c r="EW1546" s="172">
        <v>41</v>
      </c>
      <c r="EX1546" s="429">
        <f t="shared" si="154"/>
        <v>0.59420289855072461</v>
      </c>
      <c r="EY1546" s="553" t="s">
        <v>9802</v>
      </c>
      <c r="EZ1546" s="552">
        <v>13</v>
      </c>
      <c r="FA1546" s="553" t="s">
        <v>817</v>
      </c>
      <c r="FB1546" s="172">
        <v>1</v>
      </c>
      <c r="FC1546" s="172">
        <v>0</v>
      </c>
      <c r="FD1546" s="429">
        <f t="shared" si="155"/>
        <v>0</v>
      </c>
      <c r="FE1546" s="553" t="s">
        <v>9811</v>
      </c>
      <c r="FF1546" s="552">
        <v>1</v>
      </c>
      <c r="FG1546" s="553" t="s">
        <v>9812</v>
      </c>
      <c r="FH1546" s="172">
        <v>0</v>
      </c>
      <c r="FI1546" s="172">
        <v>0</v>
      </c>
      <c r="FJ1546" s="429" t="str">
        <f t="shared" si="156"/>
        <v/>
      </c>
      <c r="FK1546" s="553" t="s">
        <v>137</v>
      </c>
      <c r="FL1546" s="552">
        <v>0</v>
      </c>
      <c r="FM1546" s="553" t="s">
        <v>137</v>
      </c>
      <c r="FN1546" s="172">
        <v>0</v>
      </c>
      <c r="FO1546" s="172">
        <v>0</v>
      </c>
      <c r="FP1546" s="429" t="str">
        <f t="shared" si="157"/>
        <v/>
      </c>
      <c r="FQ1546" s="553" t="s">
        <v>137</v>
      </c>
      <c r="FR1546" s="552">
        <v>0</v>
      </c>
      <c r="FS1546" s="553" t="s">
        <v>137</v>
      </c>
      <c r="FT1546" s="172">
        <v>0</v>
      </c>
      <c r="FU1546" s="172">
        <v>0</v>
      </c>
      <c r="FV1546" s="429" t="str">
        <f t="shared" si="158"/>
        <v/>
      </c>
      <c r="FW1546" s="553" t="s">
        <v>137</v>
      </c>
      <c r="FX1546" s="552">
        <v>0</v>
      </c>
      <c r="FY1546" s="553" t="s">
        <v>137</v>
      </c>
      <c r="FZ1546" s="172">
        <v>7</v>
      </c>
      <c r="GA1546" s="172">
        <v>4</v>
      </c>
      <c r="GB1546" s="429">
        <f t="shared" si="159"/>
        <v>0.5714285714285714</v>
      </c>
      <c r="GC1546" s="553" t="s">
        <v>560</v>
      </c>
      <c r="GD1546" s="552">
        <v>1</v>
      </c>
      <c r="GE1546" s="553" t="s">
        <v>9813</v>
      </c>
      <c r="GF1546" s="172">
        <v>1</v>
      </c>
      <c r="GG1546" s="172">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1"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2">
        <v>2</v>
      </c>
      <c r="BQ1547" s="172">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2">
        <v>0</v>
      </c>
      <c r="DG1547" s="172">
        <v>0</v>
      </c>
      <c r="DH1547" s="429" t="str">
        <f t="shared" si="147"/>
        <v/>
      </c>
      <c r="DI1547" s="553" t="s">
        <v>137</v>
      </c>
      <c r="DJ1547" s="552">
        <v>0</v>
      </c>
      <c r="DK1547" s="553" t="s">
        <v>137</v>
      </c>
      <c r="DL1547" s="172">
        <v>0</v>
      </c>
      <c r="DM1547" s="172">
        <v>0</v>
      </c>
      <c r="DN1547" s="429" t="str">
        <f t="shared" si="148"/>
        <v/>
      </c>
      <c r="DO1547" s="553" t="s">
        <v>137</v>
      </c>
      <c r="DP1547" s="551">
        <v>0</v>
      </c>
      <c r="DQ1547" s="553" t="s">
        <v>137</v>
      </c>
      <c r="DR1547" s="172">
        <v>88</v>
      </c>
      <c r="DS1547" s="172">
        <v>0</v>
      </c>
      <c r="DT1547" s="429">
        <f t="shared" si="149"/>
        <v>0</v>
      </c>
      <c r="DU1547" s="553" t="s">
        <v>9816</v>
      </c>
      <c r="DV1547" s="552">
        <v>0</v>
      </c>
      <c r="DW1547" s="553" t="s">
        <v>137</v>
      </c>
      <c r="DX1547" s="172">
        <v>16</v>
      </c>
      <c r="DY1547" s="172">
        <v>0</v>
      </c>
      <c r="DZ1547" s="429">
        <f t="shared" si="150"/>
        <v>0</v>
      </c>
      <c r="EA1547" s="553" t="s">
        <v>9816</v>
      </c>
      <c r="EB1547" s="552">
        <v>0</v>
      </c>
      <c r="EC1547" s="553" t="s">
        <v>137</v>
      </c>
      <c r="ED1547" s="172">
        <v>1</v>
      </c>
      <c r="EE1547" s="172">
        <v>0</v>
      </c>
      <c r="EF1547" s="581">
        <f t="shared" si="151"/>
        <v>0</v>
      </c>
      <c r="EG1547" s="553" t="s">
        <v>9816</v>
      </c>
      <c r="EH1547" s="552">
        <v>0</v>
      </c>
      <c r="EI1547" s="553" t="s">
        <v>137</v>
      </c>
      <c r="EJ1547" s="172">
        <v>2</v>
      </c>
      <c r="EK1547" s="172">
        <v>0</v>
      </c>
      <c r="EL1547" s="581">
        <f t="shared" si="152"/>
        <v>0</v>
      </c>
      <c r="EM1547" s="553" t="s">
        <v>9816</v>
      </c>
      <c r="EN1547" s="552">
        <v>2</v>
      </c>
      <c r="EO1547" s="553" t="s">
        <v>9817</v>
      </c>
      <c r="EP1547" s="172">
        <v>3</v>
      </c>
      <c r="EQ1547" s="172">
        <v>0</v>
      </c>
      <c r="ER1547" s="429">
        <f t="shared" si="153"/>
        <v>0</v>
      </c>
      <c r="ES1547" s="553" t="s">
        <v>9816</v>
      </c>
      <c r="ET1547" s="552">
        <v>3</v>
      </c>
      <c r="EU1547" s="553" t="s">
        <v>9818</v>
      </c>
      <c r="EV1547" s="172">
        <v>13</v>
      </c>
      <c r="EW1547" s="172">
        <v>1</v>
      </c>
      <c r="EX1547" s="429">
        <f t="shared" si="154"/>
        <v>7.6923076923076927E-2</v>
      </c>
      <c r="EY1547" s="553" t="s">
        <v>9816</v>
      </c>
      <c r="EZ1547" s="552">
        <v>5</v>
      </c>
      <c r="FA1547" s="553" t="s">
        <v>13729</v>
      </c>
      <c r="FB1547" s="172">
        <v>0</v>
      </c>
      <c r="FC1547" s="172">
        <v>0</v>
      </c>
      <c r="FD1547" s="429" t="str">
        <f t="shared" si="155"/>
        <v/>
      </c>
      <c r="FE1547" s="553" t="s">
        <v>137</v>
      </c>
      <c r="FF1547" s="552">
        <v>0</v>
      </c>
      <c r="FG1547" s="553" t="s">
        <v>137</v>
      </c>
      <c r="FH1547" s="172">
        <v>1</v>
      </c>
      <c r="FI1547" s="172">
        <v>0</v>
      </c>
      <c r="FJ1547" s="429">
        <f t="shared" si="156"/>
        <v>0</v>
      </c>
      <c r="FK1547" s="553" t="s">
        <v>15465</v>
      </c>
      <c r="FL1547" s="552">
        <v>0</v>
      </c>
      <c r="FM1547" s="553" t="s">
        <v>137</v>
      </c>
      <c r="FN1547" s="172">
        <v>0</v>
      </c>
      <c r="FO1547" s="172">
        <v>0</v>
      </c>
      <c r="FP1547" s="429" t="str">
        <f t="shared" si="157"/>
        <v/>
      </c>
      <c r="FQ1547" s="553" t="s">
        <v>137</v>
      </c>
      <c r="FR1547" s="552">
        <v>0</v>
      </c>
      <c r="FS1547" s="553" t="s">
        <v>137</v>
      </c>
      <c r="FT1547" s="172">
        <v>0</v>
      </c>
      <c r="FU1547" s="172">
        <v>0</v>
      </c>
      <c r="FV1547" s="429" t="str">
        <f t="shared" si="158"/>
        <v/>
      </c>
      <c r="FW1547" s="553" t="s">
        <v>137</v>
      </c>
      <c r="FX1547" s="552">
        <v>0</v>
      </c>
      <c r="FY1547" s="553" t="s">
        <v>137</v>
      </c>
      <c r="FZ1547" s="172">
        <v>5</v>
      </c>
      <c r="GA1547" s="172">
        <v>1</v>
      </c>
      <c r="GB1547" s="429">
        <f t="shared" si="159"/>
        <v>0.2</v>
      </c>
      <c r="GC1547" s="553" t="s">
        <v>11869</v>
      </c>
      <c r="GD1547" s="552">
        <v>1</v>
      </c>
      <c r="GE1547" s="553" t="s">
        <v>9819</v>
      </c>
      <c r="GF1547" s="172">
        <v>0</v>
      </c>
      <c r="GG1547" s="172">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1"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2">
        <v>0</v>
      </c>
      <c r="DG1548" s="172">
        <v>0</v>
      </c>
      <c r="DH1548" s="429" t="str">
        <f t="shared" si="147"/>
        <v/>
      </c>
      <c r="DI1548" s="553" t="s">
        <v>137</v>
      </c>
      <c r="DJ1548" s="552">
        <v>0</v>
      </c>
      <c r="DK1548" s="553" t="s">
        <v>137</v>
      </c>
      <c r="DL1548" s="172">
        <v>0</v>
      </c>
      <c r="DM1548" s="172">
        <v>0</v>
      </c>
      <c r="DN1548" s="429" t="str">
        <f t="shared" si="148"/>
        <v/>
      </c>
      <c r="DO1548" s="553" t="s">
        <v>137</v>
      </c>
      <c r="DP1548" s="551">
        <v>0</v>
      </c>
      <c r="DQ1548" s="553" t="s">
        <v>137</v>
      </c>
      <c r="DR1548" s="560">
        <v>36</v>
      </c>
      <c r="DS1548" s="172">
        <v>0</v>
      </c>
      <c r="DT1548" s="429">
        <f t="shared" si="149"/>
        <v>0</v>
      </c>
      <c r="DU1548" s="553" t="s">
        <v>234</v>
      </c>
      <c r="DV1548" s="552">
        <v>0</v>
      </c>
      <c r="DW1548" s="553" t="s">
        <v>137</v>
      </c>
      <c r="DX1548" s="172">
        <v>2</v>
      </c>
      <c r="DY1548" s="172">
        <v>0</v>
      </c>
      <c r="DZ1548" s="429">
        <f t="shared" si="150"/>
        <v>0</v>
      </c>
      <c r="EA1548" s="553" t="s">
        <v>15467</v>
      </c>
      <c r="EB1548" s="552">
        <v>2</v>
      </c>
      <c r="EC1548" s="553" t="s">
        <v>11872</v>
      </c>
      <c r="ED1548" s="172">
        <v>2</v>
      </c>
      <c r="EE1548" s="172">
        <v>0</v>
      </c>
      <c r="EF1548" s="581">
        <f t="shared" si="151"/>
        <v>0</v>
      </c>
      <c r="EG1548" s="553" t="s">
        <v>11873</v>
      </c>
      <c r="EH1548" s="552">
        <v>0</v>
      </c>
      <c r="EI1548" s="553" t="s">
        <v>137</v>
      </c>
      <c r="EJ1548" s="172">
        <v>1</v>
      </c>
      <c r="EK1548" s="172">
        <v>0</v>
      </c>
      <c r="EL1548" s="581">
        <f t="shared" si="152"/>
        <v>0</v>
      </c>
      <c r="EM1548" s="553" t="s">
        <v>15468</v>
      </c>
      <c r="EN1548" s="552">
        <v>1</v>
      </c>
      <c r="EO1548" s="553" t="s">
        <v>11874</v>
      </c>
      <c r="EP1548" s="172">
        <v>0</v>
      </c>
      <c r="EQ1548" s="172">
        <v>0</v>
      </c>
      <c r="ER1548" s="429" t="str">
        <f t="shared" si="153"/>
        <v/>
      </c>
      <c r="ES1548" s="553" t="s">
        <v>137</v>
      </c>
      <c r="ET1548" s="552">
        <v>0</v>
      </c>
      <c r="EU1548" s="553" t="s">
        <v>137</v>
      </c>
      <c r="EV1548" s="172">
        <v>9</v>
      </c>
      <c r="EW1548" s="172">
        <v>0</v>
      </c>
      <c r="EX1548" s="429">
        <f t="shared" si="154"/>
        <v>0</v>
      </c>
      <c r="EY1548" s="553" t="s">
        <v>13730</v>
      </c>
      <c r="EZ1548" s="552">
        <v>2</v>
      </c>
      <c r="FA1548" s="553" t="s">
        <v>13731</v>
      </c>
      <c r="FB1548" s="172">
        <v>5</v>
      </c>
      <c r="FC1548" s="172">
        <v>0</v>
      </c>
      <c r="FD1548" s="429">
        <f t="shared" si="155"/>
        <v>0</v>
      </c>
      <c r="FE1548" s="553" t="s">
        <v>9822</v>
      </c>
      <c r="FF1548" s="552">
        <v>4</v>
      </c>
      <c r="FG1548" s="553" t="s">
        <v>11875</v>
      </c>
      <c r="FH1548" s="172">
        <v>0</v>
      </c>
      <c r="FI1548" s="172">
        <v>0</v>
      </c>
      <c r="FJ1548" s="429" t="str">
        <f t="shared" si="156"/>
        <v/>
      </c>
      <c r="FK1548" s="553" t="s">
        <v>137</v>
      </c>
      <c r="FL1548" s="552">
        <v>0</v>
      </c>
      <c r="FM1548" s="553" t="s">
        <v>137</v>
      </c>
      <c r="FN1548" s="172">
        <v>0</v>
      </c>
      <c r="FO1548" s="172">
        <v>0</v>
      </c>
      <c r="FP1548" s="429" t="str">
        <f t="shared" si="157"/>
        <v/>
      </c>
      <c r="FQ1548" s="553" t="s">
        <v>137</v>
      </c>
      <c r="FR1548" s="552">
        <v>0</v>
      </c>
      <c r="FS1548" s="553" t="s">
        <v>137</v>
      </c>
      <c r="FT1548" s="172">
        <v>0</v>
      </c>
      <c r="FU1548" s="172">
        <v>0</v>
      </c>
      <c r="FV1548" s="429" t="str">
        <f t="shared" si="158"/>
        <v/>
      </c>
      <c r="FW1548" s="553" t="s">
        <v>137</v>
      </c>
      <c r="FX1548" s="552">
        <v>0</v>
      </c>
      <c r="FY1548" s="553" t="s">
        <v>137</v>
      </c>
      <c r="FZ1548" s="172">
        <v>4</v>
      </c>
      <c r="GA1548" s="172">
        <v>0</v>
      </c>
      <c r="GB1548" s="429">
        <f t="shared" si="159"/>
        <v>0</v>
      </c>
      <c r="GC1548" s="553" t="s">
        <v>9823</v>
      </c>
      <c r="GD1548" s="552">
        <v>2</v>
      </c>
      <c r="GE1548" s="553" t="s">
        <v>11876</v>
      </c>
      <c r="GF1548" s="172">
        <v>1</v>
      </c>
      <c r="GG1548" s="172">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1"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2">
        <v>0</v>
      </c>
      <c r="BQ1549" s="172">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2">
        <v>0</v>
      </c>
      <c r="DG1549" s="172">
        <v>0</v>
      </c>
      <c r="DH1549" s="429" t="str">
        <f t="shared" si="147"/>
        <v/>
      </c>
      <c r="DI1549" s="553" t="s">
        <v>137</v>
      </c>
      <c r="DJ1549" s="552">
        <v>0</v>
      </c>
      <c r="DK1549" s="553" t="s">
        <v>137</v>
      </c>
      <c r="DL1549" s="172">
        <v>6</v>
      </c>
      <c r="DM1549" s="172">
        <v>0</v>
      </c>
      <c r="DN1549" s="429">
        <f t="shared" si="148"/>
        <v>0</v>
      </c>
      <c r="DO1549" s="553" t="s">
        <v>9828</v>
      </c>
      <c r="DP1549" s="551">
        <v>0</v>
      </c>
      <c r="DQ1549" s="553" t="s">
        <v>137</v>
      </c>
      <c r="DR1549" s="172">
        <v>48</v>
      </c>
      <c r="DS1549" s="172">
        <v>0</v>
      </c>
      <c r="DT1549" s="429">
        <f t="shared" si="149"/>
        <v>0</v>
      </c>
      <c r="DU1549" s="553" t="s">
        <v>9829</v>
      </c>
      <c r="DV1549" s="552">
        <v>0</v>
      </c>
      <c r="DW1549" s="553" t="s">
        <v>137</v>
      </c>
      <c r="DX1549" s="172">
        <v>0</v>
      </c>
      <c r="DY1549" s="172">
        <v>0</v>
      </c>
      <c r="DZ1549" s="429" t="str">
        <f t="shared" si="150"/>
        <v/>
      </c>
      <c r="EA1549" s="553" t="s">
        <v>137</v>
      </c>
      <c r="EB1549" s="552">
        <v>0</v>
      </c>
      <c r="EC1549" s="553" t="s">
        <v>137</v>
      </c>
      <c r="ED1549" s="172">
        <v>0</v>
      </c>
      <c r="EE1549" s="172">
        <v>0</v>
      </c>
      <c r="EF1549" s="581" t="str">
        <f t="shared" si="151"/>
        <v/>
      </c>
      <c r="EG1549" s="553" t="s">
        <v>137</v>
      </c>
      <c r="EH1549" s="552">
        <v>0</v>
      </c>
      <c r="EI1549" s="553" t="s">
        <v>137</v>
      </c>
      <c r="EJ1549" s="172">
        <v>3</v>
      </c>
      <c r="EK1549" s="172">
        <v>0</v>
      </c>
      <c r="EL1549" s="581">
        <f t="shared" si="152"/>
        <v>0</v>
      </c>
      <c r="EM1549" s="553" t="s">
        <v>9826</v>
      </c>
      <c r="EN1549" s="552">
        <v>3</v>
      </c>
      <c r="EO1549" s="553" t="s">
        <v>15472</v>
      </c>
      <c r="EP1549" s="172">
        <v>3</v>
      </c>
      <c r="EQ1549" s="172">
        <v>0</v>
      </c>
      <c r="ER1549" s="429">
        <f t="shared" si="153"/>
        <v>0</v>
      </c>
      <c r="ES1549" s="553" t="s">
        <v>9826</v>
      </c>
      <c r="ET1549" s="552">
        <v>1</v>
      </c>
      <c r="EU1549" s="553" t="s">
        <v>15473</v>
      </c>
      <c r="EV1549" s="172">
        <v>12</v>
      </c>
      <c r="EW1549" s="172">
        <v>0</v>
      </c>
      <c r="EX1549" s="429">
        <f t="shared" si="154"/>
        <v>0</v>
      </c>
      <c r="EY1549" s="553" t="s">
        <v>9825</v>
      </c>
      <c r="EZ1549" s="552">
        <v>7</v>
      </c>
      <c r="FA1549" s="553" t="s">
        <v>15474</v>
      </c>
      <c r="FB1549" s="172">
        <v>2</v>
      </c>
      <c r="FC1549" s="172">
        <v>0</v>
      </c>
      <c r="FD1549" s="429">
        <f t="shared" si="155"/>
        <v>0</v>
      </c>
      <c r="FE1549" s="553" t="s">
        <v>9830</v>
      </c>
      <c r="FF1549" s="552">
        <v>2</v>
      </c>
      <c r="FG1549" s="553" t="s">
        <v>15475</v>
      </c>
      <c r="FH1549" s="172">
        <v>0</v>
      </c>
      <c r="FI1549" s="172">
        <v>0</v>
      </c>
      <c r="FJ1549" s="429" t="str">
        <f t="shared" si="156"/>
        <v/>
      </c>
      <c r="FK1549" s="553" t="s">
        <v>137</v>
      </c>
      <c r="FL1549" s="552">
        <v>0</v>
      </c>
      <c r="FM1549" s="553" t="s">
        <v>137</v>
      </c>
      <c r="FN1549" s="172">
        <v>0</v>
      </c>
      <c r="FO1549" s="172">
        <v>0</v>
      </c>
      <c r="FP1549" s="429" t="str">
        <f t="shared" si="157"/>
        <v/>
      </c>
      <c r="FQ1549" s="553" t="s">
        <v>137</v>
      </c>
      <c r="FR1549" s="552">
        <v>0</v>
      </c>
      <c r="FS1549" s="553" t="s">
        <v>137</v>
      </c>
      <c r="FT1549" s="172">
        <v>3</v>
      </c>
      <c r="FU1549" s="172">
        <v>3</v>
      </c>
      <c r="FV1549" s="429">
        <f t="shared" si="158"/>
        <v>1</v>
      </c>
      <c r="FW1549" s="553" t="s">
        <v>137</v>
      </c>
      <c r="FX1549" s="552">
        <v>0</v>
      </c>
      <c r="FY1549" s="553" t="s">
        <v>137</v>
      </c>
      <c r="FZ1549" s="172">
        <v>13</v>
      </c>
      <c r="GA1549" s="172">
        <v>7</v>
      </c>
      <c r="GB1549" s="429">
        <f t="shared" si="159"/>
        <v>0.53846153846153844</v>
      </c>
      <c r="GC1549" s="553" t="s">
        <v>9831</v>
      </c>
      <c r="GD1549" s="552">
        <v>0</v>
      </c>
      <c r="GE1549" s="553" t="s">
        <v>137</v>
      </c>
      <c r="GF1549" s="172">
        <v>0</v>
      </c>
      <c r="GG1549" s="172">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1"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2">
        <v>0</v>
      </c>
      <c r="BQ1550" s="172">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2">
        <v>0</v>
      </c>
      <c r="DG1550" s="172">
        <v>0</v>
      </c>
      <c r="DH1550" s="429" t="str">
        <f t="shared" si="147"/>
        <v/>
      </c>
      <c r="DI1550" s="553" t="s">
        <v>137</v>
      </c>
      <c r="DJ1550" s="552">
        <v>0</v>
      </c>
      <c r="DK1550" s="553" t="s">
        <v>137</v>
      </c>
      <c r="DL1550" s="172">
        <v>0</v>
      </c>
      <c r="DM1550" s="172">
        <v>0</v>
      </c>
      <c r="DN1550" s="429" t="str">
        <f t="shared" si="148"/>
        <v/>
      </c>
      <c r="DO1550" s="553" t="s">
        <v>137</v>
      </c>
      <c r="DP1550" s="551">
        <v>0</v>
      </c>
      <c r="DQ1550" s="553" t="s">
        <v>137</v>
      </c>
      <c r="DR1550" s="172">
        <v>3</v>
      </c>
      <c r="DS1550" s="172">
        <v>0</v>
      </c>
      <c r="DT1550" s="429">
        <f t="shared" si="149"/>
        <v>0</v>
      </c>
      <c r="DU1550" s="553" t="s">
        <v>9836</v>
      </c>
      <c r="DV1550" s="552">
        <v>0</v>
      </c>
      <c r="DW1550" s="553" t="s">
        <v>137</v>
      </c>
      <c r="DX1550" s="172">
        <v>2</v>
      </c>
      <c r="DY1550" s="172">
        <v>0</v>
      </c>
      <c r="DZ1550" s="429">
        <f t="shared" si="150"/>
        <v>0</v>
      </c>
      <c r="EA1550" s="553" t="s">
        <v>9836</v>
      </c>
      <c r="EB1550" s="552">
        <v>0</v>
      </c>
      <c r="EC1550" s="553" t="s">
        <v>137</v>
      </c>
      <c r="ED1550" s="172">
        <v>0</v>
      </c>
      <c r="EE1550" s="172">
        <v>0</v>
      </c>
      <c r="EF1550" s="581" t="str">
        <f t="shared" si="151"/>
        <v/>
      </c>
      <c r="EG1550" s="553" t="s">
        <v>137</v>
      </c>
      <c r="EH1550" s="552">
        <v>0</v>
      </c>
      <c r="EI1550" s="553" t="s">
        <v>137</v>
      </c>
      <c r="EJ1550" s="172">
        <v>1</v>
      </c>
      <c r="EK1550" s="172">
        <v>0</v>
      </c>
      <c r="EL1550" s="581">
        <f t="shared" si="152"/>
        <v>0</v>
      </c>
      <c r="EM1550" s="553" t="s">
        <v>9833</v>
      </c>
      <c r="EN1550" s="552">
        <v>1</v>
      </c>
      <c r="EO1550" s="553" t="s">
        <v>9837</v>
      </c>
      <c r="EP1550" s="172">
        <v>0</v>
      </c>
      <c r="EQ1550" s="172">
        <v>0</v>
      </c>
      <c r="ER1550" s="429" t="str">
        <f t="shared" si="153"/>
        <v/>
      </c>
      <c r="ES1550" s="553" t="s">
        <v>137</v>
      </c>
      <c r="ET1550" s="552">
        <v>0</v>
      </c>
      <c r="EU1550" s="553" t="s">
        <v>137</v>
      </c>
      <c r="EV1550" s="172">
        <v>5</v>
      </c>
      <c r="EW1550" s="172">
        <v>0</v>
      </c>
      <c r="EX1550" s="429">
        <f t="shared" si="154"/>
        <v>0</v>
      </c>
      <c r="EY1550" s="553" t="s">
        <v>9833</v>
      </c>
      <c r="EZ1550" s="552">
        <v>5</v>
      </c>
      <c r="FA1550" s="553" t="s">
        <v>9838</v>
      </c>
      <c r="FB1550" s="172">
        <v>1</v>
      </c>
      <c r="FC1550" s="172">
        <v>0</v>
      </c>
      <c r="FD1550" s="429">
        <f t="shared" si="155"/>
        <v>0</v>
      </c>
      <c r="FE1550" s="553" t="s">
        <v>9833</v>
      </c>
      <c r="FF1550" s="552">
        <v>1</v>
      </c>
      <c r="FG1550" s="553" t="s">
        <v>9839</v>
      </c>
      <c r="FH1550" s="172">
        <v>2</v>
      </c>
      <c r="FI1550" s="172">
        <v>0</v>
      </c>
      <c r="FJ1550" s="429">
        <f t="shared" si="156"/>
        <v>0</v>
      </c>
      <c r="FK1550" s="553" t="s">
        <v>9833</v>
      </c>
      <c r="FL1550" s="552">
        <v>1</v>
      </c>
      <c r="FM1550" s="553" t="s">
        <v>9838</v>
      </c>
      <c r="FN1550" s="172">
        <v>0</v>
      </c>
      <c r="FO1550" s="172">
        <v>0</v>
      </c>
      <c r="FP1550" s="429" t="str">
        <f t="shared" si="157"/>
        <v/>
      </c>
      <c r="FQ1550" s="553" t="s">
        <v>137</v>
      </c>
      <c r="FR1550" s="552">
        <v>0</v>
      </c>
      <c r="FS1550" s="553" t="s">
        <v>137</v>
      </c>
      <c r="FT1550" s="172">
        <v>0</v>
      </c>
      <c r="FU1550" s="172">
        <v>0</v>
      </c>
      <c r="FV1550" s="429" t="str">
        <f t="shared" si="158"/>
        <v/>
      </c>
      <c r="FW1550" s="553" t="s">
        <v>137</v>
      </c>
      <c r="FX1550" s="552">
        <v>0</v>
      </c>
      <c r="FY1550" s="553" t="s">
        <v>137</v>
      </c>
      <c r="FZ1550" s="172">
        <v>2</v>
      </c>
      <c r="GA1550" s="172">
        <v>0</v>
      </c>
      <c r="GB1550" s="429">
        <f t="shared" si="159"/>
        <v>0</v>
      </c>
      <c r="GC1550" s="553" t="s">
        <v>9836</v>
      </c>
      <c r="GD1550" s="552">
        <v>1</v>
      </c>
      <c r="GE1550" s="553" t="s">
        <v>9840</v>
      </c>
      <c r="GF1550" s="172">
        <v>0</v>
      </c>
      <c r="GG1550" s="172">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2">
        <v>1</v>
      </c>
      <c r="BQ1551" s="172">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2">
        <v>0</v>
      </c>
      <c r="DG1551" s="172">
        <v>0</v>
      </c>
      <c r="DH1551" s="429" t="str">
        <f t="shared" si="147"/>
        <v/>
      </c>
      <c r="DI1551" s="553" t="s">
        <v>137</v>
      </c>
      <c r="DJ1551" s="552">
        <v>0</v>
      </c>
      <c r="DK1551" s="553" t="s">
        <v>137</v>
      </c>
      <c r="DL1551" s="172">
        <v>0</v>
      </c>
      <c r="DM1551" s="172">
        <v>0</v>
      </c>
      <c r="DN1551" s="429" t="str">
        <f t="shared" si="148"/>
        <v/>
      </c>
      <c r="DO1551" s="553" t="s">
        <v>137</v>
      </c>
      <c r="DP1551" s="551">
        <v>0</v>
      </c>
      <c r="DQ1551" s="553" t="s">
        <v>137</v>
      </c>
      <c r="DR1551" s="172">
        <v>3</v>
      </c>
      <c r="DS1551" s="172">
        <v>0</v>
      </c>
      <c r="DT1551" s="429">
        <f t="shared" si="149"/>
        <v>0</v>
      </c>
      <c r="DU1551" s="553" t="s">
        <v>9842</v>
      </c>
      <c r="DV1551" s="552">
        <v>0</v>
      </c>
      <c r="DW1551" s="553" t="s">
        <v>137</v>
      </c>
      <c r="DX1551" s="172">
        <v>1</v>
      </c>
      <c r="DY1551" s="172">
        <v>0</v>
      </c>
      <c r="DZ1551" s="429">
        <f t="shared" si="150"/>
        <v>0</v>
      </c>
      <c r="EA1551" s="553" t="s">
        <v>9843</v>
      </c>
      <c r="EB1551" s="552">
        <v>0</v>
      </c>
      <c r="EC1551" s="553" t="s">
        <v>137</v>
      </c>
      <c r="ED1551" s="172">
        <v>0</v>
      </c>
      <c r="EE1551" s="172">
        <v>0</v>
      </c>
      <c r="EF1551" s="581" t="str">
        <f t="shared" si="151"/>
        <v/>
      </c>
      <c r="EG1551" s="553" t="s">
        <v>137</v>
      </c>
      <c r="EH1551" s="552">
        <v>0</v>
      </c>
      <c r="EI1551" s="553" t="s">
        <v>137</v>
      </c>
      <c r="EJ1551" s="172">
        <v>1</v>
      </c>
      <c r="EK1551" s="172">
        <v>1</v>
      </c>
      <c r="EL1551" s="581">
        <f t="shared" si="152"/>
        <v>1</v>
      </c>
      <c r="EM1551" s="553" t="s">
        <v>137</v>
      </c>
      <c r="EN1551" s="552">
        <v>0</v>
      </c>
      <c r="EO1551" s="553" t="s">
        <v>137</v>
      </c>
      <c r="EP1551" s="172">
        <v>1</v>
      </c>
      <c r="EQ1551" s="172">
        <v>1</v>
      </c>
      <c r="ER1551" s="429">
        <f t="shared" si="153"/>
        <v>1</v>
      </c>
      <c r="ES1551" s="553" t="s">
        <v>137</v>
      </c>
      <c r="ET1551" s="552">
        <v>0</v>
      </c>
      <c r="EU1551" s="553" t="s">
        <v>137</v>
      </c>
      <c r="EV1551" s="172">
        <v>4</v>
      </c>
      <c r="EW1551" s="172">
        <v>3</v>
      </c>
      <c r="EX1551" s="429">
        <f t="shared" si="154"/>
        <v>0.75</v>
      </c>
      <c r="EY1551" s="553" t="s">
        <v>13732</v>
      </c>
      <c r="EZ1551" s="552">
        <v>1</v>
      </c>
      <c r="FA1551" s="553" t="s">
        <v>13733</v>
      </c>
      <c r="FB1551" s="172">
        <v>1</v>
      </c>
      <c r="FC1551" s="172">
        <v>1</v>
      </c>
      <c r="FD1551" s="429">
        <f t="shared" si="155"/>
        <v>1</v>
      </c>
      <c r="FE1551" s="553" t="s">
        <v>137</v>
      </c>
      <c r="FF1551" s="552">
        <v>0</v>
      </c>
      <c r="FG1551" s="553" t="s">
        <v>137</v>
      </c>
      <c r="FH1551" s="172">
        <v>1</v>
      </c>
      <c r="FI1551" s="172">
        <v>1</v>
      </c>
      <c r="FJ1551" s="429">
        <f t="shared" si="156"/>
        <v>1</v>
      </c>
      <c r="FK1551" s="553" t="s">
        <v>137</v>
      </c>
      <c r="FL1551" s="552">
        <v>0</v>
      </c>
      <c r="FM1551" s="553" t="s">
        <v>137</v>
      </c>
      <c r="FN1551" s="172">
        <v>0</v>
      </c>
      <c r="FO1551" s="172">
        <v>0</v>
      </c>
      <c r="FP1551" s="429" t="str">
        <f t="shared" si="157"/>
        <v/>
      </c>
      <c r="FQ1551" s="553" t="s">
        <v>137</v>
      </c>
      <c r="FR1551" s="552">
        <v>0</v>
      </c>
      <c r="FS1551" s="553" t="s">
        <v>137</v>
      </c>
      <c r="FT1551" s="172">
        <v>0</v>
      </c>
      <c r="FU1551" s="172">
        <v>0</v>
      </c>
      <c r="FV1551" s="429" t="str">
        <f t="shared" si="158"/>
        <v/>
      </c>
      <c r="FW1551" s="553" t="s">
        <v>137</v>
      </c>
      <c r="FX1551" s="552">
        <v>0</v>
      </c>
      <c r="FY1551" s="553" t="s">
        <v>137</v>
      </c>
      <c r="FZ1551" s="172">
        <v>2</v>
      </c>
      <c r="GA1551" s="172">
        <v>1</v>
      </c>
      <c r="GB1551" s="429">
        <f t="shared" si="159"/>
        <v>0.5</v>
      </c>
      <c r="GC1551" s="553" t="s">
        <v>15482</v>
      </c>
      <c r="GD1551" s="552">
        <v>1</v>
      </c>
      <c r="GE1551" s="553" t="s">
        <v>9843</v>
      </c>
      <c r="GF1551" s="172">
        <v>4</v>
      </c>
      <c r="GG1551" s="172">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1"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2">
        <v>1</v>
      </c>
      <c r="BQ1552" s="172">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2">
        <v>0</v>
      </c>
      <c r="DG1552" s="172">
        <v>0</v>
      </c>
      <c r="DH1552" s="429" t="str">
        <f t="shared" si="147"/>
        <v/>
      </c>
      <c r="DI1552" s="553" t="s">
        <v>137</v>
      </c>
      <c r="DJ1552" s="552">
        <v>0</v>
      </c>
      <c r="DK1552" s="553" t="s">
        <v>137</v>
      </c>
      <c r="DL1552" s="172">
        <v>1</v>
      </c>
      <c r="DM1552" s="172">
        <v>0</v>
      </c>
      <c r="DN1552" s="429">
        <f t="shared" si="148"/>
        <v>0</v>
      </c>
      <c r="DO1552" s="553" t="s">
        <v>9847</v>
      </c>
      <c r="DP1552" s="551">
        <v>0</v>
      </c>
      <c r="DQ1552" s="553" t="s">
        <v>137</v>
      </c>
      <c r="DR1552" s="172">
        <v>7</v>
      </c>
      <c r="DS1552" s="172">
        <v>0</v>
      </c>
      <c r="DT1552" s="429">
        <f t="shared" si="149"/>
        <v>0</v>
      </c>
      <c r="DU1552" s="553" t="s">
        <v>9847</v>
      </c>
      <c r="DV1552" s="552">
        <v>0</v>
      </c>
      <c r="DW1552" s="553" t="s">
        <v>137</v>
      </c>
      <c r="DX1552" s="172">
        <v>0</v>
      </c>
      <c r="DY1552" s="172">
        <v>0</v>
      </c>
      <c r="DZ1552" s="429" t="str">
        <f t="shared" si="150"/>
        <v/>
      </c>
      <c r="EA1552" s="553" t="s">
        <v>137</v>
      </c>
      <c r="EB1552" s="552">
        <v>0</v>
      </c>
      <c r="EC1552" s="553" t="s">
        <v>137</v>
      </c>
      <c r="ED1552" s="172">
        <v>0</v>
      </c>
      <c r="EE1552" s="172">
        <v>0</v>
      </c>
      <c r="EF1552" s="581" t="str">
        <f t="shared" si="151"/>
        <v/>
      </c>
      <c r="EG1552" s="553" t="s">
        <v>137</v>
      </c>
      <c r="EH1552" s="552">
        <v>0</v>
      </c>
      <c r="EI1552" s="553" t="s">
        <v>137</v>
      </c>
      <c r="EJ1552" s="172">
        <v>0</v>
      </c>
      <c r="EK1552" s="172">
        <v>0</v>
      </c>
      <c r="EL1552" s="581" t="str">
        <f t="shared" si="152"/>
        <v/>
      </c>
      <c r="EM1552" s="553" t="s">
        <v>137</v>
      </c>
      <c r="EN1552" s="552">
        <v>0</v>
      </c>
      <c r="EO1552" s="553" t="s">
        <v>137</v>
      </c>
      <c r="EP1552" s="172">
        <v>1</v>
      </c>
      <c r="EQ1552" s="172">
        <v>0</v>
      </c>
      <c r="ER1552" s="429">
        <f t="shared" si="153"/>
        <v>0</v>
      </c>
      <c r="ES1552" s="553" t="s">
        <v>9847</v>
      </c>
      <c r="ET1552" s="552">
        <v>1</v>
      </c>
      <c r="EU1552" s="553" t="s">
        <v>15484</v>
      </c>
      <c r="EV1552" s="172">
        <v>2</v>
      </c>
      <c r="EW1552" s="172">
        <v>0</v>
      </c>
      <c r="EX1552" s="429">
        <f t="shared" si="154"/>
        <v>0</v>
      </c>
      <c r="EY1552" s="553" t="s">
        <v>9847</v>
      </c>
      <c r="EZ1552" s="552">
        <v>2</v>
      </c>
      <c r="FA1552" s="553" t="s">
        <v>13734</v>
      </c>
      <c r="FB1552" s="172">
        <v>1</v>
      </c>
      <c r="FC1552" s="172">
        <v>0</v>
      </c>
      <c r="FD1552" s="429">
        <f t="shared" si="155"/>
        <v>0</v>
      </c>
      <c r="FE1552" s="553" t="s">
        <v>9847</v>
      </c>
      <c r="FF1552" s="552">
        <v>1</v>
      </c>
      <c r="FG1552" s="553" t="s">
        <v>9848</v>
      </c>
      <c r="FH1552" s="172">
        <v>0</v>
      </c>
      <c r="FI1552" s="172">
        <v>0</v>
      </c>
      <c r="FJ1552" s="429" t="str">
        <f t="shared" si="156"/>
        <v/>
      </c>
      <c r="FK1552" s="553" t="s">
        <v>137</v>
      </c>
      <c r="FL1552" s="552">
        <v>0</v>
      </c>
      <c r="FM1552" s="553" t="s">
        <v>137</v>
      </c>
      <c r="FN1552" s="172">
        <v>0</v>
      </c>
      <c r="FO1552" s="172">
        <v>0</v>
      </c>
      <c r="FP1552" s="429" t="str">
        <f t="shared" si="157"/>
        <v/>
      </c>
      <c r="FQ1552" s="553" t="s">
        <v>137</v>
      </c>
      <c r="FR1552" s="552">
        <v>0</v>
      </c>
      <c r="FS1552" s="553" t="s">
        <v>137</v>
      </c>
      <c r="FT1552" s="172">
        <v>0</v>
      </c>
      <c r="FU1552" s="172">
        <v>0</v>
      </c>
      <c r="FV1552" s="429" t="str">
        <f t="shared" si="158"/>
        <v/>
      </c>
      <c r="FW1552" s="553" t="s">
        <v>137</v>
      </c>
      <c r="FX1552" s="552">
        <v>0</v>
      </c>
      <c r="FY1552" s="553" t="s">
        <v>137</v>
      </c>
      <c r="FZ1552" s="172">
        <v>2</v>
      </c>
      <c r="GA1552" s="172">
        <v>0</v>
      </c>
      <c r="GB1552" s="429">
        <f t="shared" si="159"/>
        <v>0</v>
      </c>
      <c r="GC1552" s="553" t="s">
        <v>9847</v>
      </c>
      <c r="GD1552" s="552">
        <v>0</v>
      </c>
      <c r="GE1552" s="553" t="s">
        <v>137</v>
      </c>
      <c r="GF1552" s="172">
        <v>1</v>
      </c>
      <c r="GG1552" s="172">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1"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2">
        <v>0</v>
      </c>
      <c r="BQ1553" s="172">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2">
        <v>0</v>
      </c>
      <c r="DG1553" s="172">
        <v>0</v>
      </c>
      <c r="DH1553" s="429" t="str">
        <f t="shared" si="147"/>
        <v/>
      </c>
      <c r="DI1553" s="553" t="s">
        <v>137</v>
      </c>
      <c r="DJ1553" s="552">
        <v>0</v>
      </c>
      <c r="DK1553" s="553" t="s">
        <v>137</v>
      </c>
      <c r="DL1553" s="172">
        <v>1</v>
      </c>
      <c r="DM1553" s="172">
        <v>1</v>
      </c>
      <c r="DN1553" s="429">
        <f t="shared" si="148"/>
        <v>1</v>
      </c>
      <c r="DO1553" s="553" t="s">
        <v>137</v>
      </c>
      <c r="DP1553" s="551">
        <v>0</v>
      </c>
      <c r="DQ1553" s="553" t="s">
        <v>137</v>
      </c>
      <c r="DR1553" s="172">
        <v>1</v>
      </c>
      <c r="DS1553" s="172">
        <v>0</v>
      </c>
      <c r="DT1553" s="429">
        <f t="shared" si="149"/>
        <v>0</v>
      </c>
      <c r="DU1553" s="553" t="s">
        <v>9850</v>
      </c>
      <c r="DV1553" s="552">
        <v>0</v>
      </c>
      <c r="DW1553" s="553" t="s">
        <v>137</v>
      </c>
      <c r="DX1553" s="172">
        <v>2</v>
      </c>
      <c r="DY1553" s="172">
        <v>0</v>
      </c>
      <c r="DZ1553" s="429">
        <f t="shared" si="150"/>
        <v>0</v>
      </c>
      <c r="EA1553" s="553" t="s">
        <v>9851</v>
      </c>
      <c r="EB1553" s="552">
        <v>0</v>
      </c>
      <c r="EC1553" s="553" t="s">
        <v>137</v>
      </c>
      <c r="ED1553" s="172">
        <v>0</v>
      </c>
      <c r="EE1553" s="172">
        <v>0</v>
      </c>
      <c r="EF1553" s="581" t="str">
        <f t="shared" si="151"/>
        <v/>
      </c>
      <c r="EG1553" s="553" t="s">
        <v>137</v>
      </c>
      <c r="EH1553" s="552">
        <v>0</v>
      </c>
      <c r="EI1553" s="553" t="s">
        <v>137</v>
      </c>
      <c r="EJ1553" s="172">
        <v>0</v>
      </c>
      <c r="EK1553" s="172">
        <v>0</v>
      </c>
      <c r="EL1553" s="581" t="str">
        <f t="shared" si="152"/>
        <v/>
      </c>
      <c r="EM1553" s="553" t="s">
        <v>137</v>
      </c>
      <c r="EN1553" s="552">
        <v>0</v>
      </c>
      <c r="EO1553" s="553" t="s">
        <v>137</v>
      </c>
      <c r="EP1553" s="172">
        <v>0</v>
      </c>
      <c r="EQ1553" s="172">
        <v>0</v>
      </c>
      <c r="ER1553" s="429" t="str">
        <f t="shared" si="153"/>
        <v/>
      </c>
      <c r="ES1553" s="553" t="s">
        <v>137</v>
      </c>
      <c r="ET1553" s="552">
        <v>0</v>
      </c>
      <c r="EU1553" s="553" t="s">
        <v>137</v>
      </c>
      <c r="EV1553" s="172">
        <v>1</v>
      </c>
      <c r="EW1553" s="172">
        <v>0</v>
      </c>
      <c r="EX1553" s="429">
        <f t="shared" si="154"/>
        <v>0</v>
      </c>
      <c r="EY1553" s="553" t="s">
        <v>13735</v>
      </c>
      <c r="EZ1553" s="552">
        <v>0</v>
      </c>
      <c r="FA1553" s="553" t="s">
        <v>137</v>
      </c>
      <c r="FB1553" s="172">
        <v>0</v>
      </c>
      <c r="FC1553" s="172">
        <v>0</v>
      </c>
      <c r="FD1553" s="429" t="str">
        <f t="shared" si="155"/>
        <v/>
      </c>
      <c r="FE1553" s="553" t="s">
        <v>137</v>
      </c>
      <c r="FF1553" s="552">
        <v>0</v>
      </c>
      <c r="FG1553" s="553" t="s">
        <v>137</v>
      </c>
      <c r="FH1553" s="172">
        <v>0</v>
      </c>
      <c r="FI1553" s="172">
        <v>0</v>
      </c>
      <c r="FJ1553" s="429" t="str">
        <f t="shared" si="156"/>
        <v/>
      </c>
      <c r="FK1553" s="553" t="s">
        <v>137</v>
      </c>
      <c r="FL1553" s="552">
        <v>0</v>
      </c>
      <c r="FM1553" s="553" t="s">
        <v>137</v>
      </c>
      <c r="FN1553" s="172">
        <v>0</v>
      </c>
      <c r="FO1553" s="172">
        <v>0</v>
      </c>
      <c r="FP1553" s="429" t="str">
        <f t="shared" si="157"/>
        <v/>
      </c>
      <c r="FQ1553" s="553" t="s">
        <v>137</v>
      </c>
      <c r="FR1553" s="552">
        <v>0</v>
      </c>
      <c r="FS1553" s="553" t="s">
        <v>137</v>
      </c>
      <c r="FT1553" s="172">
        <v>0</v>
      </c>
      <c r="FU1553" s="172">
        <v>0</v>
      </c>
      <c r="FV1553" s="429" t="str">
        <f t="shared" si="158"/>
        <v/>
      </c>
      <c r="FW1553" s="553" t="s">
        <v>137</v>
      </c>
      <c r="FX1553" s="552">
        <v>0</v>
      </c>
      <c r="FY1553" s="553" t="s">
        <v>137</v>
      </c>
      <c r="FZ1553" s="172">
        <v>1</v>
      </c>
      <c r="GA1553" s="172">
        <v>1</v>
      </c>
      <c r="GB1553" s="429">
        <f t="shared" si="159"/>
        <v>1</v>
      </c>
      <c r="GC1553" s="553" t="s">
        <v>137</v>
      </c>
      <c r="GD1553" s="552">
        <v>0</v>
      </c>
      <c r="GE1553" s="553" t="s">
        <v>137</v>
      </c>
      <c r="GF1553" s="172">
        <v>1</v>
      </c>
      <c r="GG1553" s="172">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1"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2">
        <v>0</v>
      </c>
      <c r="BQ1554" s="172">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2">
        <v>0</v>
      </c>
      <c r="DG1554" s="172">
        <v>0</v>
      </c>
      <c r="DH1554" s="429" t="str">
        <f t="shared" si="147"/>
        <v/>
      </c>
      <c r="DI1554" s="553" t="s">
        <v>137</v>
      </c>
      <c r="DJ1554" s="552">
        <v>0</v>
      </c>
      <c r="DK1554" s="553" t="s">
        <v>137</v>
      </c>
      <c r="DL1554" s="172">
        <v>0</v>
      </c>
      <c r="DM1554" s="172">
        <v>0</v>
      </c>
      <c r="DN1554" s="429" t="str">
        <f t="shared" si="148"/>
        <v/>
      </c>
      <c r="DO1554" s="553" t="s">
        <v>137</v>
      </c>
      <c r="DP1554" s="551">
        <v>0</v>
      </c>
      <c r="DQ1554" s="553" t="s">
        <v>137</v>
      </c>
      <c r="DR1554" s="172">
        <v>10</v>
      </c>
      <c r="DS1554" s="172">
        <v>0</v>
      </c>
      <c r="DT1554" s="429">
        <f t="shared" si="149"/>
        <v>0</v>
      </c>
      <c r="DU1554" s="553" t="s">
        <v>9857</v>
      </c>
      <c r="DV1554" s="552">
        <v>0</v>
      </c>
      <c r="DW1554" s="553" t="s">
        <v>137</v>
      </c>
      <c r="DX1554" s="172">
        <v>0</v>
      </c>
      <c r="DY1554" s="172">
        <v>0</v>
      </c>
      <c r="DZ1554" s="429" t="str">
        <f t="shared" si="150"/>
        <v/>
      </c>
      <c r="EA1554" s="553" t="s">
        <v>137</v>
      </c>
      <c r="EB1554" s="552">
        <v>0</v>
      </c>
      <c r="EC1554" s="553" t="s">
        <v>137</v>
      </c>
      <c r="ED1554" s="172">
        <v>0</v>
      </c>
      <c r="EE1554" s="172">
        <v>0</v>
      </c>
      <c r="EF1554" s="581" t="str">
        <f t="shared" si="151"/>
        <v/>
      </c>
      <c r="EG1554" s="553" t="s">
        <v>137</v>
      </c>
      <c r="EH1554" s="552">
        <v>0</v>
      </c>
      <c r="EI1554" s="553" t="s">
        <v>137</v>
      </c>
      <c r="EJ1554" s="172">
        <v>1</v>
      </c>
      <c r="EK1554" s="172">
        <v>0</v>
      </c>
      <c r="EL1554" s="581">
        <f t="shared" si="152"/>
        <v>0</v>
      </c>
      <c r="EM1554" s="553" t="s">
        <v>9858</v>
      </c>
      <c r="EN1554" s="552">
        <v>1</v>
      </c>
      <c r="EO1554" s="553" t="s">
        <v>9859</v>
      </c>
      <c r="EP1554" s="172">
        <v>0</v>
      </c>
      <c r="EQ1554" s="172">
        <v>0</v>
      </c>
      <c r="ER1554" s="429" t="str">
        <f t="shared" si="153"/>
        <v/>
      </c>
      <c r="ES1554" s="553" t="s">
        <v>137</v>
      </c>
      <c r="ET1554" s="552">
        <v>0</v>
      </c>
      <c r="EU1554" s="553" t="s">
        <v>137</v>
      </c>
      <c r="EV1554" s="172">
        <v>1</v>
      </c>
      <c r="EW1554" s="172">
        <v>0</v>
      </c>
      <c r="EX1554" s="429">
        <f t="shared" si="154"/>
        <v>0</v>
      </c>
      <c r="EY1554" s="553" t="s">
        <v>9858</v>
      </c>
      <c r="EZ1554" s="552">
        <v>1</v>
      </c>
      <c r="FA1554" s="553" t="s">
        <v>9860</v>
      </c>
      <c r="FB1554" s="172">
        <v>1</v>
      </c>
      <c r="FC1554" s="172">
        <v>0</v>
      </c>
      <c r="FD1554" s="429">
        <f t="shared" si="155"/>
        <v>0</v>
      </c>
      <c r="FE1554" s="553" t="s">
        <v>9858</v>
      </c>
      <c r="FF1554" s="552">
        <v>1</v>
      </c>
      <c r="FG1554" s="553" t="s">
        <v>9860</v>
      </c>
      <c r="FH1554" s="172">
        <v>1</v>
      </c>
      <c r="FI1554" s="172">
        <v>1</v>
      </c>
      <c r="FJ1554" s="429">
        <f t="shared" si="156"/>
        <v>1</v>
      </c>
      <c r="FK1554" s="553" t="s">
        <v>137</v>
      </c>
      <c r="FL1554" s="552">
        <v>0</v>
      </c>
      <c r="FM1554" s="553" t="s">
        <v>137</v>
      </c>
      <c r="FN1554" s="172">
        <v>0</v>
      </c>
      <c r="FO1554" s="172">
        <v>0</v>
      </c>
      <c r="FP1554" s="429" t="str">
        <f t="shared" si="157"/>
        <v/>
      </c>
      <c r="FQ1554" s="553" t="s">
        <v>137</v>
      </c>
      <c r="FR1554" s="552">
        <v>0</v>
      </c>
      <c r="FS1554" s="553" t="s">
        <v>137</v>
      </c>
      <c r="FT1554" s="172">
        <v>0</v>
      </c>
      <c r="FU1554" s="172">
        <v>0</v>
      </c>
      <c r="FV1554" s="429" t="str">
        <f t="shared" si="158"/>
        <v/>
      </c>
      <c r="FW1554" s="553" t="s">
        <v>137</v>
      </c>
      <c r="FX1554" s="552">
        <v>0</v>
      </c>
      <c r="FY1554" s="553" t="s">
        <v>137</v>
      </c>
      <c r="FZ1554" s="172">
        <v>0</v>
      </c>
      <c r="GA1554" s="172">
        <v>0</v>
      </c>
      <c r="GB1554" s="429" t="str">
        <f t="shared" si="159"/>
        <v/>
      </c>
      <c r="GC1554" s="553" t="s">
        <v>137</v>
      </c>
      <c r="GD1554" s="552">
        <v>0</v>
      </c>
      <c r="GE1554" s="553" t="s">
        <v>137</v>
      </c>
      <c r="GF1554" s="172">
        <v>0</v>
      </c>
      <c r="GG1554" s="172">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1"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2">
        <v>0</v>
      </c>
      <c r="BQ1555" s="172">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2">
        <v>0</v>
      </c>
      <c r="DG1555" s="172">
        <v>0</v>
      </c>
      <c r="DH1555" s="429" t="str">
        <f t="shared" si="147"/>
        <v/>
      </c>
      <c r="DI1555" s="553" t="s">
        <v>137</v>
      </c>
      <c r="DJ1555" s="552">
        <v>0</v>
      </c>
      <c r="DK1555" s="553" t="s">
        <v>137</v>
      </c>
      <c r="DL1555" s="172">
        <v>0</v>
      </c>
      <c r="DM1555" s="172">
        <v>0</v>
      </c>
      <c r="DN1555" s="429" t="str">
        <f t="shared" si="148"/>
        <v/>
      </c>
      <c r="DO1555" s="553" t="s">
        <v>137</v>
      </c>
      <c r="DP1555" s="551">
        <v>0</v>
      </c>
      <c r="DQ1555" s="553" t="s">
        <v>137</v>
      </c>
      <c r="DR1555" s="172">
        <v>7</v>
      </c>
      <c r="DS1555" s="172">
        <v>0</v>
      </c>
      <c r="DT1555" s="429">
        <f t="shared" si="149"/>
        <v>0</v>
      </c>
      <c r="DU1555" s="553" t="s">
        <v>9864</v>
      </c>
      <c r="DV1555" s="552">
        <v>0</v>
      </c>
      <c r="DW1555" s="553" t="s">
        <v>137</v>
      </c>
      <c r="DX1555" s="172">
        <v>3</v>
      </c>
      <c r="DY1555" s="172">
        <v>0</v>
      </c>
      <c r="DZ1555" s="429">
        <f t="shared" si="150"/>
        <v>0</v>
      </c>
      <c r="EA1555" s="553" t="s">
        <v>9865</v>
      </c>
      <c r="EB1555" s="552">
        <v>0</v>
      </c>
      <c r="EC1555" s="553" t="s">
        <v>137</v>
      </c>
      <c r="ED1555" s="172">
        <v>1</v>
      </c>
      <c r="EE1555" s="172">
        <v>0</v>
      </c>
      <c r="EF1555" s="581">
        <f t="shared" si="151"/>
        <v>0</v>
      </c>
      <c r="EG1555" s="553" t="s">
        <v>15488</v>
      </c>
      <c r="EH1555" s="552">
        <v>0</v>
      </c>
      <c r="EI1555" s="553" t="s">
        <v>137</v>
      </c>
      <c r="EJ1555" s="172">
        <v>1</v>
      </c>
      <c r="EK1555" s="172">
        <v>0</v>
      </c>
      <c r="EL1555" s="581">
        <f t="shared" si="152"/>
        <v>0</v>
      </c>
      <c r="EM1555" s="553" t="s">
        <v>9866</v>
      </c>
      <c r="EN1555" s="552">
        <v>1</v>
      </c>
      <c r="EO1555" s="553" t="s">
        <v>9867</v>
      </c>
      <c r="EP1555" s="172">
        <v>1</v>
      </c>
      <c r="EQ1555" s="172">
        <v>0</v>
      </c>
      <c r="ER1555" s="429">
        <f t="shared" si="153"/>
        <v>0</v>
      </c>
      <c r="ES1555" s="553" t="s">
        <v>9868</v>
      </c>
      <c r="ET1555" s="552">
        <v>1</v>
      </c>
      <c r="EU1555" s="553" t="s">
        <v>9869</v>
      </c>
      <c r="EV1555" s="172">
        <v>6</v>
      </c>
      <c r="EW1555" s="172">
        <v>6</v>
      </c>
      <c r="EX1555" s="429">
        <f t="shared" si="154"/>
        <v>1</v>
      </c>
      <c r="EY1555" s="553" t="s">
        <v>137</v>
      </c>
      <c r="EZ1555" s="552">
        <v>0</v>
      </c>
      <c r="FA1555" s="553" t="s">
        <v>137</v>
      </c>
      <c r="FB1555" s="172">
        <v>0</v>
      </c>
      <c r="FC1555" s="172">
        <v>0</v>
      </c>
      <c r="FD1555" s="429" t="str">
        <f t="shared" si="155"/>
        <v/>
      </c>
      <c r="FE1555" s="553" t="s">
        <v>137</v>
      </c>
      <c r="FF1555" s="552">
        <v>0</v>
      </c>
      <c r="FG1555" s="553" t="s">
        <v>137</v>
      </c>
      <c r="FH1555" s="172">
        <v>0</v>
      </c>
      <c r="FI1555" s="172">
        <v>0</v>
      </c>
      <c r="FJ1555" s="429" t="str">
        <f t="shared" si="156"/>
        <v/>
      </c>
      <c r="FK1555" s="553" t="s">
        <v>137</v>
      </c>
      <c r="FL1555" s="552">
        <v>0</v>
      </c>
      <c r="FM1555" s="553" t="s">
        <v>137</v>
      </c>
      <c r="FN1555" s="172">
        <v>0</v>
      </c>
      <c r="FO1555" s="172">
        <v>0</v>
      </c>
      <c r="FP1555" s="429" t="str">
        <f t="shared" si="157"/>
        <v/>
      </c>
      <c r="FQ1555" s="553" t="s">
        <v>137</v>
      </c>
      <c r="FR1555" s="552">
        <v>0</v>
      </c>
      <c r="FS1555" s="553" t="s">
        <v>137</v>
      </c>
      <c r="FT1555" s="172">
        <v>0</v>
      </c>
      <c r="FU1555" s="172">
        <v>0</v>
      </c>
      <c r="FV1555" s="429" t="str">
        <f t="shared" si="158"/>
        <v/>
      </c>
      <c r="FW1555" s="553" t="s">
        <v>137</v>
      </c>
      <c r="FX1555" s="552">
        <v>0</v>
      </c>
      <c r="FY1555" s="553" t="s">
        <v>137</v>
      </c>
      <c r="FZ1555" s="172">
        <v>0</v>
      </c>
      <c r="GA1555" s="172">
        <v>0</v>
      </c>
      <c r="GB1555" s="429" t="str">
        <f t="shared" si="159"/>
        <v/>
      </c>
      <c r="GC1555" s="553" t="s">
        <v>137</v>
      </c>
      <c r="GD1555" s="552">
        <v>0</v>
      </c>
      <c r="GE1555" s="553" t="s">
        <v>137</v>
      </c>
      <c r="GF1555" s="172">
        <v>0</v>
      </c>
      <c r="GG1555" s="172">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1"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2">
        <v>1</v>
      </c>
      <c r="BQ1556" s="172">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2">
        <v>0</v>
      </c>
      <c r="DG1556" s="172">
        <v>0</v>
      </c>
      <c r="DH1556" s="429" t="str">
        <f t="shared" si="147"/>
        <v/>
      </c>
      <c r="DI1556" s="553" t="s">
        <v>137</v>
      </c>
      <c r="DJ1556" s="552">
        <v>0</v>
      </c>
      <c r="DK1556" s="553" t="s">
        <v>137</v>
      </c>
      <c r="DL1556" s="172">
        <v>0</v>
      </c>
      <c r="DM1556" s="172">
        <v>0</v>
      </c>
      <c r="DN1556" s="429" t="str">
        <f t="shared" si="148"/>
        <v/>
      </c>
      <c r="DO1556" s="553" t="s">
        <v>137</v>
      </c>
      <c r="DP1556" s="551">
        <v>0</v>
      </c>
      <c r="DQ1556" s="553" t="s">
        <v>137</v>
      </c>
      <c r="DR1556" s="172">
        <v>10</v>
      </c>
      <c r="DS1556" s="172">
        <v>0</v>
      </c>
      <c r="DT1556" s="429">
        <f t="shared" si="149"/>
        <v>0</v>
      </c>
      <c r="DU1556" s="553" t="s">
        <v>9873</v>
      </c>
      <c r="DV1556" s="552">
        <v>0</v>
      </c>
      <c r="DW1556" s="553" t="s">
        <v>9872</v>
      </c>
      <c r="DX1556" s="172">
        <v>1</v>
      </c>
      <c r="DY1556" s="172">
        <v>0</v>
      </c>
      <c r="DZ1556" s="429">
        <f t="shared" si="150"/>
        <v>0</v>
      </c>
      <c r="EA1556" s="553" t="s">
        <v>9874</v>
      </c>
      <c r="EB1556" s="552">
        <v>0</v>
      </c>
      <c r="EC1556" s="553" t="s">
        <v>137</v>
      </c>
      <c r="ED1556" s="172">
        <v>0</v>
      </c>
      <c r="EE1556" s="172">
        <v>0</v>
      </c>
      <c r="EF1556" s="581" t="str">
        <f t="shared" si="151"/>
        <v/>
      </c>
      <c r="EG1556" s="553" t="s">
        <v>137</v>
      </c>
      <c r="EH1556" s="552">
        <v>0</v>
      </c>
      <c r="EI1556" s="553" t="s">
        <v>137</v>
      </c>
      <c r="EJ1556" s="172">
        <v>1</v>
      </c>
      <c r="EK1556" s="172">
        <v>0</v>
      </c>
      <c r="EL1556" s="581">
        <f t="shared" si="152"/>
        <v>0</v>
      </c>
      <c r="EM1556" s="553" t="s">
        <v>9871</v>
      </c>
      <c r="EN1556" s="552">
        <v>1</v>
      </c>
      <c r="EO1556" s="553" t="s">
        <v>9875</v>
      </c>
      <c r="EP1556" s="172">
        <v>0</v>
      </c>
      <c r="EQ1556" s="172">
        <v>0</v>
      </c>
      <c r="ER1556" s="429" t="str">
        <f t="shared" si="153"/>
        <v/>
      </c>
      <c r="ES1556" s="553" t="s">
        <v>137</v>
      </c>
      <c r="ET1556" s="552">
        <v>0</v>
      </c>
      <c r="EU1556" s="553" t="s">
        <v>137</v>
      </c>
      <c r="EV1556" s="172">
        <v>2</v>
      </c>
      <c r="EW1556" s="172">
        <v>0</v>
      </c>
      <c r="EX1556" s="429">
        <f t="shared" si="154"/>
        <v>0</v>
      </c>
      <c r="EY1556" s="553" t="s">
        <v>9871</v>
      </c>
      <c r="EZ1556" s="552">
        <v>1</v>
      </c>
      <c r="FA1556" s="553" t="s">
        <v>9875</v>
      </c>
      <c r="FB1556" s="172">
        <v>1</v>
      </c>
      <c r="FC1556" s="172">
        <v>0</v>
      </c>
      <c r="FD1556" s="429">
        <f t="shared" si="155"/>
        <v>0</v>
      </c>
      <c r="FE1556" s="553" t="s">
        <v>9876</v>
      </c>
      <c r="FF1556" s="552">
        <v>0</v>
      </c>
      <c r="FG1556" s="553" t="s">
        <v>137</v>
      </c>
      <c r="FH1556" s="172">
        <v>1</v>
      </c>
      <c r="FI1556" s="172">
        <v>0</v>
      </c>
      <c r="FJ1556" s="429">
        <f t="shared" si="156"/>
        <v>0</v>
      </c>
      <c r="FK1556" s="553" t="s">
        <v>9871</v>
      </c>
      <c r="FL1556" s="552">
        <v>1</v>
      </c>
      <c r="FM1556" s="553" t="s">
        <v>9877</v>
      </c>
      <c r="FN1556" s="172">
        <v>0</v>
      </c>
      <c r="FO1556" s="172">
        <v>0</v>
      </c>
      <c r="FP1556" s="429" t="str">
        <f t="shared" si="157"/>
        <v/>
      </c>
      <c r="FQ1556" s="553" t="s">
        <v>137</v>
      </c>
      <c r="FR1556" s="552">
        <v>0</v>
      </c>
      <c r="FS1556" s="553" t="s">
        <v>137</v>
      </c>
      <c r="FT1556" s="172">
        <v>0</v>
      </c>
      <c r="FU1556" s="172">
        <v>0</v>
      </c>
      <c r="FV1556" s="429" t="str">
        <f t="shared" si="158"/>
        <v/>
      </c>
      <c r="FW1556" s="553" t="s">
        <v>137</v>
      </c>
      <c r="FX1556" s="552">
        <v>0</v>
      </c>
      <c r="FY1556" s="553" t="s">
        <v>137</v>
      </c>
      <c r="FZ1556" s="172">
        <v>2</v>
      </c>
      <c r="GA1556" s="172">
        <v>0</v>
      </c>
      <c r="GB1556" s="429">
        <f t="shared" si="159"/>
        <v>0</v>
      </c>
      <c r="GC1556" s="553" t="s">
        <v>1330</v>
      </c>
      <c r="GD1556" s="552">
        <v>2</v>
      </c>
      <c r="GE1556" s="553" t="s">
        <v>956</v>
      </c>
      <c r="GF1556" s="172">
        <v>2</v>
      </c>
      <c r="GG1556" s="172">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1"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2">
        <v>5</v>
      </c>
      <c r="BQ1557" s="172">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2">
        <v>1</v>
      </c>
      <c r="DG1557" s="172">
        <v>1</v>
      </c>
      <c r="DH1557" s="429">
        <f t="shared" si="147"/>
        <v>1</v>
      </c>
      <c r="DI1557" s="553" t="s">
        <v>137</v>
      </c>
      <c r="DJ1557" s="552">
        <v>0</v>
      </c>
      <c r="DK1557" s="553" t="s">
        <v>137</v>
      </c>
      <c r="DL1557" s="172">
        <v>0</v>
      </c>
      <c r="DM1557" s="172">
        <v>0</v>
      </c>
      <c r="DN1557" s="429" t="str">
        <f t="shared" si="148"/>
        <v/>
      </c>
      <c r="DO1557" s="553" t="s">
        <v>137</v>
      </c>
      <c r="DP1557" s="551">
        <v>0</v>
      </c>
      <c r="DQ1557" s="553" t="s">
        <v>137</v>
      </c>
      <c r="DR1557" s="172">
        <v>28</v>
      </c>
      <c r="DS1557" s="172">
        <v>0</v>
      </c>
      <c r="DT1557" s="429">
        <f t="shared" si="149"/>
        <v>0</v>
      </c>
      <c r="DU1557" s="553" t="s">
        <v>9879</v>
      </c>
      <c r="DV1557" s="552">
        <v>0</v>
      </c>
      <c r="DW1557" s="553" t="s">
        <v>137</v>
      </c>
      <c r="DX1557" s="172">
        <v>0</v>
      </c>
      <c r="DY1557" s="172">
        <v>0</v>
      </c>
      <c r="DZ1557" s="429" t="str">
        <f t="shared" si="150"/>
        <v/>
      </c>
      <c r="EA1557" s="553" t="s">
        <v>137</v>
      </c>
      <c r="EB1557" s="552">
        <v>0</v>
      </c>
      <c r="EC1557" s="553" t="s">
        <v>137</v>
      </c>
      <c r="ED1557" s="172">
        <v>5</v>
      </c>
      <c r="EE1557" s="172">
        <v>0</v>
      </c>
      <c r="EF1557" s="581">
        <f t="shared" si="151"/>
        <v>0</v>
      </c>
      <c r="EG1557" s="553" t="s">
        <v>11881</v>
      </c>
      <c r="EH1557" s="552">
        <v>0</v>
      </c>
      <c r="EI1557" s="553" t="s">
        <v>137</v>
      </c>
      <c r="EJ1557" s="172">
        <v>5</v>
      </c>
      <c r="EK1557" s="172">
        <v>0</v>
      </c>
      <c r="EL1557" s="581">
        <f t="shared" si="152"/>
        <v>0</v>
      </c>
      <c r="EM1557" s="553" t="s">
        <v>11882</v>
      </c>
      <c r="EN1557" s="552">
        <v>5</v>
      </c>
      <c r="EO1557" s="553" t="s">
        <v>9862</v>
      </c>
      <c r="EP1557" s="172">
        <v>2</v>
      </c>
      <c r="EQ1557" s="172">
        <v>0</v>
      </c>
      <c r="ER1557" s="429">
        <f t="shared" si="153"/>
        <v>0</v>
      </c>
      <c r="ES1557" s="553" t="s">
        <v>9881</v>
      </c>
      <c r="ET1557" s="552">
        <v>2</v>
      </c>
      <c r="EU1557" s="553" t="s">
        <v>9862</v>
      </c>
      <c r="EV1557" s="172">
        <v>22</v>
      </c>
      <c r="EW1557" s="172">
        <v>9</v>
      </c>
      <c r="EX1557" s="429">
        <f t="shared" si="154"/>
        <v>0.40909090909090912</v>
      </c>
      <c r="EY1557" s="553" t="s">
        <v>9879</v>
      </c>
      <c r="EZ1557" s="552">
        <v>1</v>
      </c>
      <c r="FA1557" s="553" t="s">
        <v>9862</v>
      </c>
      <c r="FB1557" s="172">
        <v>0</v>
      </c>
      <c r="FC1557" s="172">
        <v>0</v>
      </c>
      <c r="FD1557" s="429" t="str">
        <f t="shared" si="155"/>
        <v/>
      </c>
      <c r="FE1557" s="553" t="s">
        <v>137</v>
      </c>
      <c r="FF1557" s="552">
        <v>0</v>
      </c>
      <c r="FG1557" s="553" t="s">
        <v>137</v>
      </c>
      <c r="FH1557" s="172">
        <v>1</v>
      </c>
      <c r="FI1557" s="172">
        <v>0</v>
      </c>
      <c r="FJ1557" s="429">
        <f t="shared" si="156"/>
        <v>0</v>
      </c>
      <c r="FK1557" s="553" t="s">
        <v>11882</v>
      </c>
      <c r="FL1557" s="552">
        <v>1</v>
      </c>
      <c r="FM1557" s="553" t="s">
        <v>16576</v>
      </c>
      <c r="FN1557" s="172">
        <v>0</v>
      </c>
      <c r="FO1557" s="172">
        <v>0</v>
      </c>
      <c r="FP1557" s="429" t="str">
        <f t="shared" si="157"/>
        <v/>
      </c>
      <c r="FQ1557" s="553" t="s">
        <v>137</v>
      </c>
      <c r="FR1557" s="552">
        <v>0</v>
      </c>
      <c r="FS1557" s="553" t="s">
        <v>137</v>
      </c>
      <c r="FT1557" s="172">
        <v>0</v>
      </c>
      <c r="FU1557" s="172">
        <v>0</v>
      </c>
      <c r="FV1557" s="429" t="str">
        <f t="shared" si="158"/>
        <v/>
      </c>
      <c r="FW1557" s="553" t="s">
        <v>137</v>
      </c>
      <c r="FX1557" s="552">
        <v>0</v>
      </c>
      <c r="FY1557" s="553" t="s">
        <v>137</v>
      </c>
      <c r="FZ1557" s="172">
        <v>4</v>
      </c>
      <c r="GA1557" s="172">
        <v>4</v>
      </c>
      <c r="GB1557" s="429">
        <f t="shared" si="159"/>
        <v>1</v>
      </c>
      <c r="GC1557" s="553" t="s">
        <v>137</v>
      </c>
      <c r="GD1557" s="552">
        <v>0</v>
      </c>
      <c r="GE1557" s="553" t="s">
        <v>137</v>
      </c>
      <c r="GF1557" s="172">
        <v>0</v>
      </c>
      <c r="GG1557" s="172">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1"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1"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2">
        <v>1</v>
      </c>
      <c r="BQ1559" s="172">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2">
        <v>0</v>
      </c>
      <c r="DG1559" s="172">
        <v>0</v>
      </c>
      <c r="DH1559" s="332" t="s">
        <v>148</v>
      </c>
      <c r="DI1559" s="553" t="s">
        <v>137</v>
      </c>
      <c r="DJ1559" s="552">
        <v>0</v>
      </c>
      <c r="DK1559" s="553" t="s">
        <v>137</v>
      </c>
      <c r="DL1559" s="172">
        <v>3</v>
      </c>
      <c r="DM1559" s="172">
        <v>0</v>
      </c>
      <c r="DN1559" s="332">
        <v>0</v>
      </c>
      <c r="DO1559" s="553" t="s">
        <v>1806</v>
      </c>
      <c r="DP1559" s="551">
        <v>0</v>
      </c>
      <c r="DQ1559" s="553" t="s">
        <v>137</v>
      </c>
      <c r="DR1559" s="172">
        <v>23</v>
      </c>
      <c r="DS1559" s="172">
        <v>0</v>
      </c>
      <c r="DT1559" s="332">
        <v>0</v>
      </c>
      <c r="DU1559" s="553" t="s">
        <v>9887</v>
      </c>
      <c r="DV1559" s="552">
        <v>0</v>
      </c>
      <c r="DW1559" s="553" t="s">
        <v>137</v>
      </c>
      <c r="DX1559" s="172">
        <v>0</v>
      </c>
      <c r="DY1559" s="172">
        <v>0</v>
      </c>
      <c r="DZ1559" s="332" t="s">
        <v>148</v>
      </c>
      <c r="EA1559" s="553" t="s">
        <v>137</v>
      </c>
      <c r="EB1559" s="552">
        <v>0</v>
      </c>
      <c r="EC1559" s="553" t="s">
        <v>137</v>
      </c>
      <c r="ED1559" s="172">
        <v>0</v>
      </c>
      <c r="EE1559" s="172">
        <v>0</v>
      </c>
      <c r="EF1559" s="576" t="s">
        <v>148</v>
      </c>
      <c r="EG1559" s="553" t="s">
        <v>137</v>
      </c>
      <c r="EH1559" s="552">
        <v>0</v>
      </c>
      <c r="EI1559" s="553" t="s">
        <v>137</v>
      </c>
      <c r="EJ1559" s="172">
        <v>1</v>
      </c>
      <c r="EK1559" s="172">
        <v>0</v>
      </c>
      <c r="EL1559" s="576">
        <v>0</v>
      </c>
      <c r="EM1559" s="553" t="s">
        <v>9888</v>
      </c>
      <c r="EN1559" s="552">
        <v>1</v>
      </c>
      <c r="EO1559" s="553" t="s">
        <v>9889</v>
      </c>
      <c r="EP1559" s="172">
        <v>1</v>
      </c>
      <c r="EQ1559" s="172">
        <v>0</v>
      </c>
      <c r="ER1559" s="332">
        <v>0</v>
      </c>
      <c r="ES1559" s="553" t="s">
        <v>16116</v>
      </c>
      <c r="ET1559" s="552"/>
      <c r="EU1559" s="553"/>
      <c r="EV1559" s="172">
        <v>7</v>
      </c>
      <c r="EW1559" s="172">
        <v>0</v>
      </c>
      <c r="EX1559" s="332">
        <v>0</v>
      </c>
      <c r="EY1559" s="553" t="s">
        <v>13736</v>
      </c>
      <c r="EZ1559" s="552">
        <v>0</v>
      </c>
      <c r="FA1559" s="553" t="s">
        <v>137</v>
      </c>
      <c r="FB1559" s="172">
        <v>1</v>
      </c>
      <c r="FC1559" s="172">
        <v>0</v>
      </c>
      <c r="FD1559" s="332">
        <v>0</v>
      </c>
      <c r="FE1559" s="553" t="s">
        <v>16117</v>
      </c>
      <c r="FF1559" s="552">
        <v>1</v>
      </c>
      <c r="FG1559" s="553" t="s">
        <v>16118</v>
      </c>
      <c r="FH1559" s="172">
        <v>0</v>
      </c>
      <c r="FI1559" s="172">
        <v>0</v>
      </c>
      <c r="FJ1559" s="332" t="s">
        <v>148</v>
      </c>
      <c r="FK1559" s="553" t="s">
        <v>137</v>
      </c>
      <c r="FL1559" s="552">
        <v>0</v>
      </c>
      <c r="FM1559" s="553" t="s">
        <v>137</v>
      </c>
      <c r="FN1559" s="172">
        <v>0</v>
      </c>
      <c r="FO1559" s="172">
        <v>0</v>
      </c>
      <c r="FP1559" s="332" t="s">
        <v>148</v>
      </c>
      <c r="FQ1559" s="553" t="s">
        <v>137</v>
      </c>
      <c r="FR1559" s="552">
        <v>0</v>
      </c>
      <c r="FS1559" s="553" t="s">
        <v>137</v>
      </c>
      <c r="FT1559" s="172">
        <v>0</v>
      </c>
      <c r="FU1559" s="172">
        <v>0</v>
      </c>
      <c r="FV1559" s="332" t="s">
        <v>148</v>
      </c>
      <c r="FW1559" s="553" t="s">
        <v>137</v>
      </c>
      <c r="FX1559" s="552">
        <v>0</v>
      </c>
      <c r="FY1559" s="553" t="s">
        <v>137</v>
      </c>
      <c r="FZ1559" s="172">
        <v>1</v>
      </c>
      <c r="GA1559" s="172">
        <v>0</v>
      </c>
      <c r="GB1559" s="332">
        <v>0</v>
      </c>
      <c r="GC1559" s="553" t="s">
        <v>15499</v>
      </c>
      <c r="GD1559" s="552">
        <v>1</v>
      </c>
      <c r="GE1559" s="553" t="s">
        <v>15500</v>
      </c>
      <c r="GF1559" s="172">
        <v>0</v>
      </c>
      <c r="GG1559" s="172">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1"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1"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2">
        <v>2</v>
      </c>
      <c r="BQ1561" s="172">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2">
        <v>1</v>
      </c>
      <c r="DG1561" s="172">
        <v>0</v>
      </c>
      <c r="DH1561" s="332">
        <v>0</v>
      </c>
      <c r="DI1561" s="553" t="s">
        <v>9901</v>
      </c>
      <c r="DJ1561" s="552">
        <v>1</v>
      </c>
      <c r="DK1561" s="553" t="s">
        <v>9901</v>
      </c>
      <c r="DL1561" s="172">
        <v>0</v>
      </c>
      <c r="DM1561" s="172">
        <v>0</v>
      </c>
      <c r="DN1561" s="332" t="s">
        <v>148</v>
      </c>
      <c r="DO1561" s="553" t="s">
        <v>137</v>
      </c>
      <c r="DP1561" s="551">
        <v>0</v>
      </c>
      <c r="DQ1561" s="553" t="s">
        <v>137</v>
      </c>
      <c r="DR1561" s="172">
        <v>17</v>
      </c>
      <c r="DS1561" s="172">
        <v>0</v>
      </c>
      <c r="DT1561" s="332">
        <v>0</v>
      </c>
      <c r="DU1561" s="553" t="s">
        <v>9902</v>
      </c>
      <c r="DV1561" s="552">
        <v>0</v>
      </c>
      <c r="DW1561" s="553" t="s">
        <v>137</v>
      </c>
      <c r="DX1561" s="172">
        <v>1</v>
      </c>
      <c r="DY1561" s="172">
        <v>0</v>
      </c>
      <c r="DZ1561" s="332">
        <v>0</v>
      </c>
      <c r="EA1561" s="553" t="s">
        <v>9903</v>
      </c>
      <c r="EB1561" s="552">
        <v>0</v>
      </c>
      <c r="EC1561" s="553" t="s">
        <v>137</v>
      </c>
      <c r="ED1561" s="172">
        <v>0</v>
      </c>
      <c r="EE1561" s="172">
        <v>0</v>
      </c>
      <c r="EF1561" s="576" t="s">
        <v>148</v>
      </c>
      <c r="EG1561" s="553" t="s">
        <v>137</v>
      </c>
      <c r="EH1561" s="552">
        <v>0</v>
      </c>
      <c r="EI1561" s="553" t="s">
        <v>137</v>
      </c>
      <c r="EJ1561" s="172">
        <v>1</v>
      </c>
      <c r="EK1561" s="172">
        <v>0</v>
      </c>
      <c r="EL1561" s="576">
        <v>0</v>
      </c>
      <c r="EM1561" s="553" t="s">
        <v>9904</v>
      </c>
      <c r="EN1561" s="552">
        <v>1</v>
      </c>
      <c r="EO1561" s="553" t="s">
        <v>9905</v>
      </c>
      <c r="EP1561" s="172">
        <v>3</v>
      </c>
      <c r="EQ1561" s="172">
        <v>0</v>
      </c>
      <c r="ER1561" s="332">
        <v>0</v>
      </c>
      <c r="ES1561" s="553" t="s">
        <v>16127</v>
      </c>
      <c r="ET1561" s="552">
        <v>1</v>
      </c>
      <c r="EU1561" s="553" t="s">
        <v>9906</v>
      </c>
      <c r="EV1561" s="172">
        <v>2</v>
      </c>
      <c r="EW1561" s="172">
        <v>0</v>
      </c>
      <c r="EX1561" s="332">
        <v>0</v>
      </c>
      <c r="EY1561" s="553" t="s">
        <v>16128</v>
      </c>
      <c r="EZ1561" s="552">
        <v>1</v>
      </c>
      <c r="FA1561" s="553" t="s">
        <v>13737</v>
      </c>
      <c r="FB1561" s="172">
        <v>1</v>
      </c>
      <c r="FC1561" s="172">
        <v>1</v>
      </c>
      <c r="FD1561" s="332">
        <v>1</v>
      </c>
      <c r="FE1561" s="553" t="s">
        <v>137</v>
      </c>
      <c r="FF1561" s="552">
        <v>0</v>
      </c>
      <c r="FG1561" s="553" t="s">
        <v>137</v>
      </c>
      <c r="FH1561" s="172">
        <v>0</v>
      </c>
      <c r="FI1561" s="172">
        <v>0</v>
      </c>
      <c r="FJ1561" s="332" t="s">
        <v>148</v>
      </c>
      <c r="FK1561" s="553" t="s">
        <v>137</v>
      </c>
      <c r="FL1561" s="552">
        <v>0</v>
      </c>
      <c r="FM1561" s="553" t="s">
        <v>137</v>
      </c>
      <c r="FN1561" s="172">
        <v>0</v>
      </c>
      <c r="FO1561" s="172">
        <v>0</v>
      </c>
      <c r="FP1561" s="332" t="s">
        <v>148</v>
      </c>
      <c r="FQ1561" s="553" t="s">
        <v>137</v>
      </c>
      <c r="FR1561" s="552">
        <v>0</v>
      </c>
      <c r="FS1561" s="553" t="s">
        <v>137</v>
      </c>
      <c r="FT1561" s="172">
        <v>0</v>
      </c>
      <c r="FU1561" s="172">
        <v>0</v>
      </c>
      <c r="FV1561" s="332" t="s">
        <v>148</v>
      </c>
      <c r="FW1561" s="553" t="s">
        <v>137</v>
      </c>
      <c r="FX1561" s="552">
        <v>0</v>
      </c>
      <c r="FY1561" s="553" t="s">
        <v>137</v>
      </c>
      <c r="FZ1561" s="172">
        <v>2</v>
      </c>
      <c r="GA1561" s="172">
        <v>1</v>
      </c>
      <c r="GB1561" s="332">
        <v>0.5</v>
      </c>
      <c r="GC1561" s="553" t="s">
        <v>16129</v>
      </c>
      <c r="GD1561" s="552">
        <v>0</v>
      </c>
      <c r="GE1561" s="553" t="s">
        <v>137</v>
      </c>
      <c r="GF1561" s="172">
        <v>3</v>
      </c>
      <c r="GG1561" s="172">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1"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2">
        <v>2</v>
      </c>
      <c r="BQ1562" s="172">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2">
        <v>1</v>
      </c>
      <c r="DG1562" s="172">
        <v>1</v>
      </c>
      <c r="DH1562" s="332">
        <v>1</v>
      </c>
      <c r="DI1562" s="553"/>
      <c r="DJ1562" s="552">
        <v>0</v>
      </c>
      <c r="DK1562" s="553" t="s">
        <v>137</v>
      </c>
      <c r="DL1562" s="172">
        <v>2</v>
      </c>
      <c r="DM1562" s="172">
        <v>2</v>
      </c>
      <c r="DN1562" s="332">
        <v>1</v>
      </c>
      <c r="DO1562" s="553" t="s">
        <v>137</v>
      </c>
      <c r="DP1562" s="551">
        <v>0</v>
      </c>
      <c r="DQ1562" s="553" t="s">
        <v>137</v>
      </c>
      <c r="DR1562" s="172">
        <v>31</v>
      </c>
      <c r="DS1562" s="172">
        <v>0</v>
      </c>
      <c r="DT1562" s="332">
        <v>0</v>
      </c>
      <c r="DU1562" s="553" t="s">
        <v>9908</v>
      </c>
      <c r="DV1562" s="552">
        <v>0</v>
      </c>
      <c r="DW1562" s="553" t="s">
        <v>137</v>
      </c>
      <c r="DX1562" s="172">
        <v>5</v>
      </c>
      <c r="DY1562" s="172">
        <v>2</v>
      </c>
      <c r="DZ1562" s="332">
        <v>0.4</v>
      </c>
      <c r="EA1562" s="553" t="s">
        <v>9909</v>
      </c>
      <c r="EB1562" s="552">
        <v>0</v>
      </c>
      <c r="EC1562" s="553" t="s">
        <v>137</v>
      </c>
      <c r="ED1562" s="172">
        <v>0</v>
      </c>
      <c r="EE1562" s="172">
        <v>0</v>
      </c>
      <c r="EF1562" s="576" t="s">
        <v>148</v>
      </c>
      <c r="EG1562" s="553" t="s">
        <v>137</v>
      </c>
      <c r="EH1562" s="552">
        <v>0</v>
      </c>
      <c r="EI1562" s="553" t="s">
        <v>137</v>
      </c>
      <c r="EJ1562" s="172">
        <v>4</v>
      </c>
      <c r="EK1562" s="172">
        <v>0</v>
      </c>
      <c r="EL1562" s="576">
        <v>0</v>
      </c>
      <c r="EM1562" s="553" t="s">
        <v>9910</v>
      </c>
      <c r="EN1562" s="552">
        <v>0</v>
      </c>
      <c r="EO1562" s="553" t="s">
        <v>137</v>
      </c>
      <c r="EP1562" s="172">
        <v>1</v>
      </c>
      <c r="EQ1562" s="172">
        <v>0</v>
      </c>
      <c r="ER1562" s="332">
        <v>0</v>
      </c>
      <c r="ES1562" s="553" t="s">
        <v>9911</v>
      </c>
      <c r="ET1562" s="552">
        <v>1</v>
      </c>
      <c r="EU1562" s="553" t="s">
        <v>9912</v>
      </c>
      <c r="EV1562" s="172">
        <v>5</v>
      </c>
      <c r="EW1562" s="172">
        <v>1</v>
      </c>
      <c r="EX1562" s="332">
        <v>0.2</v>
      </c>
      <c r="EY1562" s="553" t="s">
        <v>13738</v>
      </c>
      <c r="EZ1562" s="552">
        <v>4</v>
      </c>
      <c r="FA1562" s="553" t="s">
        <v>13738</v>
      </c>
      <c r="FB1562" s="172">
        <v>0</v>
      </c>
      <c r="FC1562" s="172">
        <v>0</v>
      </c>
      <c r="FD1562" s="332" t="s">
        <v>148</v>
      </c>
      <c r="FE1562" s="553" t="s">
        <v>137</v>
      </c>
      <c r="FF1562" s="552">
        <v>0</v>
      </c>
      <c r="FG1562" s="553" t="s">
        <v>137</v>
      </c>
      <c r="FH1562" s="172">
        <v>0</v>
      </c>
      <c r="FI1562" s="172">
        <v>0</v>
      </c>
      <c r="FJ1562" s="332" t="s">
        <v>148</v>
      </c>
      <c r="FK1562" s="553" t="s">
        <v>137</v>
      </c>
      <c r="FL1562" s="552">
        <v>0</v>
      </c>
      <c r="FM1562" s="553" t="s">
        <v>137</v>
      </c>
      <c r="FN1562" s="172">
        <v>0</v>
      </c>
      <c r="FO1562" s="172">
        <v>0</v>
      </c>
      <c r="FP1562" s="332" t="s">
        <v>148</v>
      </c>
      <c r="FQ1562" s="553" t="s">
        <v>137</v>
      </c>
      <c r="FR1562" s="552">
        <v>0</v>
      </c>
      <c r="FS1562" s="553" t="s">
        <v>137</v>
      </c>
      <c r="FT1562" s="172">
        <v>0</v>
      </c>
      <c r="FU1562" s="172">
        <v>0</v>
      </c>
      <c r="FV1562" s="332" t="s">
        <v>148</v>
      </c>
      <c r="FW1562" s="553" t="s">
        <v>137</v>
      </c>
      <c r="FX1562" s="552">
        <v>0</v>
      </c>
      <c r="FY1562" s="553" t="s">
        <v>137</v>
      </c>
      <c r="FZ1562" s="172">
        <v>6</v>
      </c>
      <c r="GA1562" s="172">
        <v>5</v>
      </c>
      <c r="GB1562" s="332">
        <v>0.83333333333333337</v>
      </c>
      <c r="GC1562" s="553" t="s">
        <v>13895</v>
      </c>
      <c r="GD1562" s="552">
        <v>1</v>
      </c>
      <c r="GE1562" s="553" t="s">
        <v>13895</v>
      </c>
      <c r="GF1562" s="172">
        <v>1</v>
      </c>
      <c r="GG1562" s="172">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1"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2">
        <v>1</v>
      </c>
      <c r="BQ1563" s="172">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2">
        <v>0</v>
      </c>
      <c r="DG1563" s="172">
        <v>0</v>
      </c>
      <c r="DH1563" s="332" t="s">
        <v>148</v>
      </c>
      <c r="DI1563" s="553" t="s">
        <v>137</v>
      </c>
      <c r="DJ1563" s="552">
        <v>0</v>
      </c>
      <c r="DK1563" s="553" t="s">
        <v>137</v>
      </c>
      <c r="DL1563" s="172">
        <v>1</v>
      </c>
      <c r="DM1563" s="172">
        <v>1</v>
      </c>
      <c r="DN1563" s="332">
        <v>1</v>
      </c>
      <c r="DO1563" s="553" t="s">
        <v>137</v>
      </c>
      <c r="DP1563" s="551">
        <v>0</v>
      </c>
      <c r="DQ1563" s="553" t="s">
        <v>137</v>
      </c>
      <c r="DR1563" s="172">
        <v>44</v>
      </c>
      <c r="DS1563" s="172">
        <v>0</v>
      </c>
      <c r="DT1563" s="332">
        <v>0</v>
      </c>
      <c r="DU1563" s="553" t="s">
        <v>16133</v>
      </c>
      <c r="DV1563" s="552">
        <v>0</v>
      </c>
      <c r="DW1563" s="553" t="s">
        <v>137</v>
      </c>
      <c r="DX1563" s="172">
        <v>0</v>
      </c>
      <c r="DY1563" s="172">
        <v>0</v>
      </c>
      <c r="DZ1563" s="332" t="s">
        <v>148</v>
      </c>
      <c r="EA1563" s="553" t="s">
        <v>137</v>
      </c>
      <c r="EB1563" s="552">
        <v>0</v>
      </c>
      <c r="EC1563" s="553" t="s">
        <v>137</v>
      </c>
      <c r="ED1563" s="172">
        <v>1</v>
      </c>
      <c r="EE1563" s="172">
        <v>1</v>
      </c>
      <c r="EF1563" s="576">
        <v>1</v>
      </c>
      <c r="EG1563" s="553" t="s">
        <v>137</v>
      </c>
      <c r="EH1563" s="552">
        <v>0</v>
      </c>
      <c r="EI1563" s="553" t="s">
        <v>137</v>
      </c>
      <c r="EJ1563" s="172">
        <v>2</v>
      </c>
      <c r="EK1563" s="172">
        <v>0</v>
      </c>
      <c r="EL1563" s="576">
        <v>0</v>
      </c>
      <c r="EM1563" s="553" t="s">
        <v>9917</v>
      </c>
      <c r="EN1563" s="552">
        <v>2</v>
      </c>
      <c r="EO1563" s="553" t="s">
        <v>9918</v>
      </c>
      <c r="EP1563" s="172">
        <v>1</v>
      </c>
      <c r="EQ1563" s="172">
        <v>0</v>
      </c>
      <c r="ER1563" s="332">
        <v>0</v>
      </c>
      <c r="ES1563" s="553" t="s">
        <v>9919</v>
      </c>
      <c r="ET1563" s="552">
        <v>1</v>
      </c>
      <c r="EU1563" s="553" t="s">
        <v>9918</v>
      </c>
      <c r="EV1563" s="172">
        <v>13</v>
      </c>
      <c r="EW1563" s="172">
        <v>1</v>
      </c>
      <c r="EX1563" s="332">
        <v>7.6923076923076927E-2</v>
      </c>
      <c r="EY1563" s="553" t="s">
        <v>13739</v>
      </c>
      <c r="EZ1563" s="552">
        <v>12</v>
      </c>
      <c r="FA1563" s="553" t="s">
        <v>16134</v>
      </c>
      <c r="FB1563" s="172">
        <v>1</v>
      </c>
      <c r="FC1563" s="172">
        <v>1</v>
      </c>
      <c r="FD1563" s="332">
        <v>1</v>
      </c>
      <c r="FE1563" s="553" t="s">
        <v>137</v>
      </c>
      <c r="FF1563" s="552">
        <v>0</v>
      </c>
      <c r="FG1563" s="553" t="s">
        <v>137</v>
      </c>
      <c r="FH1563" s="172">
        <v>0</v>
      </c>
      <c r="FI1563" s="172">
        <v>0</v>
      </c>
      <c r="FJ1563" s="332" t="s">
        <v>148</v>
      </c>
      <c r="FK1563" s="553"/>
      <c r="FL1563" s="552">
        <v>0</v>
      </c>
      <c r="FM1563" s="553" t="s">
        <v>137</v>
      </c>
      <c r="FN1563" s="172">
        <v>0</v>
      </c>
      <c r="FO1563" s="172">
        <v>0</v>
      </c>
      <c r="FP1563" s="332" t="s">
        <v>148</v>
      </c>
      <c r="FQ1563" s="553" t="s">
        <v>137</v>
      </c>
      <c r="FR1563" s="552">
        <v>0</v>
      </c>
      <c r="FS1563" s="553" t="s">
        <v>137</v>
      </c>
      <c r="FT1563" s="172">
        <v>0</v>
      </c>
      <c r="FU1563" s="172">
        <v>0</v>
      </c>
      <c r="FV1563" s="332" t="s">
        <v>148</v>
      </c>
      <c r="FW1563" s="553" t="s">
        <v>137</v>
      </c>
      <c r="FX1563" s="552">
        <v>0</v>
      </c>
      <c r="FY1563" s="553" t="s">
        <v>137</v>
      </c>
      <c r="FZ1563" s="172">
        <v>5</v>
      </c>
      <c r="GA1563" s="172">
        <v>4</v>
      </c>
      <c r="GB1563" s="332">
        <v>0.8</v>
      </c>
      <c r="GC1563" s="553" t="s">
        <v>9920</v>
      </c>
      <c r="GD1563" s="552">
        <v>1</v>
      </c>
      <c r="GE1563" s="553" t="s">
        <v>15502</v>
      </c>
      <c r="GF1563" s="172">
        <v>4</v>
      </c>
      <c r="GG1563" s="172">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1"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2">
        <v>4</v>
      </c>
      <c r="BQ1564" s="172">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2">
        <v>0</v>
      </c>
      <c r="DG1564" s="172">
        <v>0</v>
      </c>
      <c r="DH1564" s="332" t="s">
        <v>148</v>
      </c>
      <c r="DI1564" s="553" t="s">
        <v>137</v>
      </c>
      <c r="DJ1564" s="552">
        <v>0</v>
      </c>
      <c r="DK1564" s="553" t="s">
        <v>137</v>
      </c>
      <c r="DL1564" s="172">
        <v>1</v>
      </c>
      <c r="DM1564" s="172">
        <v>0</v>
      </c>
      <c r="DN1564" s="332">
        <v>0</v>
      </c>
      <c r="DO1564" s="553" t="s">
        <v>9925</v>
      </c>
      <c r="DP1564" s="551">
        <v>0</v>
      </c>
      <c r="DQ1564" s="553" t="s">
        <v>137</v>
      </c>
      <c r="DR1564" s="172">
        <v>28</v>
      </c>
      <c r="DS1564" s="172">
        <v>0</v>
      </c>
      <c r="DT1564" s="332">
        <v>0</v>
      </c>
      <c r="DU1564" s="553" t="s">
        <v>16136</v>
      </c>
      <c r="DV1564" s="552">
        <v>0</v>
      </c>
      <c r="DW1564" s="553" t="s">
        <v>137</v>
      </c>
      <c r="DX1564" s="172">
        <v>0</v>
      </c>
      <c r="DY1564" s="172">
        <v>0</v>
      </c>
      <c r="DZ1564" s="332" t="s">
        <v>148</v>
      </c>
      <c r="EA1564" s="553" t="s">
        <v>137</v>
      </c>
      <c r="EB1564" s="552">
        <v>0</v>
      </c>
      <c r="EC1564" s="553" t="s">
        <v>137</v>
      </c>
      <c r="ED1564" s="172">
        <v>0</v>
      </c>
      <c r="EE1564" s="172">
        <v>0</v>
      </c>
      <c r="EF1564" s="576" t="s">
        <v>148</v>
      </c>
      <c r="EG1564" s="553" t="s">
        <v>137</v>
      </c>
      <c r="EH1564" s="552">
        <v>0</v>
      </c>
      <c r="EI1564" s="553" t="s">
        <v>137</v>
      </c>
      <c r="EJ1564" s="172">
        <v>4</v>
      </c>
      <c r="EK1564" s="172">
        <v>0</v>
      </c>
      <c r="EL1564" s="576">
        <v>0</v>
      </c>
      <c r="EM1564" s="553" t="s">
        <v>16137</v>
      </c>
      <c r="EN1564" s="552">
        <v>4</v>
      </c>
      <c r="EO1564" s="553" t="s">
        <v>12625</v>
      </c>
      <c r="EP1564" s="172">
        <v>2</v>
      </c>
      <c r="EQ1564" s="172">
        <v>2</v>
      </c>
      <c r="ER1564" s="332">
        <v>1</v>
      </c>
      <c r="ES1564" s="553" t="s">
        <v>137</v>
      </c>
      <c r="ET1564" s="552">
        <v>0</v>
      </c>
      <c r="EU1564" s="553" t="s">
        <v>137</v>
      </c>
      <c r="EV1564" s="172">
        <v>9</v>
      </c>
      <c r="EW1564" s="172">
        <v>5</v>
      </c>
      <c r="EX1564" s="332">
        <v>0.55555555555555558</v>
      </c>
      <c r="EY1564" s="553" t="s">
        <v>13740</v>
      </c>
      <c r="EZ1564" s="552">
        <v>4</v>
      </c>
      <c r="FA1564" s="553" t="s">
        <v>13741</v>
      </c>
      <c r="FB1564" s="172">
        <v>2</v>
      </c>
      <c r="FC1564" s="172">
        <v>2</v>
      </c>
      <c r="FD1564" s="332">
        <v>1</v>
      </c>
      <c r="FE1564" s="553" t="s">
        <v>137</v>
      </c>
      <c r="FF1564" s="552">
        <v>0</v>
      </c>
      <c r="FG1564" s="553" t="s">
        <v>137</v>
      </c>
      <c r="FH1564" s="172">
        <v>0</v>
      </c>
      <c r="FI1564" s="172">
        <v>0</v>
      </c>
      <c r="FJ1564" s="332" t="s">
        <v>148</v>
      </c>
      <c r="FK1564" s="553" t="s">
        <v>137</v>
      </c>
      <c r="FL1564" s="552">
        <v>0</v>
      </c>
      <c r="FM1564" s="553" t="s">
        <v>137</v>
      </c>
      <c r="FN1564" s="172">
        <v>0</v>
      </c>
      <c r="FO1564" s="172">
        <v>0</v>
      </c>
      <c r="FP1564" s="332" t="s">
        <v>148</v>
      </c>
      <c r="FQ1564" s="553"/>
      <c r="FR1564" s="552"/>
      <c r="FS1564" s="553"/>
      <c r="FT1564" s="172">
        <v>0</v>
      </c>
      <c r="FU1564" s="172">
        <v>0</v>
      </c>
      <c r="FV1564" s="332" t="s">
        <v>148</v>
      </c>
      <c r="FW1564" s="553" t="s">
        <v>137</v>
      </c>
      <c r="FX1564" s="552">
        <v>0</v>
      </c>
      <c r="FY1564" s="553" t="s">
        <v>137</v>
      </c>
      <c r="FZ1564" s="172">
        <v>5</v>
      </c>
      <c r="GA1564" s="172">
        <v>5</v>
      </c>
      <c r="GB1564" s="332">
        <v>1</v>
      </c>
      <c r="GC1564" s="553" t="s">
        <v>137</v>
      </c>
      <c r="GD1564" s="552">
        <v>0</v>
      </c>
      <c r="GE1564" s="553" t="s">
        <v>137</v>
      </c>
      <c r="GF1564" s="172">
        <v>6</v>
      </c>
      <c r="GG1564" s="172">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1"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2">
        <v>2</v>
      </c>
      <c r="BQ1565" s="172">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2">
        <v>0</v>
      </c>
      <c r="DG1565" s="172">
        <v>0</v>
      </c>
      <c r="DH1565" s="332" t="s">
        <v>148</v>
      </c>
      <c r="DI1565" s="553" t="s">
        <v>137</v>
      </c>
      <c r="DJ1565" s="552">
        <v>0</v>
      </c>
      <c r="DK1565" s="553" t="s">
        <v>137</v>
      </c>
      <c r="DL1565" s="172">
        <v>0</v>
      </c>
      <c r="DM1565" s="172">
        <v>0</v>
      </c>
      <c r="DN1565" s="332" t="s">
        <v>148</v>
      </c>
      <c r="DO1565" s="553" t="s">
        <v>137</v>
      </c>
      <c r="DP1565" s="551">
        <v>0</v>
      </c>
      <c r="DQ1565" s="553" t="s">
        <v>137</v>
      </c>
      <c r="DR1565" s="172">
        <v>10</v>
      </c>
      <c r="DS1565" s="172">
        <v>0</v>
      </c>
      <c r="DT1565" s="332">
        <v>0</v>
      </c>
      <c r="DU1565" s="553" t="s">
        <v>9927</v>
      </c>
      <c r="DV1565" s="552">
        <v>0</v>
      </c>
      <c r="DW1565" s="553" t="s">
        <v>137</v>
      </c>
      <c r="DX1565" s="172">
        <v>0</v>
      </c>
      <c r="DY1565" s="172">
        <v>0</v>
      </c>
      <c r="DZ1565" s="332" t="s">
        <v>148</v>
      </c>
      <c r="EA1565" s="553" t="s">
        <v>137</v>
      </c>
      <c r="EB1565" s="552">
        <v>0</v>
      </c>
      <c r="EC1565" s="553" t="s">
        <v>137</v>
      </c>
      <c r="ED1565" s="172">
        <v>0</v>
      </c>
      <c r="EE1565" s="172">
        <v>0</v>
      </c>
      <c r="EF1565" s="576" t="s">
        <v>148</v>
      </c>
      <c r="EG1565" s="553" t="s">
        <v>137</v>
      </c>
      <c r="EH1565" s="552">
        <v>0</v>
      </c>
      <c r="EI1565" s="553" t="s">
        <v>137</v>
      </c>
      <c r="EJ1565" s="172">
        <v>1</v>
      </c>
      <c r="EK1565" s="172">
        <v>0</v>
      </c>
      <c r="EL1565" s="576">
        <v>0</v>
      </c>
      <c r="EM1565" s="553" t="s">
        <v>16140</v>
      </c>
      <c r="EN1565" s="552">
        <v>1</v>
      </c>
      <c r="EO1565" s="553" t="s">
        <v>16141</v>
      </c>
      <c r="EP1565" s="172">
        <v>0</v>
      </c>
      <c r="EQ1565" s="172">
        <v>0</v>
      </c>
      <c r="ER1565" s="332" t="s">
        <v>148</v>
      </c>
      <c r="ES1565" s="553" t="s">
        <v>137</v>
      </c>
      <c r="ET1565" s="552">
        <v>0</v>
      </c>
      <c r="EU1565" s="553" t="s">
        <v>137</v>
      </c>
      <c r="EV1565" s="172">
        <v>12</v>
      </c>
      <c r="EW1565" s="172">
        <v>2</v>
      </c>
      <c r="EX1565" s="332">
        <v>0.16666666666666666</v>
      </c>
      <c r="EY1565" s="553" t="s">
        <v>13742</v>
      </c>
      <c r="EZ1565" s="552">
        <v>1</v>
      </c>
      <c r="FA1565" s="553" t="s">
        <v>13743</v>
      </c>
      <c r="FB1565" s="172">
        <v>0</v>
      </c>
      <c r="FC1565" s="172">
        <v>0</v>
      </c>
      <c r="FD1565" s="332" t="s">
        <v>148</v>
      </c>
      <c r="FE1565" s="553" t="s">
        <v>137</v>
      </c>
      <c r="FF1565" s="552">
        <v>0</v>
      </c>
      <c r="FG1565" s="553" t="s">
        <v>137</v>
      </c>
      <c r="FH1565" s="172">
        <v>0</v>
      </c>
      <c r="FI1565" s="172">
        <v>0</v>
      </c>
      <c r="FJ1565" s="332" t="s">
        <v>148</v>
      </c>
      <c r="FK1565" s="553" t="s">
        <v>137</v>
      </c>
      <c r="FL1565" s="552">
        <v>0</v>
      </c>
      <c r="FM1565" s="553" t="s">
        <v>137</v>
      </c>
      <c r="FN1565" s="172">
        <v>0</v>
      </c>
      <c r="FO1565" s="172">
        <v>0</v>
      </c>
      <c r="FP1565" s="332" t="s">
        <v>148</v>
      </c>
      <c r="FQ1565" s="553" t="s">
        <v>137</v>
      </c>
      <c r="FR1565" s="552">
        <v>0</v>
      </c>
      <c r="FS1565" s="553" t="s">
        <v>137</v>
      </c>
      <c r="FT1565" s="172">
        <v>0</v>
      </c>
      <c r="FU1565" s="172">
        <v>0</v>
      </c>
      <c r="FV1565" s="332" t="s">
        <v>148</v>
      </c>
      <c r="FW1565" s="553" t="s">
        <v>137</v>
      </c>
      <c r="FX1565" s="552">
        <v>0</v>
      </c>
      <c r="FY1565" s="553" t="s">
        <v>137</v>
      </c>
      <c r="FZ1565" s="172">
        <v>2</v>
      </c>
      <c r="GA1565" s="172">
        <v>2</v>
      </c>
      <c r="GB1565" s="332">
        <v>1</v>
      </c>
      <c r="GC1565" s="553" t="s">
        <v>137</v>
      </c>
      <c r="GD1565" s="552">
        <v>0</v>
      </c>
      <c r="GE1565" s="553" t="s">
        <v>137</v>
      </c>
      <c r="GF1565" s="172">
        <v>1</v>
      </c>
      <c r="GG1565" s="172">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1"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2">
        <v>0</v>
      </c>
      <c r="BQ1566" s="172">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2">
        <v>0</v>
      </c>
      <c r="DG1566" s="172">
        <v>0</v>
      </c>
      <c r="DH1566" s="332" t="s">
        <v>148</v>
      </c>
      <c r="DI1566" s="553" t="s">
        <v>137</v>
      </c>
      <c r="DJ1566" s="552">
        <v>0</v>
      </c>
      <c r="DK1566" s="553" t="s">
        <v>137</v>
      </c>
      <c r="DL1566" s="172">
        <v>0</v>
      </c>
      <c r="DM1566" s="172">
        <v>0</v>
      </c>
      <c r="DN1566" s="332" t="s">
        <v>148</v>
      </c>
      <c r="DO1566" s="553" t="s">
        <v>137</v>
      </c>
      <c r="DP1566" s="551">
        <v>0</v>
      </c>
      <c r="DQ1566" s="553" t="s">
        <v>137</v>
      </c>
      <c r="DR1566" s="172">
        <v>20</v>
      </c>
      <c r="DS1566" s="172">
        <v>0</v>
      </c>
      <c r="DT1566" s="332">
        <v>0</v>
      </c>
      <c r="DU1566" s="553" t="s">
        <v>15507</v>
      </c>
      <c r="DV1566" s="552">
        <v>0</v>
      </c>
      <c r="DW1566" s="553" t="s">
        <v>137</v>
      </c>
      <c r="DX1566" s="172">
        <v>0</v>
      </c>
      <c r="DY1566" s="172">
        <v>0</v>
      </c>
      <c r="DZ1566" s="332" t="s">
        <v>148</v>
      </c>
      <c r="EA1566" s="553" t="s">
        <v>137</v>
      </c>
      <c r="EB1566" s="552">
        <v>0</v>
      </c>
      <c r="EC1566" s="553" t="s">
        <v>137</v>
      </c>
      <c r="ED1566" s="172">
        <v>1</v>
      </c>
      <c r="EE1566" s="172">
        <v>0</v>
      </c>
      <c r="EF1566" s="576">
        <v>0</v>
      </c>
      <c r="EG1566" s="553" t="s">
        <v>16148</v>
      </c>
      <c r="EH1566" s="552">
        <v>0</v>
      </c>
      <c r="EI1566" s="553"/>
      <c r="EJ1566" s="172">
        <v>4</v>
      </c>
      <c r="EK1566" s="172">
        <v>0</v>
      </c>
      <c r="EL1566" s="576">
        <v>0</v>
      </c>
      <c r="EM1566" s="553" t="s">
        <v>15508</v>
      </c>
      <c r="EN1566" s="552">
        <v>4</v>
      </c>
      <c r="EO1566" s="553" t="s">
        <v>16149</v>
      </c>
      <c r="EP1566" s="172">
        <v>2</v>
      </c>
      <c r="EQ1566" s="172">
        <v>1</v>
      </c>
      <c r="ER1566" s="332">
        <v>0.5</v>
      </c>
      <c r="ES1566" s="553" t="s">
        <v>15509</v>
      </c>
      <c r="ET1566" s="552">
        <v>1</v>
      </c>
      <c r="EU1566" s="553" t="s">
        <v>15510</v>
      </c>
      <c r="EV1566" s="172">
        <v>14</v>
      </c>
      <c r="EW1566" s="172">
        <v>1</v>
      </c>
      <c r="EX1566" s="332">
        <v>7.1428571428571425E-2</v>
      </c>
      <c r="EY1566" s="553" t="s">
        <v>16150</v>
      </c>
      <c r="EZ1566" s="552">
        <v>0</v>
      </c>
      <c r="FA1566" s="553" t="s">
        <v>137</v>
      </c>
      <c r="FB1566" s="172">
        <v>0</v>
      </c>
      <c r="FC1566" s="172">
        <v>0</v>
      </c>
      <c r="FD1566" s="332" t="s">
        <v>148</v>
      </c>
      <c r="FE1566" s="553" t="s">
        <v>137</v>
      </c>
      <c r="FF1566" s="552">
        <v>0</v>
      </c>
      <c r="FG1566" s="553" t="s">
        <v>137</v>
      </c>
      <c r="FH1566" s="172">
        <v>0</v>
      </c>
      <c r="FI1566" s="172">
        <v>0</v>
      </c>
      <c r="FJ1566" s="332" t="s">
        <v>148</v>
      </c>
      <c r="FK1566" s="553" t="s">
        <v>137</v>
      </c>
      <c r="FL1566" s="552">
        <v>0</v>
      </c>
      <c r="FM1566" s="553" t="s">
        <v>137</v>
      </c>
      <c r="FN1566" s="172">
        <v>0</v>
      </c>
      <c r="FO1566" s="172">
        <v>0</v>
      </c>
      <c r="FP1566" s="332" t="s">
        <v>148</v>
      </c>
      <c r="FQ1566" s="553" t="s">
        <v>137</v>
      </c>
      <c r="FR1566" s="552">
        <v>0</v>
      </c>
      <c r="FS1566" s="553" t="s">
        <v>137</v>
      </c>
      <c r="FT1566" s="172">
        <v>0</v>
      </c>
      <c r="FU1566" s="172">
        <v>0</v>
      </c>
      <c r="FV1566" s="332" t="s">
        <v>148</v>
      </c>
      <c r="FW1566" s="553" t="s">
        <v>137</v>
      </c>
      <c r="FX1566" s="552">
        <v>0</v>
      </c>
      <c r="FY1566" s="553" t="s">
        <v>137</v>
      </c>
      <c r="FZ1566" s="172">
        <v>4</v>
      </c>
      <c r="GA1566" s="172">
        <v>4</v>
      </c>
      <c r="GB1566" s="332">
        <v>1</v>
      </c>
      <c r="GC1566" s="553" t="s">
        <v>137</v>
      </c>
      <c r="GD1566" s="552">
        <v>0</v>
      </c>
      <c r="GE1566" s="553" t="s">
        <v>137</v>
      </c>
      <c r="GF1566" s="172">
        <v>0</v>
      </c>
      <c r="GG1566" s="172">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1"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2">
        <v>3</v>
      </c>
      <c r="BQ1567" s="172">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2">
        <v>0</v>
      </c>
      <c r="DG1567" s="172">
        <v>0</v>
      </c>
      <c r="DH1567" s="332" t="s">
        <v>148</v>
      </c>
      <c r="DI1567" s="553" t="s">
        <v>137</v>
      </c>
      <c r="DJ1567" s="552">
        <v>0</v>
      </c>
      <c r="DK1567" s="553" t="s">
        <v>137</v>
      </c>
      <c r="DL1567" s="172">
        <v>2</v>
      </c>
      <c r="DM1567" s="172">
        <v>0</v>
      </c>
      <c r="DN1567" s="332">
        <v>0</v>
      </c>
      <c r="DO1567" s="553" t="s">
        <v>9934</v>
      </c>
      <c r="DP1567" s="551">
        <v>0</v>
      </c>
      <c r="DQ1567" s="553" t="s">
        <v>137</v>
      </c>
      <c r="DR1567" s="172">
        <v>51</v>
      </c>
      <c r="DS1567" s="172">
        <v>0</v>
      </c>
      <c r="DT1567" s="332">
        <v>0</v>
      </c>
      <c r="DU1567" s="553" t="s">
        <v>9935</v>
      </c>
      <c r="DV1567" s="552">
        <v>0</v>
      </c>
      <c r="DW1567" s="553" t="s">
        <v>137</v>
      </c>
      <c r="DX1567" s="172">
        <v>2</v>
      </c>
      <c r="DY1567" s="172">
        <v>0</v>
      </c>
      <c r="DZ1567" s="332">
        <v>0</v>
      </c>
      <c r="EA1567" s="553" t="s">
        <v>11886</v>
      </c>
      <c r="EB1567" s="552">
        <v>0</v>
      </c>
      <c r="EC1567" s="553" t="s">
        <v>137</v>
      </c>
      <c r="ED1567" s="172">
        <v>0</v>
      </c>
      <c r="EE1567" s="172">
        <v>0</v>
      </c>
      <c r="EF1567" s="576" t="s">
        <v>148</v>
      </c>
      <c r="EG1567" s="553" t="s">
        <v>137</v>
      </c>
      <c r="EH1567" s="552">
        <v>0</v>
      </c>
      <c r="EI1567" s="553" t="s">
        <v>137</v>
      </c>
      <c r="EJ1567" s="172">
        <v>4</v>
      </c>
      <c r="EK1567" s="172">
        <v>0</v>
      </c>
      <c r="EL1567" s="576">
        <v>0</v>
      </c>
      <c r="EM1567" s="553" t="s">
        <v>16152</v>
      </c>
      <c r="EN1567" s="552">
        <v>4</v>
      </c>
      <c r="EO1567" s="553" t="s">
        <v>16152</v>
      </c>
      <c r="EP1567" s="172">
        <v>2</v>
      </c>
      <c r="EQ1567" s="172">
        <v>0</v>
      </c>
      <c r="ER1567" s="332">
        <v>0</v>
      </c>
      <c r="ES1567" s="553" t="s">
        <v>16153</v>
      </c>
      <c r="ET1567" s="552">
        <v>1</v>
      </c>
      <c r="EU1567" s="553" t="s">
        <v>16153</v>
      </c>
      <c r="EV1567" s="172">
        <v>6</v>
      </c>
      <c r="EW1567" s="172">
        <v>2</v>
      </c>
      <c r="EX1567" s="332">
        <v>0.33333333333333331</v>
      </c>
      <c r="EY1567" s="553" t="s">
        <v>9936</v>
      </c>
      <c r="EZ1567" s="552">
        <v>5</v>
      </c>
      <c r="FA1567" s="553" t="s">
        <v>9937</v>
      </c>
      <c r="FB1567" s="172">
        <v>0</v>
      </c>
      <c r="FC1567" s="172">
        <v>0</v>
      </c>
      <c r="FD1567" s="332" t="s">
        <v>148</v>
      </c>
      <c r="FE1567" s="553" t="s">
        <v>137</v>
      </c>
      <c r="FF1567" s="552">
        <v>0</v>
      </c>
      <c r="FG1567" s="553" t="s">
        <v>137</v>
      </c>
      <c r="FH1567" s="172">
        <v>0</v>
      </c>
      <c r="FI1567" s="172">
        <v>0</v>
      </c>
      <c r="FJ1567" s="332" t="s">
        <v>148</v>
      </c>
      <c r="FK1567" s="553" t="s">
        <v>137</v>
      </c>
      <c r="FL1567" s="552">
        <v>0</v>
      </c>
      <c r="FM1567" s="553" t="s">
        <v>137</v>
      </c>
      <c r="FN1567" s="172">
        <v>0</v>
      </c>
      <c r="FO1567" s="172">
        <v>0</v>
      </c>
      <c r="FP1567" s="332" t="s">
        <v>148</v>
      </c>
      <c r="FQ1567" s="553" t="s">
        <v>137</v>
      </c>
      <c r="FR1567" s="552">
        <v>0</v>
      </c>
      <c r="FS1567" s="553" t="s">
        <v>137</v>
      </c>
      <c r="FT1567" s="172">
        <v>0</v>
      </c>
      <c r="FU1567" s="172">
        <v>0</v>
      </c>
      <c r="FV1567" s="332" t="s">
        <v>148</v>
      </c>
      <c r="FW1567" s="553" t="s">
        <v>137</v>
      </c>
      <c r="FX1567" s="552">
        <v>0</v>
      </c>
      <c r="FY1567" s="553" t="s">
        <v>137</v>
      </c>
      <c r="FZ1567" s="172">
        <v>5</v>
      </c>
      <c r="GA1567" s="172">
        <v>3</v>
      </c>
      <c r="GB1567" s="332">
        <v>0.6</v>
      </c>
      <c r="GC1567" s="553" t="s">
        <v>9938</v>
      </c>
      <c r="GD1567" s="552">
        <v>2</v>
      </c>
      <c r="GE1567" s="553" t="s">
        <v>9939</v>
      </c>
      <c r="GF1567" s="172">
        <v>0</v>
      </c>
      <c r="GG1567" s="172">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1"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2">
        <v>1</v>
      </c>
      <c r="BQ1568" s="172">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2">
        <v>0</v>
      </c>
      <c r="DG1568" s="172">
        <v>0</v>
      </c>
      <c r="DH1568" s="332" t="s">
        <v>148</v>
      </c>
      <c r="DI1568" s="553" t="s">
        <v>137</v>
      </c>
      <c r="DJ1568" s="552">
        <v>0</v>
      </c>
      <c r="DK1568" s="553" t="s">
        <v>137</v>
      </c>
      <c r="DL1568" s="172">
        <v>1</v>
      </c>
      <c r="DM1568" s="172">
        <v>1</v>
      </c>
      <c r="DN1568" s="332">
        <v>1</v>
      </c>
      <c r="DO1568" s="553" t="s">
        <v>137</v>
      </c>
      <c r="DP1568" s="551">
        <v>0</v>
      </c>
      <c r="DQ1568" s="553" t="s">
        <v>137</v>
      </c>
      <c r="DR1568" s="172">
        <v>28</v>
      </c>
      <c r="DS1568" s="172">
        <v>0</v>
      </c>
      <c r="DT1568" s="332">
        <v>0</v>
      </c>
      <c r="DU1568" s="553" t="s">
        <v>1274</v>
      </c>
      <c r="DV1568" s="552">
        <v>0</v>
      </c>
      <c r="DW1568" s="553" t="s">
        <v>137</v>
      </c>
      <c r="DX1568" s="172">
        <v>1</v>
      </c>
      <c r="DY1568" s="172">
        <v>1</v>
      </c>
      <c r="DZ1568" s="332">
        <v>1</v>
      </c>
      <c r="EA1568" s="553" t="s">
        <v>137</v>
      </c>
      <c r="EB1568" s="552">
        <v>0</v>
      </c>
      <c r="EC1568" s="553" t="s">
        <v>137</v>
      </c>
      <c r="ED1568" s="172">
        <v>0</v>
      </c>
      <c r="EE1568" s="172">
        <v>0</v>
      </c>
      <c r="EF1568" s="576" t="s">
        <v>148</v>
      </c>
      <c r="EG1568" s="553" t="s">
        <v>137</v>
      </c>
      <c r="EH1568" s="552">
        <v>0</v>
      </c>
      <c r="EI1568" s="553" t="s">
        <v>137</v>
      </c>
      <c r="EJ1568" s="172">
        <v>2</v>
      </c>
      <c r="EK1568" s="172">
        <v>0</v>
      </c>
      <c r="EL1568" s="576">
        <v>0</v>
      </c>
      <c r="EM1568" s="553" t="s">
        <v>1274</v>
      </c>
      <c r="EN1568" s="552">
        <v>2</v>
      </c>
      <c r="EO1568" s="553" t="s">
        <v>12626</v>
      </c>
      <c r="EP1568" s="172">
        <v>0</v>
      </c>
      <c r="EQ1568" s="172">
        <v>0</v>
      </c>
      <c r="ER1568" s="332" t="s">
        <v>148</v>
      </c>
      <c r="ES1568" s="553" t="s">
        <v>137</v>
      </c>
      <c r="ET1568" s="552">
        <v>0</v>
      </c>
      <c r="EU1568" s="553" t="s">
        <v>137</v>
      </c>
      <c r="EV1568" s="172">
        <v>6</v>
      </c>
      <c r="EW1568" s="172">
        <v>0</v>
      </c>
      <c r="EX1568" s="332">
        <v>0</v>
      </c>
      <c r="EY1568" s="553" t="s">
        <v>1274</v>
      </c>
      <c r="EZ1568" s="552">
        <v>0</v>
      </c>
      <c r="FA1568" s="553" t="s">
        <v>137</v>
      </c>
      <c r="FB1568" s="172">
        <v>0</v>
      </c>
      <c r="FC1568" s="172">
        <v>0</v>
      </c>
      <c r="FD1568" s="332" t="s">
        <v>148</v>
      </c>
      <c r="FE1568" s="553" t="s">
        <v>137</v>
      </c>
      <c r="FF1568" s="552">
        <v>0</v>
      </c>
      <c r="FG1568" s="553" t="s">
        <v>137</v>
      </c>
      <c r="FH1568" s="172">
        <v>0</v>
      </c>
      <c r="FI1568" s="172">
        <v>0</v>
      </c>
      <c r="FJ1568" s="332" t="s">
        <v>148</v>
      </c>
      <c r="FK1568" s="553" t="s">
        <v>137</v>
      </c>
      <c r="FL1568" s="552">
        <v>0</v>
      </c>
      <c r="FM1568" s="553" t="s">
        <v>137</v>
      </c>
      <c r="FN1568" s="172">
        <v>0</v>
      </c>
      <c r="FO1568" s="172">
        <v>0</v>
      </c>
      <c r="FP1568" s="332" t="s">
        <v>148</v>
      </c>
      <c r="FQ1568" s="553" t="s">
        <v>137</v>
      </c>
      <c r="FR1568" s="552">
        <v>0</v>
      </c>
      <c r="FS1568" s="553" t="s">
        <v>137</v>
      </c>
      <c r="FT1568" s="172">
        <v>0</v>
      </c>
      <c r="FU1568" s="172">
        <v>0</v>
      </c>
      <c r="FV1568" s="332" t="s">
        <v>148</v>
      </c>
      <c r="FW1568" s="553" t="s">
        <v>137</v>
      </c>
      <c r="FX1568" s="552">
        <v>0</v>
      </c>
      <c r="FY1568" s="553" t="s">
        <v>137</v>
      </c>
      <c r="FZ1568" s="172">
        <v>4</v>
      </c>
      <c r="GA1568" s="172">
        <v>0</v>
      </c>
      <c r="GB1568" s="332">
        <v>0</v>
      </c>
      <c r="GC1568" s="553" t="s">
        <v>1274</v>
      </c>
      <c r="GD1568" s="552">
        <v>1</v>
      </c>
      <c r="GE1568" s="553" t="s">
        <v>13896</v>
      </c>
      <c r="GF1568" s="172">
        <v>5</v>
      </c>
      <c r="GG1568" s="172">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1"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2">
        <v>2</v>
      </c>
      <c r="BQ1569" s="172">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2">
        <v>0</v>
      </c>
      <c r="DG1569" s="172">
        <v>0</v>
      </c>
      <c r="DH1569" s="332" t="s">
        <v>148</v>
      </c>
      <c r="DI1569" s="553" t="s">
        <v>137</v>
      </c>
      <c r="DJ1569" s="552">
        <v>0</v>
      </c>
      <c r="DK1569" s="553" t="s">
        <v>137</v>
      </c>
      <c r="DL1569" s="172">
        <v>3</v>
      </c>
      <c r="DM1569" s="172">
        <v>0</v>
      </c>
      <c r="DN1569" s="332">
        <v>0</v>
      </c>
      <c r="DO1569" s="553" t="s">
        <v>9946</v>
      </c>
      <c r="DP1569" s="551">
        <v>0</v>
      </c>
      <c r="DQ1569" s="553" t="s">
        <v>137</v>
      </c>
      <c r="DR1569" s="172">
        <v>126</v>
      </c>
      <c r="DS1569" s="172">
        <v>126</v>
      </c>
      <c r="DT1569" s="332">
        <v>1</v>
      </c>
      <c r="DU1569" s="553" t="s">
        <v>137</v>
      </c>
      <c r="DV1569" s="552">
        <v>0</v>
      </c>
      <c r="DW1569" s="553" t="s">
        <v>137</v>
      </c>
      <c r="DX1569" s="172">
        <v>2</v>
      </c>
      <c r="DY1569" s="172">
        <v>0</v>
      </c>
      <c r="DZ1569" s="332">
        <v>0</v>
      </c>
      <c r="EA1569" s="553" t="s">
        <v>9947</v>
      </c>
      <c r="EB1569" s="552">
        <v>0</v>
      </c>
      <c r="EC1569" s="553" t="s">
        <v>137</v>
      </c>
      <c r="ED1569" s="172">
        <v>4</v>
      </c>
      <c r="EE1569" s="172">
        <v>1</v>
      </c>
      <c r="EF1569" s="576">
        <v>0.25</v>
      </c>
      <c r="EG1569" s="553" t="s">
        <v>16160</v>
      </c>
      <c r="EH1569" s="552">
        <v>0</v>
      </c>
      <c r="EI1569" s="553" t="s">
        <v>137</v>
      </c>
      <c r="EJ1569" s="172">
        <v>4</v>
      </c>
      <c r="EK1569" s="172">
        <v>0</v>
      </c>
      <c r="EL1569" s="576">
        <v>0</v>
      </c>
      <c r="EM1569" s="553" t="s">
        <v>9948</v>
      </c>
      <c r="EN1569" s="552">
        <v>4</v>
      </c>
      <c r="EO1569" s="553" t="s">
        <v>16161</v>
      </c>
      <c r="EP1569" s="172">
        <v>13</v>
      </c>
      <c r="EQ1569" s="172">
        <v>0</v>
      </c>
      <c r="ER1569" s="332">
        <v>0</v>
      </c>
      <c r="ES1569" s="553" t="s">
        <v>11887</v>
      </c>
      <c r="ET1569" s="552">
        <v>9</v>
      </c>
      <c r="EU1569" s="553" t="s">
        <v>15511</v>
      </c>
      <c r="EV1569" s="172">
        <v>10</v>
      </c>
      <c r="EW1569" s="172">
        <v>0</v>
      </c>
      <c r="EX1569" s="332">
        <v>0</v>
      </c>
      <c r="EY1569" s="553" t="s">
        <v>15512</v>
      </c>
      <c r="EZ1569" s="552">
        <v>10</v>
      </c>
      <c r="FA1569" s="553" t="s">
        <v>13744</v>
      </c>
      <c r="FB1569" s="172">
        <v>2</v>
      </c>
      <c r="FC1569" s="172">
        <v>2</v>
      </c>
      <c r="FD1569" s="332">
        <v>1</v>
      </c>
      <c r="FE1569" s="553" t="s">
        <v>137</v>
      </c>
      <c r="FF1569" s="552">
        <v>0</v>
      </c>
      <c r="FG1569" s="553" t="s">
        <v>137</v>
      </c>
      <c r="FH1569" s="172">
        <v>2</v>
      </c>
      <c r="FI1569" s="172">
        <v>1</v>
      </c>
      <c r="FJ1569" s="332">
        <v>0.5</v>
      </c>
      <c r="FK1569" s="553" t="s">
        <v>9949</v>
      </c>
      <c r="FL1569" s="552">
        <v>0</v>
      </c>
      <c r="FM1569" s="307" t="s">
        <v>137</v>
      </c>
      <c r="FN1569" s="172">
        <v>0</v>
      </c>
      <c r="FO1569" s="172">
        <v>0</v>
      </c>
      <c r="FP1569" s="332" t="s">
        <v>148</v>
      </c>
      <c r="FQ1569" s="553" t="s">
        <v>137</v>
      </c>
      <c r="FR1569" s="552">
        <v>0</v>
      </c>
      <c r="FS1569" s="553" t="s">
        <v>137</v>
      </c>
      <c r="FT1569" s="172">
        <v>0</v>
      </c>
      <c r="FU1569" s="172">
        <v>0</v>
      </c>
      <c r="FV1569" s="332" t="s">
        <v>148</v>
      </c>
      <c r="FW1569" s="553" t="s">
        <v>137</v>
      </c>
      <c r="FX1569" s="552">
        <v>0</v>
      </c>
      <c r="FY1569" s="553" t="s">
        <v>137</v>
      </c>
      <c r="FZ1569" s="172">
        <v>14</v>
      </c>
      <c r="GA1569" s="172">
        <v>9</v>
      </c>
      <c r="GB1569" s="332">
        <v>0.6428571428571429</v>
      </c>
      <c r="GC1569" s="553" t="s">
        <v>9950</v>
      </c>
      <c r="GD1569" s="552">
        <v>4</v>
      </c>
      <c r="GE1569" s="553" t="s">
        <v>9951</v>
      </c>
      <c r="GF1569" s="172">
        <v>5</v>
      </c>
      <c r="GG1569" s="172">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1"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2">
        <v>1</v>
      </c>
      <c r="BQ1570" s="172">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2">
        <v>0</v>
      </c>
      <c r="DG1570" s="172">
        <v>0</v>
      </c>
      <c r="DH1570" s="332" t="s">
        <v>148</v>
      </c>
      <c r="DI1570" s="553" t="s">
        <v>137</v>
      </c>
      <c r="DJ1570" s="552">
        <v>0</v>
      </c>
      <c r="DK1570" s="553" t="s">
        <v>137</v>
      </c>
      <c r="DL1570" s="172">
        <v>0</v>
      </c>
      <c r="DM1570" s="172">
        <v>0</v>
      </c>
      <c r="DN1570" s="332" t="s">
        <v>148</v>
      </c>
      <c r="DO1570" s="553" t="s">
        <v>137</v>
      </c>
      <c r="DP1570" s="551">
        <v>0</v>
      </c>
      <c r="DQ1570" s="553" t="s">
        <v>137</v>
      </c>
      <c r="DR1570" s="172">
        <v>18</v>
      </c>
      <c r="DS1570" s="172">
        <v>0</v>
      </c>
      <c r="DT1570" s="332">
        <v>0</v>
      </c>
      <c r="DU1570" s="553" t="s">
        <v>9956</v>
      </c>
      <c r="DV1570" s="552">
        <v>0</v>
      </c>
      <c r="DW1570" s="553" t="s">
        <v>137</v>
      </c>
      <c r="DX1570" s="172">
        <v>0</v>
      </c>
      <c r="DY1570" s="172">
        <v>0</v>
      </c>
      <c r="DZ1570" s="332" t="s">
        <v>148</v>
      </c>
      <c r="EA1570" s="553" t="s">
        <v>137</v>
      </c>
      <c r="EB1570" s="552">
        <v>0</v>
      </c>
      <c r="EC1570" s="553" t="s">
        <v>137</v>
      </c>
      <c r="ED1570" s="172">
        <v>0</v>
      </c>
      <c r="EE1570" s="172">
        <v>0</v>
      </c>
      <c r="EF1570" s="576" t="s">
        <v>148</v>
      </c>
      <c r="EG1570" s="553" t="s">
        <v>137</v>
      </c>
      <c r="EH1570" s="552">
        <v>0</v>
      </c>
      <c r="EI1570" s="553" t="s">
        <v>137</v>
      </c>
      <c r="EJ1570" s="172">
        <v>3</v>
      </c>
      <c r="EK1570" s="172">
        <v>3</v>
      </c>
      <c r="EL1570" s="576">
        <v>1</v>
      </c>
      <c r="EM1570" s="553" t="s">
        <v>137</v>
      </c>
      <c r="EN1570" s="552">
        <v>0</v>
      </c>
      <c r="EO1570" s="553" t="s">
        <v>137</v>
      </c>
      <c r="EP1570" s="172">
        <v>0</v>
      </c>
      <c r="EQ1570" s="172">
        <v>0</v>
      </c>
      <c r="ER1570" s="332" t="s">
        <v>148</v>
      </c>
      <c r="ES1570" s="553" t="s">
        <v>137</v>
      </c>
      <c r="ET1570" s="552">
        <v>0</v>
      </c>
      <c r="EU1570" s="553" t="s">
        <v>137</v>
      </c>
      <c r="EV1570" s="172">
        <v>6</v>
      </c>
      <c r="EW1570" s="172">
        <v>0</v>
      </c>
      <c r="EX1570" s="332">
        <v>0</v>
      </c>
      <c r="EY1570" s="553" t="s">
        <v>12478</v>
      </c>
      <c r="EZ1570" s="552">
        <v>6</v>
      </c>
      <c r="FA1570" s="553" t="s">
        <v>9957</v>
      </c>
      <c r="FB1570" s="172">
        <v>1</v>
      </c>
      <c r="FC1570" s="172">
        <v>0</v>
      </c>
      <c r="FD1570" s="332">
        <v>0</v>
      </c>
      <c r="FE1570" s="553" t="s">
        <v>12478</v>
      </c>
      <c r="FF1570" s="552">
        <v>1</v>
      </c>
      <c r="FG1570" s="553" t="s">
        <v>9957</v>
      </c>
      <c r="FH1570" s="172">
        <v>1</v>
      </c>
      <c r="FI1570" s="172">
        <v>0</v>
      </c>
      <c r="FJ1570" s="332">
        <v>0</v>
      </c>
      <c r="FK1570" s="553" t="s">
        <v>15513</v>
      </c>
      <c r="FL1570" s="552">
        <v>1</v>
      </c>
      <c r="FM1570" s="551" t="s">
        <v>19014</v>
      </c>
      <c r="FN1570" s="172">
        <v>0</v>
      </c>
      <c r="FO1570" s="172">
        <v>0</v>
      </c>
      <c r="FP1570" s="332" t="s">
        <v>148</v>
      </c>
      <c r="FQ1570" s="553" t="s">
        <v>137</v>
      </c>
      <c r="FR1570" s="552">
        <v>0</v>
      </c>
      <c r="FS1570" s="553" t="s">
        <v>137</v>
      </c>
      <c r="FT1570" s="172">
        <v>0</v>
      </c>
      <c r="FU1570" s="172">
        <v>0</v>
      </c>
      <c r="FV1570" s="332" t="s">
        <v>148</v>
      </c>
      <c r="FW1570" s="553" t="s">
        <v>137</v>
      </c>
      <c r="FX1570" s="552">
        <v>0</v>
      </c>
      <c r="FY1570" s="553" t="s">
        <v>137</v>
      </c>
      <c r="FZ1570" s="172">
        <v>2</v>
      </c>
      <c r="GA1570" s="172">
        <v>2</v>
      </c>
      <c r="GB1570" s="332">
        <v>1</v>
      </c>
      <c r="GC1570" s="553" t="s">
        <v>137</v>
      </c>
      <c r="GD1570" s="552">
        <v>0</v>
      </c>
      <c r="GE1570" s="553" t="s">
        <v>137</v>
      </c>
      <c r="GF1570" s="172">
        <v>3</v>
      </c>
      <c r="GG1570" s="172">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1"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2">
        <v>1</v>
      </c>
      <c r="BQ1571" s="172">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2">
        <v>0</v>
      </c>
      <c r="DG1571" s="172">
        <v>0</v>
      </c>
      <c r="DH1571" s="332" t="s">
        <v>148</v>
      </c>
      <c r="DI1571" s="553" t="s">
        <v>137</v>
      </c>
      <c r="DJ1571" s="552">
        <v>0</v>
      </c>
      <c r="DK1571" s="553" t="s">
        <v>137</v>
      </c>
      <c r="DL1571" s="172">
        <v>0</v>
      </c>
      <c r="DM1571" s="172">
        <v>0</v>
      </c>
      <c r="DN1571" s="332" t="s">
        <v>148</v>
      </c>
      <c r="DO1571" s="553" t="s">
        <v>137</v>
      </c>
      <c r="DP1571" s="551">
        <v>0</v>
      </c>
      <c r="DQ1571" s="553" t="s">
        <v>137</v>
      </c>
      <c r="DR1571" s="172">
        <v>15</v>
      </c>
      <c r="DS1571" s="172">
        <v>0</v>
      </c>
      <c r="DT1571" s="332">
        <v>0</v>
      </c>
      <c r="DU1571" s="553" t="s">
        <v>1088</v>
      </c>
      <c r="DV1571" s="552">
        <v>0</v>
      </c>
      <c r="DW1571" s="553" t="s">
        <v>137</v>
      </c>
      <c r="DX1571" s="172">
        <v>2</v>
      </c>
      <c r="DY1571" s="172">
        <v>0</v>
      </c>
      <c r="DZ1571" s="332">
        <v>0</v>
      </c>
      <c r="EA1571" s="553" t="s">
        <v>9960</v>
      </c>
      <c r="EB1571" s="552">
        <v>0</v>
      </c>
      <c r="EC1571" s="553" t="s">
        <v>137</v>
      </c>
      <c r="ED1571" s="172">
        <v>0</v>
      </c>
      <c r="EE1571" s="172">
        <v>0</v>
      </c>
      <c r="EF1571" s="576" t="s">
        <v>148</v>
      </c>
      <c r="EG1571" s="553" t="s">
        <v>137</v>
      </c>
      <c r="EH1571" s="552">
        <v>0</v>
      </c>
      <c r="EI1571" s="553" t="s">
        <v>137</v>
      </c>
      <c r="EJ1571" s="172">
        <v>0</v>
      </c>
      <c r="EK1571" s="172">
        <v>0</v>
      </c>
      <c r="EL1571" s="576" t="s">
        <v>148</v>
      </c>
      <c r="EM1571" s="553" t="s">
        <v>137</v>
      </c>
      <c r="EN1571" s="552">
        <v>0</v>
      </c>
      <c r="EO1571" s="553" t="s">
        <v>137</v>
      </c>
      <c r="EP1571" s="172">
        <v>0</v>
      </c>
      <c r="EQ1571" s="172">
        <v>0</v>
      </c>
      <c r="ER1571" s="332" t="s">
        <v>148</v>
      </c>
      <c r="ES1571" s="553" t="s">
        <v>137</v>
      </c>
      <c r="ET1571" s="552">
        <v>0</v>
      </c>
      <c r="EU1571" s="553" t="s">
        <v>137</v>
      </c>
      <c r="EV1571" s="172">
        <v>2</v>
      </c>
      <c r="EW1571" s="172">
        <v>0</v>
      </c>
      <c r="EX1571" s="332">
        <v>0</v>
      </c>
      <c r="EY1571" s="553" t="s">
        <v>13745</v>
      </c>
      <c r="EZ1571" s="552">
        <v>1</v>
      </c>
      <c r="FA1571" s="553" t="s">
        <v>13746</v>
      </c>
      <c r="FB1571" s="172">
        <v>1</v>
      </c>
      <c r="FC1571" s="172">
        <v>1</v>
      </c>
      <c r="FD1571" s="332">
        <v>1</v>
      </c>
      <c r="FE1571" s="553" t="s">
        <v>137</v>
      </c>
      <c r="FF1571" s="552">
        <v>0</v>
      </c>
      <c r="FG1571" s="553" t="s">
        <v>137</v>
      </c>
      <c r="FH1571" s="172">
        <v>0</v>
      </c>
      <c r="FI1571" s="172">
        <v>0</v>
      </c>
      <c r="FJ1571" s="332" t="s">
        <v>148</v>
      </c>
      <c r="FK1571" s="553" t="s">
        <v>137</v>
      </c>
      <c r="FL1571" s="552">
        <v>0</v>
      </c>
      <c r="FM1571" s="238" t="s">
        <v>137</v>
      </c>
      <c r="FN1571" s="172">
        <v>0</v>
      </c>
      <c r="FO1571" s="172">
        <v>0</v>
      </c>
      <c r="FP1571" s="332" t="s">
        <v>148</v>
      </c>
      <c r="FQ1571" s="553" t="s">
        <v>137</v>
      </c>
      <c r="FR1571" s="552">
        <v>0</v>
      </c>
      <c r="FS1571" s="553" t="s">
        <v>137</v>
      </c>
      <c r="FT1571" s="172">
        <v>0</v>
      </c>
      <c r="FU1571" s="172">
        <v>0</v>
      </c>
      <c r="FV1571" s="332" t="s">
        <v>148</v>
      </c>
      <c r="FW1571" s="553" t="s">
        <v>137</v>
      </c>
      <c r="FX1571" s="552">
        <v>0</v>
      </c>
      <c r="FY1571" s="553" t="s">
        <v>137</v>
      </c>
      <c r="FZ1571" s="172">
        <v>2</v>
      </c>
      <c r="GA1571" s="172">
        <v>2</v>
      </c>
      <c r="GB1571" s="332">
        <v>1</v>
      </c>
      <c r="GC1571" s="553" t="s">
        <v>137</v>
      </c>
      <c r="GD1571" s="552">
        <v>0</v>
      </c>
      <c r="GE1571" s="553" t="s">
        <v>137</v>
      </c>
      <c r="GF1571" s="172">
        <v>0</v>
      </c>
      <c r="GG1571" s="172">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1"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2">
        <v>0</v>
      </c>
      <c r="BQ1572" s="172">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2">
        <v>0</v>
      </c>
      <c r="DG1572" s="172">
        <v>0</v>
      </c>
      <c r="DH1572" s="332" t="s">
        <v>148</v>
      </c>
      <c r="DI1572" s="553" t="s">
        <v>137</v>
      </c>
      <c r="DJ1572" s="552">
        <v>0</v>
      </c>
      <c r="DK1572" s="553" t="s">
        <v>137</v>
      </c>
      <c r="DL1572" s="172">
        <v>0</v>
      </c>
      <c r="DM1572" s="172">
        <v>0</v>
      </c>
      <c r="DN1572" s="332" t="s">
        <v>148</v>
      </c>
      <c r="DO1572" s="553" t="s">
        <v>137</v>
      </c>
      <c r="DP1572" s="551">
        <v>0</v>
      </c>
      <c r="DQ1572" s="553" t="s">
        <v>137</v>
      </c>
      <c r="DR1572" s="172">
        <v>3</v>
      </c>
      <c r="DS1572" s="172">
        <v>0</v>
      </c>
      <c r="DT1572" s="332">
        <v>0</v>
      </c>
      <c r="DU1572" s="553" t="s">
        <v>15522</v>
      </c>
      <c r="DV1572" s="552">
        <v>0</v>
      </c>
      <c r="DW1572" s="553" t="s">
        <v>137</v>
      </c>
      <c r="DX1572" s="172">
        <v>0</v>
      </c>
      <c r="DY1572" s="172">
        <v>0</v>
      </c>
      <c r="DZ1572" s="332" t="s">
        <v>148</v>
      </c>
      <c r="EA1572" s="553" t="s">
        <v>137</v>
      </c>
      <c r="EB1572" s="552">
        <v>0</v>
      </c>
      <c r="EC1572" s="553" t="s">
        <v>137</v>
      </c>
      <c r="ED1572" s="172">
        <v>0</v>
      </c>
      <c r="EE1572" s="172">
        <v>0</v>
      </c>
      <c r="EF1572" s="576" t="s">
        <v>148</v>
      </c>
      <c r="EG1572" s="553" t="s">
        <v>137</v>
      </c>
      <c r="EH1572" s="552">
        <v>0</v>
      </c>
      <c r="EI1572" s="553" t="s">
        <v>137</v>
      </c>
      <c r="EJ1572" s="172">
        <v>0</v>
      </c>
      <c r="EK1572" s="172">
        <v>0</v>
      </c>
      <c r="EL1572" s="576" t="s">
        <v>148</v>
      </c>
      <c r="EM1572" s="553" t="s">
        <v>137</v>
      </c>
      <c r="EN1572" s="552">
        <v>0</v>
      </c>
      <c r="EO1572" s="553" t="s">
        <v>137</v>
      </c>
      <c r="EP1572" s="172">
        <v>0</v>
      </c>
      <c r="EQ1572" s="172">
        <v>0</v>
      </c>
      <c r="ER1572" s="332" t="s">
        <v>148</v>
      </c>
      <c r="ES1572" s="553" t="s">
        <v>137</v>
      </c>
      <c r="ET1572" s="552">
        <v>0</v>
      </c>
      <c r="EU1572" s="553" t="s">
        <v>137</v>
      </c>
      <c r="EV1572" s="172">
        <v>1</v>
      </c>
      <c r="EW1572" s="172">
        <v>0</v>
      </c>
      <c r="EX1572" s="332">
        <v>0</v>
      </c>
      <c r="EY1572" s="553" t="s">
        <v>9962</v>
      </c>
      <c r="EZ1572" s="552">
        <v>1</v>
      </c>
      <c r="FA1572" s="553" t="s">
        <v>13747</v>
      </c>
      <c r="FB1572" s="172">
        <v>0</v>
      </c>
      <c r="FC1572" s="172">
        <v>0</v>
      </c>
      <c r="FD1572" s="332" t="s">
        <v>148</v>
      </c>
      <c r="FE1572" s="553" t="s">
        <v>137</v>
      </c>
      <c r="FF1572" s="552">
        <v>0</v>
      </c>
      <c r="FG1572" s="553" t="s">
        <v>137</v>
      </c>
      <c r="FH1572" s="172">
        <v>0</v>
      </c>
      <c r="FI1572" s="172">
        <v>0</v>
      </c>
      <c r="FJ1572" s="332" t="s">
        <v>148</v>
      </c>
      <c r="FK1572" s="553" t="s">
        <v>137</v>
      </c>
      <c r="FL1572" s="552">
        <v>0</v>
      </c>
      <c r="FM1572" s="553" t="s">
        <v>137</v>
      </c>
      <c r="FN1572" s="172">
        <v>0</v>
      </c>
      <c r="FO1572" s="172">
        <v>0</v>
      </c>
      <c r="FP1572" s="332" t="s">
        <v>148</v>
      </c>
      <c r="FQ1572" s="553" t="s">
        <v>137</v>
      </c>
      <c r="FR1572" s="552">
        <v>0</v>
      </c>
      <c r="FS1572" s="553" t="s">
        <v>137</v>
      </c>
      <c r="FT1572" s="172">
        <v>0</v>
      </c>
      <c r="FU1572" s="172">
        <v>0</v>
      </c>
      <c r="FV1572" s="332" t="s">
        <v>148</v>
      </c>
      <c r="FW1572" s="553" t="s">
        <v>137</v>
      </c>
      <c r="FX1572" s="552">
        <v>0</v>
      </c>
      <c r="FY1572" s="553" t="s">
        <v>137</v>
      </c>
      <c r="FZ1572" s="172">
        <v>1</v>
      </c>
      <c r="GA1572" s="172">
        <v>0</v>
      </c>
      <c r="GB1572" s="332">
        <v>0</v>
      </c>
      <c r="GC1572" s="553" t="s">
        <v>9962</v>
      </c>
      <c r="GD1572" s="552">
        <v>1</v>
      </c>
      <c r="GE1572" s="553" t="s">
        <v>13897</v>
      </c>
      <c r="GF1572" s="172">
        <v>0</v>
      </c>
      <c r="GG1572" s="172">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1"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2">
        <v>1</v>
      </c>
      <c r="BQ1573" s="172">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2">
        <v>1</v>
      </c>
      <c r="DG1573" s="172">
        <v>1</v>
      </c>
      <c r="DH1573" s="332">
        <v>1</v>
      </c>
      <c r="DI1573" s="553" t="s">
        <v>137</v>
      </c>
      <c r="DJ1573" s="552">
        <v>0</v>
      </c>
      <c r="DK1573" s="553" t="s">
        <v>137</v>
      </c>
      <c r="DL1573" s="172">
        <v>0</v>
      </c>
      <c r="DM1573" s="172">
        <v>0</v>
      </c>
      <c r="DN1573" s="332" t="s">
        <v>148</v>
      </c>
      <c r="DO1573" s="553" t="s">
        <v>137</v>
      </c>
      <c r="DP1573" s="551">
        <v>0</v>
      </c>
      <c r="DQ1573" s="553" t="s">
        <v>137</v>
      </c>
      <c r="DR1573" s="172">
        <v>10</v>
      </c>
      <c r="DS1573" s="172">
        <v>0</v>
      </c>
      <c r="DT1573" s="332">
        <v>0</v>
      </c>
      <c r="DU1573" s="553" t="s">
        <v>9965</v>
      </c>
      <c r="DV1573" s="552">
        <v>0</v>
      </c>
      <c r="DW1573" s="553" t="s">
        <v>137</v>
      </c>
      <c r="DX1573" s="172">
        <v>0</v>
      </c>
      <c r="DY1573" s="172">
        <v>0</v>
      </c>
      <c r="DZ1573" s="332" t="s">
        <v>148</v>
      </c>
      <c r="EA1573" s="553" t="s">
        <v>137</v>
      </c>
      <c r="EB1573" s="552">
        <v>0</v>
      </c>
      <c r="EC1573" s="553" t="s">
        <v>137</v>
      </c>
      <c r="ED1573" s="172">
        <v>0</v>
      </c>
      <c r="EE1573" s="172">
        <v>0</v>
      </c>
      <c r="EF1573" s="576" t="s">
        <v>148</v>
      </c>
      <c r="EG1573" s="553" t="s">
        <v>137</v>
      </c>
      <c r="EH1573" s="552">
        <v>0</v>
      </c>
      <c r="EI1573" s="553" t="s">
        <v>137</v>
      </c>
      <c r="EJ1573" s="172">
        <v>1</v>
      </c>
      <c r="EK1573" s="172">
        <v>0</v>
      </c>
      <c r="EL1573" s="576">
        <v>0</v>
      </c>
      <c r="EM1573" s="553" t="s">
        <v>9965</v>
      </c>
      <c r="EN1573" s="552">
        <v>1</v>
      </c>
      <c r="EO1573" s="553" t="s">
        <v>9966</v>
      </c>
      <c r="EP1573" s="172">
        <v>0</v>
      </c>
      <c r="EQ1573" s="172">
        <v>0</v>
      </c>
      <c r="ER1573" s="332" t="s">
        <v>148</v>
      </c>
      <c r="ES1573" s="553" t="s">
        <v>137</v>
      </c>
      <c r="ET1573" s="552">
        <v>0</v>
      </c>
      <c r="EU1573" s="553" t="s">
        <v>137</v>
      </c>
      <c r="EV1573" s="172">
        <v>1</v>
      </c>
      <c r="EW1573" s="172">
        <v>0</v>
      </c>
      <c r="EX1573" s="332">
        <v>0</v>
      </c>
      <c r="EY1573" s="553" t="s">
        <v>13748</v>
      </c>
      <c r="EZ1573" s="552">
        <v>1</v>
      </c>
      <c r="FA1573" s="553" t="s">
        <v>13749</v>
      </c>
      <c r="FB1573" s="172">
        <v>0</v>
      </c>
      <c r="FC1573" s="172">
        <v>0</v>
      </c>
      <c r="FD1573" s="332" t="s">
        <v>148</v>
      </c>
      <c r="FE1573" s="553" t="s">
        <v>137</v>
      </c>
      <c r="FF1573" s="552">
        <v>0</v>
      </c>
      <c r="FG1573" s="553" t="s">
        <v>137</v>
      </c>
      <c r="FH1573" s="172">
        <v>0</v>
      </c>
      <c r="FI1573" s="172">
        <v>0</v>
      </c>
      <c r="FJ1573" s="332" t="s">
        <v>148</v>
      </c>
      <c r="FK1573" s="553" t="s">
        <v>137</v>
      </c>
      <c r="FL1573" s="552">
        <v>0</v>
      </c>
      <c r="FM1573" s="553" t="s">
        <v>137</v>
      </c>
      <c r="FN1573" s="172">
        <v>0</v>
      </c>
      <c r="FO1573" s="172">
        <v>0</v>
      </c>
      <c r="FP1573" s="332" t="s">
        <v>148</v>
      </c>
      <c r="FQ1573" s="553" t="s">
        <v>137</v>
      </c>
      <c r="FR1573" s="552">
        <v>0</v>
      </c>
      <c r="FS1573" s="553" t="s">
        <v>137</v>
      </c>
      <c r="FT1573" s="172">
        <v>0</v>
      </c>
      <c r="FU1573" s="172">
        <v>0</v>
      </c>
      <c r="FV1573" s="332" t="s">
        <v>148</v>
      </c>
      <c r="FW1573" s="553" t="s">
        <v>137</v>
      </c>
      <c r="FX1573" s="552">
        <v>0</v>
      </c>
      <c r="FY1573" s="553" t="s">
        <v>137</v>
      </c>
      <c r="FZ1573" s="172">
        <v>1</v>
      </c>
      <c r="GA1573" s="172">
        <v>0</v>
      </c>
      <c r="GB1573" s="332">
        <v>0</v>
      </c>
      <c r="GC1573" s="553" t="s">
        <v>9967</v>
      </c>
      <c r="GD1573" s="552">
        <v>1</v>
      </c>
      <c r="GE1573" s="553" t="s">
        <v>9968</v>
      </c>
      <c r="GF1573" s="172">
        <v>0</v>
      </c>
      <c r="GG1573" s="172">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1"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2">
        <v>1</v>
      </c>
      <c r="BQ1574" s="172">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2">
        <v>0</v>
      </c>
      <c r="DG1574" s="172">
        <v>0</v>
      </c>
      <c r="DH1574" s="332" t="s">
        <v>148</v>
      </c>
      <c r="DI1574" s="553" t="s">
        <v>137</v>
      </c>
      <c r="DJ1574" s="552">
        <v>0</v>
      </c>
      <c r="DK1574" s="553" t="s">
        <v>137</v>
      </c>
      <c r="DL1574" s="172">
        <v>0</v>
      </c>
      <c r="DM1574" s="172">
        <v>0</v>
      </c>
      <c r="DN1574" s="332" t="s">
        <v>148</v>
      </c>
      <c r="DO1574" s="553" t="s">
        <v>137</v>
      </c>
      <c r="DP1574" s="551">
        <v>0</v>
      </c>
      <c r="DQ1574" s="553" t="s">
        <v>137</v>
      </c>
      <c r="DR1574" s="172">
        <v>3</v>
      </c>
      <c r="DS1574" s="172">
        <v>0</v>
      </c>
      <c r="DT1574" s="332">
        <v>0</v>
      </c>
      <c r="DU1574" s="553" t="s">
        <v>9972</v>
      </c>
      <c r="DV1574" s="552">
        <v>0</v>
      </c>
      <c r="DW1574" s="553" t="s">
        <v>137</v>
      </c>
      <c r="DX1574" s="172">
        <v>1</v>
      </c>
      <c r="DY1574" s="172">
        <v>1</v>
      </c>
      <c r="DZ1574" s="332">
        <v>1</v>
      </c>
      <c r="EA1574" s="553" t="s">
        <v>137</v>
      </c>
      <c r="EB1574" s="552">
        <v>0</v>
      </c>
      <c r="EC1574" s="553" t="s">
        <v>137</v>
      </c>
      <c r="ED1574" s="172">
        <v>1</v>
      </c>
      <c r="EE1574" s="172">
        <v>0</v>
      </c>
      <c r="EF1574" s="576">
        <v>0</v>
      </c>
      <c r="EG1574" s="553" t="s">
        <v>9973</v>
      </c>
      <c r="EH1574" s="552">
        <v>0</v>
      </c>
      <c r="EI1574" s="553" t="s">
        <v>137</v>
      </c>
      <c r="EJ1574" s="172">
        <v>1</v>
      </c>
      <c r="EK1574" s="172">
        <v>1</v>
      </c>
      <c r="EL1574" s="576">
        <v>1</v>
      </c>
      <c r="EM1574" s="553"/>
      <c r="EN1574" s="552"/>
      <c r="EO1574" s="553"/>
      <c r="EP1574" s="172">
        <v>0</v>
      </c>
      <c r="EQ1574" s="172">
        <v>0</v>
      </c>
      <c r="ER1574" s="332" t="s">
        <v>148</v>
      </c>
      <c r="ES1574" s="553" t="s">
        <v>137</v>
      </c>
      <c r="ET1574" s="552">
        <v>0</v>
      </c>
      <c r="EU1574" s="553" t="s">
        <v>137</v>
      </c>
      <c r="EV1574" s="172">
        <v>1</v>
      </c>
      <c r="EW1574" s="172">
        <v>0</v>
      </c>
      <c r="EX1574" s="332">
        <v>0</v>
      </c>
      <c r="EY1574" s="553" t="s">
        <v>16168</v>
      </c>
      <c r="EZ1574" s="552">
        <v>0</v>
      </c>
      <c r="FA1574" s="553"/>
      <c r="FB1574" s="172">
        <v>1</v>
      </c>
      <c r="FC1574" s="172">
        <v>1</v>
      </c>
      <c r="FD1574" s="332">
        <v>1</v>
      </c>
      <c r="FE1574" s="553" t="s">
        <v>137</v>
      </c>
      <c r="FF1574" s="552">
        <v>0</v>
      </c>
      <c r="FG1574" s="553" t="s">
        <v>137</v>
      </c>
      <c r="FH1574" s="172">
        <v>1</v>
      </c>
      <c r="FI1574" s="172">
        <v>0</v>
      </c>
      <c r="FJ1574" s="332">
        <v>0</v>
      </c>
      <c r="FK1574" s="553" t="s">
        <v>11888</v>
      </c>
      <c r="FL1574" s="552">
        <v>0</v>
      </c>
      <c r="FM1574" s="553" t="s">
        <v>137</v>
      </c>
      <c r="FN1574" s="172">
        <v>0</v>
      </c>
      <c r="FO1574" s="172">
        <v>0</v>
      </c>
      <c r="FP1574" s="332" t="s">
        <v>148</v>
      </c>
      <c r="FQ1574" s="553" t="s">
        <v>137</v>
      </c>
      <c r="FR1574" s="552">
        <v>0</v>
      </c>
      <c r="FS1574" s="553" t="s">
        <v>137</v>
      </c>
      <c r="FT1574" s="172">
        <v>1</v>
      </c>
      <c r="FU1574" s="172">
        <v>0</v>
      </c>
      <c r="FV1574" s="332">
        <v>0</v>
      </c>
      <c r="FW1574" s="553" t="s">
        <v>9974</v>
      </c>
      <c r="FX1574" s="552">
        <v>0</v>
      </c>
      <c r="FY1574" s="553" t="s">
        <v>137</v>
      </c>
      <c r="FZ1574" s="172">
        <v>2</v>
      </c>
      <c r="GA1574" s="172">
        <v>0</v>
      </c>
      <c r="GB1574" s="332">
        <v>0</v>
      </c>
      <c r="GC1574" s="553" t="s">
        <v>9975</v>
      </c>
      <c r="GD1574" s="552">
        <v>0</v>
      </c>
      <c r="GE1574" s="553" t="s">
        <v>137</v>
      </c>
      <c r="GF1574" s="172">
        <v>4</v>
      </c>
      <c r="GG1574" s="172">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1"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2">
        <v>0</v>
      </c>
      <c r="BQ1575" s="172">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2">
        <v>0</v>
      </c>
      <c r="DG1575" s="172">
        <v>0</v>
      </c>
      <c r="DH1575" s="332" t="s">
        <v>148</v>
      </c>
      <c r="DI1575" s="553" t="s">
        <v>137</v>
      </c>
      <c r="DJ1575" s="552">
        <v>0</v>
      </c>
      <c r="DK1575" s="553" t="s">
        <v>137</v>
      </c>
      <c r="DL1575" s="172">
        <v>0</v>
      </c>
      <c r="DM1575" s="172">
        <v>0</v>
      </c>
      <c r="DN1575" s="332" t="s">
        <v>148</v>
      </c>
      <c r="DO1575" s="553" t="s">
        <v>137</v>
      </c>
      <c r="DP1575" s="551">
        <v>0</v>
      </c>
      <c r="DQ1575" s="553" t="s">
        <v>137</v>
      </c>
      <c r="DR1575" s="172">
        <v>6</v>
      </c>
      <c r="DS1575" s="172">
        <v>0</v>
      </c>
      <c r="DT1575" s="332">
        <v>0</v>
      </c>
      <c r="DU1575" s="553" t="s">
        <v>9979</v>
      </c>
      <c r="DV1575" s="552">
        <v>0</v>
      </c>
      <c r="DW1575" s="553" t="s">
        <v>137</v>
      </c>
      <c r="DX1575" s="172">
        <v>0</v>
      </c>
      <c r="DY1575" s="172">
        <v>0</v>
      </c>
      <c r="DZ1575" s="332" t="s">
        <v>148</v>
      </c>
      <c r="EA1575" s="553" t="s">
        <v>137</v>
      </c>
      <c r="EB1575" s="552">
        <v>0</v>
      </c>
      <c r="EC1575" s="553" t="s">
        <v>137</v>
      </c>
      <c r="ED1575" s="172">
        <v>0</v>
      </c>
      <c r="EE1575" s="172">
        <v>0</v>
      </c>
      <c r="EF1575" s="576" t="s">
        <v>148</v>
      </c>
      <c r="EG1575" s="553"/>
      <c r="EH1575" s="552">
        <v>0</v>
      </c>
      <c r="EI1575" s="553" t="s">
        <v>137</v>
      </c>
      <c r="EJ1575" s="172">
        <v>2</v>
      </c>
      <c r="EK1575" s="172">
        <v>0</v>
      </c>
      <c r="EL1575" s="576">
        <v>0</v>
      </c>
      <c r="EM1575" s="553" t="s">
        <v>9980</v>
      </c>
      <c r="EN1575" s="552">
        <v>2</v>
      </c>
      <c r="EO1575" s="553" t="s">
        <v>9981</v>
      </c>
      <c r="EP1575" s="172">
        <v>2</v>
      </c>
      <c r="EQ1575" s="172">
        <v>0</v>
      </c>
      <c r="ER1575" s="332">
        <v>0</v>
      </c>
      <c r="ES1575" s="553" t="s">
        <v>9982</v>
      </c>
      <c r="ET1575" s="552">
        <v>0</v>
      </c>
      <c r="EU1575" s="553" t="s">
        <v>137</v>
      </c>
      <c r="EV1575" s="172">
        <v>2</v>
      </c>
      <c r="EW1575" s="172">
        <v>0</v>
      </c>
      <c r="EX1575" s="332">
        <v>0</v>
      </c>
      <c r="EY1575" s="553" t="s">
        <v>13750</v>
      </c>
      <c r="EZ1575" s="552">
        <v>2</v>
      </c>
      <c r="FA1575" s="553" t="s">
        <v>13751</v>
      </c>
      <c r="FB1575" s="172">
        <v>0</v>
      </c>
      <c r="FC1575" s="172">
        <v>0</v>
      </c>
      <c r="FD1575" s="332" t="s">
        <v>148</v>
      </c>
      <c r="FE1575" s="553" t="s">
        <v>137</v>
      </c>
      <c r="FF1575" s="552">
        <v>0</v>
      </c>
      <c r="FG1575" s="553" t="s">
        <v>137</v>
      </c>
      <c r="FH1575" s="172">
        <v>0</v>
      </c>
      <c r="FI1575" s="172">
        <v>0</v>
      </c>
      <c r="FJ1575" s="332" t="s">
        <v>148</v>
      </c>
      <c r="FK1575" s="553" t="s">
        <v>137</v>
      </c>
      <c r="FL1575" s="552">
        <v>0</v>
      </c>
      <c r="FM1575" s="553" t="s">
        <v>137</v>
      </c>
      <c r="FN1575" s="172">
        <v>1</v>
      </c>
      <c r="FO1575" s="172">
        <v>0</v>
      </c>
      <c r="FP1575" s="332">
        <v>0</v>
      </c>
      <c r="FQ1575" s="553" t="s">
        <v>9983</v>
      </c>
      <c r="FR1575" s="552">
        <v>1</v>
      </c>
      <c r="FS1575" s="553" t="s">
        <v>9984</v>
      </c>
      <c r="FT1575" s="172">
        <v>0</v>
      </c>
      <c r="FU1575" s="172">
        <v>0</v>
      </c>
      <c r="FV1575" s="332" t="s">
        <v>148</v>
      </c>
      <c r="FW1575" s="553" t="s">
        <v>137</v>
      </c>
      <c r="FX1575" s="552">
        <v>0</v>
      </c>
      <c r="FY1575" s="553" t="s">
        <v>137</v>
      </c>
      <c r="FZ1575" s="172">
        <v>2</v>
      </c>
      <c r="GA1575" s="172">
        <v>1</v>
      </c>
      <c r="GB1575" s="332">
        <v>0.5</v>
      </c>
      <c r="GC1575" s="553" t="s">
        <v>15514</v>
      </c>
      <c r="GD1575" s="552">
        <v>0</v>
      </c>
      <c r="GE1575" s="553" t="s">
        <v>137</v>
      </c>
      <c r="GF1575" s="172">
        <v>1</v>
      </c>
      <c r="GG1575" s="172">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1"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2">
        <v>0</v>
      </c>
      <c r="BQ1576" s="172">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2">
        <v>0</v>
      </c>
      <c r="DG1576" s="172">
        <v>0</v>
      </c>
      <c r="DH1576" s="332" t="s">
        <v>148</v>
      </c>
      <c r="DI1576" s="553" t="s">
        <v>137</v>
      </c>
      <c r="DJ1576" s="552">
        <v>0</v>
      </c>
      <c r="DK1576" s="553" t="s">
        <v>137</v>
      </c>
      <c r="DL1576" s="172">
        <v>0</v>
      </c>
      <c r="DM1576" s="172">
        <v>0</v>
      </c>
      <c r="DN1576" s="332" t="s">
        <v>148</v>
      </c>
      <c r="DO1576" s="553" t="s">
        <v>137</v>
      </c>
      <c r="DP1576" s="551">
        <v>0</v>
      </c>
      <c r="DQ1576" s="553" t="s">
        <v>137</v>
      </c>
      <c r="DR1576" s="172">
        <v>20</v>
      </c>
      <c r="DS1576" s="172">
        <v>0</v>
      </c>
      <c r="DT1576" s="332">
        <v>0</v>
      </c>
      <c r="DU1576" s="553" t="s">
        <v>9988</v>
      </c>
      <c r="DV1576" s="552">
        <v>0</v>
      </c>
      <c r="DW1576" s="553" t="s">
        <v>137</v>
      </c>
      <c r="DX1576" s="172">
        <v>1</v>
      </c>
      <c r="DY1576" s="172">
        <v>0</v>
      </c>
      <c r="DZ1576" s="332">
        <v>0</v>
      </c>
      <c r="EA1576" s="553" t="s">
        <v>9989</v>
      </c>
      <c r="EB1576" s="552">
        <v>0</v>
      </c>
      <c r="EC1576" s="553" t="s">
        <v>137</v>
      </c>
      <c r="ED1576" s="172">
        <v>0</v>
      </c>
      <c r="EE1576" s="172">
        <v>0</v>
      </c>
      <c r="EF1576" s="576" t="s">
        <v>148</v>
      </c>
      <c r="EG1576" s="553" t="s">
        <v>137</v>
      </c>
      <c r="EH1576" s="552">
        <v>0</v>
      </c>
      <c r="EI1576" s="553" t="s">
        <v>137</v>
      </c>
      <c r="EJ1576" s="172">
        <v>1</v>
      </c>
      <c r="EK1576" s="172">
        <v>0</v>
      </c>
      <c r="EL1576" s="576">
        <v>0</v>
      </c>
      <c r="EM1576" s="553" t="s">
        <v>9990</v>
      </c>
      <c r="EN1576" s="552">
        <v>1</v>
      </c>
      <c r="EO1576" s="553" t="s">
        <v>9991</v>
      </c>
      <c r="EP1576" s="172">
        <v>2</v>
      </c>
      <c r="EQ1576" s="172">
        <v>0</v>
      </c>
      <c r="ER1576" s="332">
        <v>0</v>
      </c>
      <c r="ES1576" s="553" t="s">
        <v>9992</v>
      </c>
      <c r="ET1576" s="552">
        <v>1</v>
      </c>
      <c r="EU1576" s="553" t="s">
        <v>9993</v>
      </c>
      <c r="EV1576" s="172">
        <v>4</v>
      </c>
      <c r="EW1576" s="172">
        <v>0</v>
      </c>
      <c r="EX1576" s="332">
        <v>0</v>
      </c>
      <c r="EY1576" s="553" t="s">
        <v>15515</v>
      </c>
      <c r="EZ1576" s="552">
        <v>1</v>
      </c>
      <c r="FA1576" s="553" t="s">
        <v>13752</v>
      </c>
      <c r="FB1576" s="172">
        <v>1</v>
      </c>
      <c r="FC1576" s="172">
        <v>0</v>
      </c>
      <c r="FD1576" s="332">
        <v>0</v>
      </c>
      <c r="FE1576" s="553" t="s">
        <v>9994</v>
      </c>
      <c r="FF1576" s="552">
        <v>0</v>
      </c>
      <c r="FG1576" s="553" t="s">
        <v>137</v>
      </c>
      <c r="FH1576" s="172">
        <v>0</v>
      </c>
      <c r="FI1576" s="172">
        <v>0</v>
      </c>
      <c r="FJ1576" s="332" t="s">
        <v>148</v>
      </c>
      <c r="FK1576" s="553" t="s">
        <v>137</v>
      </c>
      <c r="FL1576" s="552">
        <v>0</v>
      </c>
      <c r="FM1576" s="553" t="s">
        <v>137</v>
      </c>
      <c r="FN1576" s="172">
        <v>0</v>
      </c>
      <c r="FO1576" s="172">
        <v>0</v>
      </c>
      <c r="FP1576" s="332" t="s">
        <v>148</v>
      </c>
      <c r="FQ1576" s="553" t="s">
        <v>137</v>
      </c>
      <c r="FR1576" s="552">
        <v>0</v>
      </c>
      <c r="FS1576" s="553" t="s">
        <v>137</v>
      </c>
      <c r="FT1576" s="172">
        <v>0</v>
      </c>
      <c r="FU1576" s="172">
        <v>0</v>
      </c>
      <c r="FV1576" s="332" t="s">
        <v>148</v>
      </c>
      <c r="FW1576" s="553" t="s">
        <v>137</v>
      </c>
      <c r="FX1576" s="552">
        <v>0</v>
      </c>
      <c r="FY1576" s="553" t="s">
        <v>137</v>
      </c>
      <c r="FZ1576" s="172">
        <v>2</v>
      </c>
      <c r="GA1576" s="172">
        <v>2</v>
      </c>
      <c r="GB1576" s="332">
        <v>1</v>
      </c>
      <c r="GC1576" s="553" t="s">
        <v>137</v>
      </c>
      <c r="GD1576" s="552">
        <v>0</v>
      </c>
      <c r="GE1576" s="553" t="s">
        <v>137</v>
      </c>
      <c r="GF1576" s="172">
        <v>7</v>
      </c>
      <c r="GG1576" s="172">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1"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2">
        <v>0</v>
      </c>
      <c r="BQ1577" s="172">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2">
        <v>0</v>
      </c>
      <c r="DG1577" s="172">
        <v>0</v>
      </c>
      <c r="DH1577" s="332" t="s">
        <v>148</v>
      </c>
      <c r="DI1577" s="553" t="s">
        <v>137</v>
      </c>
      <c r="DJ1577" s="552">
        <v>0</v>
      </c>
      <c r="DK1577" s="553" t="s">
        <v>137</v>
      </c>
      <c r="DL1577" s="172">
        <v>1</v>
      </c>
      <c r="DM1577" s="172">
        <v>0</v>
      </c>
      <c r="DN1577" s="332">
        <v>0</v>
      </c>
      <c r="DO1577" s="553" t="s">
        <v>9998</v>
      </c>
      <c r="DP1577" s="551">
        <v>1</v>
      </c>
      <c r="DQ1577" s="553" t="s">
        <v>16172</v>
      </c>
      <c r="DR1577" s="172">
        <v>9</v>
      </c>
      <c r="DS1577" s="172">
        <v>0</v>
      </c>
      <c r="DT1577" s="332">
        <v>0</v>
      </c>
      <c r="DU1577" s="553" t="s">
        <v>15516</v>
      </c>
      <c r="DV1577" s="552">
        <v>0</v>
      </c>
      <c r="DW1577" s="553" t="s">
        <v>137</v>
      </c>
      <c r="DX1577" s="172">
        <v>0</v>
      </c>
      <c r="DY1577" s="172">
        <v>0</v>
      </c>
      <c r="DZ1577" s="332" t="s">
        <v>148</v>
      </c>
      <c r="EA1577" s="553" t="s">
        <v>137</v>
      </c>
      <c r="EB1577" s="552">
        <v>0</v>
      </c>
      <c r="EC1577" s="553" t="s">
        <v>137</v>
      </c>
      <c r="ED1577" s="172">
        <v>0</v>
      </c>
      <c r="EE1577" s="172">
        <v>0</v>
      </c>
      <c r="EF1577" s="576" t="s">
        <v>148</v>
      </c>
      <c r="EG1577" s="553" t="s">
        <v>137</v>
      </c>
      <c r="EH1577" s="552">
        <v>0</v>
      </c>
      <c r="EI1577" s="553" t="s">
        <v>137</v>
      </c>
      <c r="EJ1577" s="172">
        <v>1</v>
      </c>
      <c r="EK1577" s="172">
        <v>0</v>
      </c>
      <c r="EL1577" s="576">
        <v>0</v>
      </c>
      <c r="EM1577" s="553" t="s">
        <v>9999</v>
      </c>
      <c r="EN1577" s="552">
        <v>1</v>
      </c>
      <c r="EO1577" s="553" t="s">
        <v>10000</v>
      </c>
      <c r="EP1577" s="172">
        <v>0</v>
      </c>
      <c r="EQ1577" s="172">
        <v>0</v>
      </c>
      <c r="ER1577" s="332" t="s">
        <v>148</v>
      </c>
      <c r="ES1577" s="553" t="s">
        <v>137</v>
      </c>
      <c r="ET1577" s="552">
        <v>0</v>
      </c>
      <c r="EU1577" s="553" t="s">
        <v>137</v>
      </c>
      <c r="EV1577" s="172">
        <v>7</v>
      </c>
      <c r="EW1577" s="172">
        <v>0</v>
      </c>
      <c r="EX1577" s="332">
        <v>0</v>
      </c>
      <c r="EY1577" s="553" t="s">
        <v>13753</v>
      </c>
      <c r="EZ1577" s="552">
        <v>7</v>
      </c>
      <c r="FA1577" s="553" t="s">
        <v>13754</v>
      </c>
      <c r="FB1577" s="172">
        <v>1</v>
      </c>
      <c r="FC1577" s="172">
        <v>0</v>
      </c>
      <c r="FD1577" s="332">
        <v>0</v>
      </c>
      <c r="FE1577" s="553" t="s">
        <v>10001</v>
      </c>
      <c r="FF1577" s="552">
        <v>1</v>
      </c>
      <c r="FG1577" s="553" t="s">
        <v>10000</v>
      </c>
      <c r="FH1577" s="172">
        <v>0</v>
      </c>
      <c r="FI1577" s="172">
        <v>0</v>
      </c>
      <c r="FJ1577" s="332" t="s">
        <v>148</v>
      </c>
      <c r="FK1577" s="553" t="s">
        <v>137</v>
      </c>
      <c r="FL1577" s="552">
        <v>0</v>
      </c>
      <c r="FM1577" s="553" t="s">
        <v>137</v>
      </c>
      <c r="FN1577" s="172">
        <v>0</v>
      </c>
      <c r="FO1577" s="172">
        <v>0</v>
      </c>
      <c r="FP1577" s="332" t="s">
        <v>148</v>
      </c>
      <c r="FQ1577" s="553" t="s">
        <v>137</v>
      </c>
      <c r="FR1577" s="552">
        <v>0</v>
      </c>
      <c r="FS1577" s="553" t="s">
        <v>137</v>
      </c>
      <c r="FT1577" s="172">
        <v>0</v>
      </c>
      <c r="FU1577" s="172">
        <v>0</v>
      </c>
      <c r="FV1577" s="332" t="s">
        <v>148</v>
      </c>
      <c r="FW1577" s="553" t="s">
        <v>137</v>
      </c>
      <c r="FX1577" s="552">
        <v>0</v>
      </c>
      <c r="FY1577" s="553" t="s">
        <v>137</v>
      </c>
      <c r="FZ1577" s="172">
        <v>3</v>
      </c>
      <c r="GA1577" s="172">
        <v>3</v>
      </c>
      <c r="GB1577" s="332">
        <v>1</v>
      </c>
      <c r="GC1577" s="553" t="s">
        <v>137</v>
      </c>
      <c r="GD1577" s="552">
        <v>0</v>
      </c>
      <c r="GE1577" s="553" t="s">
        <v>137</v>
      </c>
      <c r="GF1577" s="172">
        <v>16</v>
      </c>
      <c r="GG1577" s="172">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1"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2">
        <v>1</v>
      </c>
      <c r="BQ1578" s="172">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2">
        <v>0</v>
      </c>
      <c r="DG1578" s="172">
        <v>0</v>
      </c>
      <c r="DH1578" s="332" t="s">
        <v>148</v>
      </c>
      <c r="DI1578" s="553" t="s">
        <v>137</v>
      </c>
      <c r="DJ1578" s="552">
        <v>0</v>
      </c>
      <c r="DK1578" s="553" t="s">
        <v>137</v>
      </c>
      <c r="DL1578" s="172">
        <v>0</v>
      </c>
      <c r="DM1578" s="172">
        <v>0</v>
      </c>
      <c r="DN1578" s="332" t="s">
        <v>148</v>
      </c>
      <c r="DO1578" s="553" t="s">
        <v>137</v>
      </c>
      <c r="DP1578" s="551">
        <v>0</v>
      </c>
      <c r="DQ1578" s="553" t="s">
        <v>137</v>
      </c>
      <c r="DR1578" s="172">
        <v>8</v>
      </c>
      <c r="DS1578" s="172">
        <v>0</v>
      </c>
      <c r="DT1578" s="332">
        <v>0</v>
      </c>
      <c r="DU1578" s="553" t="s">
        <v>10005</v>
      </c>
      <c r="DV1578" s="552">
        <v>0</v>
      </c>
      <c r="DW1578" s="553" t="s">
        <v>137</v>
      </c>
      <c r="DX1578" s="172">
        <v>2</v>
      </c>
      <c r="DY1578" s="172">
        <v>2</v>
      </c>
      <c r="DZ1578" s="332">
        <v>1</v>
      </c>
      <c r="EA1578" s="553" t="s">
        <v>137</v>
      </c>
      <c r="EB1578" s="552">
        <v>0</v>
      </c>
      <c r="EC1578" s="553" t="s">
        <v>137</v>
      </c>
      <c r="ED1578" s="172">
        <v>0</v>
      </c>
      <c r="EE1578" s="172">
        <v>0</v>
      </c>
      <c r="EF1578" s="576" t="s">
        <v>148</v>
      </c>
      <c r="EG1578" s="553" t="s">
        <v>137</v>
      </c>
      <c r="EH1578" s="552">
        <v>0</v>
      </c>
      <c r="EI1578" s="553" t="s">
        <v>137</v>
      </c>
      <c r="EJ1578" s="172">
        <v>0</v>
      </c>
      <c r="EK1578" s="172">
        <v>0</v>
      </c>
      <c r="EL1578" s="576" t="s">
        <v>148</v>
      </c>
      <c r="EM1578" s="553" t="s">
        <v>137</v>
      </c>
      <c r="EN1578" s="552">
        <v>0</v>
      </c>
      <c r="EO1578" s="553" t="s">
        <v>137</v>
      </c>
      <c r="EP1578" s="172">
        <v>0</v>
      </c>
      <c r="EQ1578" s="172">
        <v>0</v>
      </c>
      <c r="ER1578" s="332" t="s">
        <v>148</v>
      </c>
      <c r="ES1578" s="553" t="s">
        <v>137</v>
      </c>
      <c r="ET1578" s="552">
        <v>0</v>
      </c>
      <c r="EU1578" s="553" t="s">
        <v>137</v>
      </c>
      <c r="EV1578" s="172">
        <v>3</v>
      </c>
      <c r="EW1578" s="172">
        <v>0</v>
      </c>
      <c r="EX1578" s="332">
        <v>0</v>
      </c>
      <c r="EY1578" s="553" t="s">
        <v>13755</v>
      </c>
      <c r="EZ1578" s="552">
        <v>0</v>
      </c>
      <c r="FA1578" s="553" t="s">
        <v>137</v>
      </c>
      <c r="FB1578" s="172">
        <v>0</v>
      </c>
      <c r="FC1578" s="172">
        <v>0</v>
      </c>
      <c r="FD1578" s="332" t="s">
        <v>148</v>
      </c>
      <c r="FE1578" s="553" t="s">
        <v>137</v>
      </c>
      <c r="FF1578" s="552">
        <v>0</v>
      </c>
      <c r="FG1578" s="553" t="s">
        <v>137</v>
      </c>
      <c r="FH1578" s="172">
        <v>0</v>
      </c>
      <c r="FI1578" s="172">
        <v>0</v>
      </c>
      <c r="FJ1578" s="332" t="s">
        <v>148</v>
      </c>
      <c r="FK1578" s="553" t="s">
        <v>137</v>
      </c>
      <c r="FL1578" s="552">
        <v>0</v>
      </c>
      <c r="FM1578" s="553" t="s">
        <v>137</v>
      </c>
      <c r="FN1578" s="172">
        <v>0</v>
      </c>
      <c r="FO1578" s="172">
        <v>0</v>
      </c>
      <c r="FP1578" s="332" t="s">
        <v>148</v>
      </c>
      <c r="FQ1578" s="553" t="s">
        <v>137</v>
      </c>
      <c r="FR1578" s="552">
        <v>0</v>
      </c>
      <c r="FS1578" s="553" t="s">
        <v>137</v>
      </c>
      <c r="FT1578" s="172">
        <v>0</v>
      </c>
      <c r="FU1578" s="172">
        <v>0</v>
      </c>
      <c r="FV1578" s="332" t="s">
        <v>148</v>
      </c>
      <c r="FW1578" s="553" t="s">
        <v>137</v>
      </c>
      <c r="FX1578" s="552">
        <v>0</v>
      </c>
      <c r="FY1578" s="553" t="s">
        <v>137</v>
      </c>
      <c r="FZ1578" s="172">
        <v>1</v>
      </c>
      <c r="GA1578" s="172">
        <v>1</v>
      </c>
      <c r="GB1578" s="332">
        <v>1</v>
      </c>
      <c r="GC1578" s="553" t="s">
        <v>137</v>
      </c>
      <c r="GD1578" s="552">
        <v>0</v>
      </c>
      <c r="GE1578" s="553" t="s">
        <v>137</v>
      </c>
      <c r="GF1578" s="172">
        <v>0</v>
      </c>
      <c r="GG1578" s="172">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1"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2">
        <v>0</v>
      </c>
      <c r="BQ1579" s="172">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2">
        <v>0</v>
      </c>
      <c r="DG1579" s="172">
        <v>0</v>
      </c>
      <c r="DH1579" s="332" t="s">
        <v>148</v>
      </c>
      <c r="DI1579" s="553" t="s">
        <v>137</v>
      </c>
      <c r="DJ1579" s="552">
        <v>0</v>
      </c>
      <c r="DK1579" s="553" t="s">
        <v>137</v>
      </c>
      <c r="DL1579" s="172">
        <v>0</v>
      </c>
      <c r="DM1579" s="172">
        <v>0</v>
      </c>
      <c r="DN1579" s="332" t="s">
        <v>148</v>
      </c>
      <c r="DO1579" s="553" t="s">
        <v>137</v>
      </c>
      <c r="DP1579" s="551">
        <v>0</v>
      </c>
      <c r="DQ1579" s="553" t="s">
        <v>137</v>
      </c>
      <c r="DR1579" s="172">
        <v>11</v>
      </c>
      <c r="DS1579" s="172">
        <v>0</v>
      </c>
      <c r="DT1579" s="332">
        <v>0</v>
      </c>
      <c r="DU1579" s="553" t="s">
        <v>10007</v>
      </c>
      <c r="DV1579" s="552">
        <v>0</v>
      </c>
      <c r="DW1579" s="553" t="s">
        <v>137</v>
      </c>
      <c r="DX1579" s="172">
        <v>0</v>
      </c>
      <c r="DY1579" s="172">
        <v>0</v>
      </c>
      <c r="DZ1579" s="332" t="s">
        <v>148</v>
      </c>
      <c r="EA1579" s="553" t="s">
        <v>137</v>
      </c>
      <c r="EB1579" s="552">
        <v>0</v>
      </c>
      <c r="EC1579" s="553" t="s">
        <v>137</v>
      </c>
      <c r="ED1579" s="172">
        <v>0</v>
      </c>
      <c r="EE1579" s="172">
        <v>0</v>
      </c>
      <c r="EF1579" s="576" t="s">
        <v>148</v>
      </c>
      <c r="EG1579" s="553" t="s">
        <v>137</v>
      </c>
      <c r="EH1579" s="552">
        <v>0</v>
      </c>
      <c r="EI1579" s="553" t="s">
        <v>137</v>
      </c>
      <c r="EJ1579" s="172">
        <v>0</v>
      </c>
      <c r="EK1579" s="172">
        <v>0</v>
      </c>
      <c r="EL1579" s="576" t="s">
        <v>148</v>
      </c>
      <c r="EM1579" s="553"/>
      <c r="EN1579" s="552">
        <v>0</v>
      </c>
      <c r="EO1579" s="553"/>
      <c r="EP1579" s="172">
        <v>1</v>
      </c>
      <c r="EQ1579" s="172">
        <v>0</v>
      </c>
      <c r="ER1579" s="332">
        <v>0</v>
      </c>
      <c r="ES1579" s="553" t="s">
        <v>10008</v>
      </c>
      <c r="ET1579" s="552">
        <v>1</v>
      </c>
      <c r="EU1579" s="553" t="s">
        <v>10009</v>
      </c>
      <c r="EV1579" s="172">
        <v>0</v>
      </c>
      <c r="EW1579" s="172">
        <v>0</v>
      </c>
      <c r="EX1579" s="332" t="s">
        <v>148</v>
      </c>
      <c r="EY1579" s="553" t="s">
        <v>137</v>
      </c>
      <c r="EZ1579" s="552">
        <v>0</v>
      </c>
      <c r="FA1579" s="553" t="s">
        <v>137</v>
      </c>
      <c r="FB1579" s="172">
        <v>0</v>
      </c>
      <c r="FC1579" s="172">
        <v>0</v>
      </c>
      <c r="FD1579" s="332" t="s">
        <v>148</v>
      </c>
      <c r="FE1579" s="553" t="s">
        <v>137</v>
      </c>
      <c r="FF1579" s="552">
        <v>0</v>
      </c>
      <c r="FG1579" s="553" t="s">
        <v>137</v>
      </c>
      <c r="FH1579" s="172">
        <v>1</v>
      </c>
      <c r="FI1579" s="172">
        <v>1</v>
      </c>
      <c r="FJ1579" s="332">
        <v>1</v>
      </c>
      <c r="FK1579" s="553" t="s">
        <v>137</v>
      </c>
      <c r="FL1579" s="552">
        <v>0</v>
      </c>
      <c r="FM1579" s="553" t="s">
        <v>137</v>
      </c>
      <c r="FN1579" s="172">
        <v>0</v>
      </c>
      <c r="FO1579" s="172">
        <v>0</v>
      </c>
      <c r="FP1579" s="332" t="s">
        <v>148</v>
      </c>
      <c r="FQ1579" s="553" t="s">
        <v>137</v>
      </c>
      <c r="FR1579" s="552">
        <v>0</v>
      </c>
      <c r="FS1579" s="553" t="s">
        <v>137</v>
      </c>
      <c r="FT1579" s="172">
        <v>0</v>
      </c>
      <c r="FU1579" s="172">
        <v>0</v>
      </c>
      <c r="FV1579" s="332" t="s">
        <v>148</v>
      </c>
      <c r="FW1579" s="553" t="s">
        <v>137</v>
      </c>
      <c r="FX1579" s="552">
        <v>0</v>
      </c>
      <c r="FY1579" s="553" t="s">
        <v>137</v>
      </c>
      <c r="FZ1579" s="172">
        <v>0</v>
      </c>
      <c r="GA1579" s="172">
        <v>0</v>
      </c>
      <c r="GB1579" s="332" t="s">
        <v>148</v>
      </c>
      <c r="GC1579" s="553" t="s">
        <v>137</v>
      </c>
      <c r="GD1579" s="552">
        <v>0</v>
      </c>
      <c r="GE1579" s="553" t="s">
        <v>137</v>
      </c>
      <c r="GF1579" s="172">
        <v>1</v>
      </c>
      <c r="GG1579" s="172">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70"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70"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70"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70"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70"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70"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70"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70"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70"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70"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70"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70"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70"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70"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70"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70"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70"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70"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70"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70"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70"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70"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0"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0"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1"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0"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0"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0"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0"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0"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0"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0"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0"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0"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58">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0"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0"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0"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0"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0"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0"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5"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0"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5"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5"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5"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5"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5"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5"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5"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5"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5"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5"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5"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5"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5"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5"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5"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5"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5"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5"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5"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5"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5"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5"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5"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5"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0"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0"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1"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0"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0"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0"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0"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0"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0"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0"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0"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0"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0"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0"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0"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0"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0"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0"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0"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0"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0"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0"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2"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2"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2"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2"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2"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2"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2"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2"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2"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2"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2"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2"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2"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2"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2"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2"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2"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2"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2"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2"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2"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1" customFormat="1" ht="150" customHeight="1">
      <c r="A1689" s="335" t="s">
        <v>19015</v>
      </c>
      <c r="B1689" s="555" t="s">
        <v>10563</v>
      </c>
      <c r="C1689" s="555" t="s">
        <v>10564</v>
      </c>
      <c r="D1689" s="555" t="s">
        <v>95</v>
      </c>
      <c r="E1689" s="169" t="s">
        <v>132</v>
      </c>
      <c r="F1689" s="169" t="s">
        <v>137</v>
      </c>
      <c r="G1689" s="238"/>
      <c r="H1689" s="169" t="s">
        <v>132</v>
      </c>
      <c r="I1689" s="169" t="s">
        <v>137</v>
      </c>
      <c r="J1689" s="238" t="s">
        <v>137</v>
      </c>
      <c r="K1689" s="340" t="s">
        <v>138</v>
      </c>
      <c r="L1689" s="169" t="s">
        <v>137</v>
      </c>
      <c r="M1689" s="341" t="s">
        <v>137</v>
      </c>
      <c r="N1689" s="169" t="s">
        <v>138</v>
      </c>
      <c r="O1689" s="169" t="s">
        <v>137</v>
      </c>
      <c r="P1689" s="238" t="s">
        <v>137</v>
      </c>
      <c r="Q1689" s="169" t="s">
        <v>132</v>
      </c>
      <c r="R1689" s="169" t="s">
        <v>137</v>
      </c>
      <c r="S1689" s="238" t="s">
        <v>137</v>
      </c>
      <c r="T1689" s="169" t="s">
        <v>132</v>
      </c>
      <c r="U1689" s="169" t="s">
        <v>137</v>
      </c>
      <c r="V1689" s="238" t="s">
        <v>137</v>
      </c>
      <c r="W1689" s="169" t="s">
        <v>132</v>
      </c>
      <c r="X1689" s="169" t="s">
        <v>137</v>
      </c>
      <c r="Y1689" s="238" t="s">
        <v>137</v>
      </c>
      <c r="Z1689" s="169" t="s">
        <v>132</v>
      </c>
      <c r="AA1689" s="169" t="s">
        <v>137</v>
      </c>
      <c r="AB1689" s="238" t="s">
        <v>137</v>
      </c>
      <c r="AC1689" s="244" t="s">
        <v>132</v>
      </c>
      <c r="AD1689" s="244" t="s">
        <v>137</v>
      </c>
      <c r="AE1689" s="238" t="s">
        <v>137</v>
      </c>
      <c r="AF1689" s="562" t="s">
        <v>148</v>
      </c>
      <c r="AG1689" s="555" t="s">
        <v>132</v>
      </c>
      <c r="AH1689" s="554" t="s">
        <v>15673</v>
      </c>
      <c r="AI1689" s="169" t="s">
        <v>132</v>
      </c>
      <c r="AJ1689" s="169" t="s">
        <v>137</v>
      </c>
      <c r="AK1689" s="238" t="s">
        <v>137</v>
      </c>
      <c r="AL1689" s="169" t="s">
        <v>132</v>
      </c>
      <c r="AM1689" s="169" t="s">
        <v>137</v>
      </c>
      <c r="AN1689" s="238" t="s">
        <v>137</v>
      </c>
      <c r="AO1689" s="169" t="s">
        <v>132</v>
      </c>
      <c r="AP1689" s="169" t="s">
        <v>137</v>
      </c>
      <c r="AQ1689" s="238" t="s">
        <v>137</v>
      </c>
      <c r="AR1689" s="169" t="s">
        <v>132</v>
      </c>
      <c r="AS1689" s="169" t="s">
        <v>137</v>
      </c>
      <c r="AT1689" s="238" t="s">
        <v>137</v>
      </c>
      <c r="AU1689" s="169" t="s">
        <v>132</v>
      </c>
      <c r="AV1689" s="169" t="s">
        <v>137</v>
      </c>
      <c r="AW1689" s="238" t="s">
        <v>137</v>
      </c>
      <c r="AX1689" s="169" t="s">
        <v>132</v>
      </c>
      <c r="AY1689" s="169" t="s">
        <v>137</v>
      </c>
      <c r="AZ1689" s="238" t="s">
        <v>137</v>
      </c>
      <c r="BA1689" s="169" t="s">
        <v>132</v>
      </c>
      <c r="BB1689" s="169"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9"/>
      <c r="GP1689" s="169"/>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1"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2">
        <v>0</v>
      </c>
      <c r="BQ1690" s="172">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2">
        <v>0</v>
      </c>
      <c r="DG1690" s="172">
        <v>0</v>
      </c>
      <c r="DH1690" s="332" t="s">
        <v>148</v>
      </c>
      <c r="DI1690" s="553" t="s">
        <v>137</v>
      </c>
      <c r="DJ1690" s="552">
        <v>0</v>
      </c>
      <c r="DK1690" s="553" t="s">
        <v>137</v>
      </c>
      <c r="DL1690" s="172">
        <v>1</v>
      </c>
      <c r="DM1690" s="172">
        <v>1</v>
      </c>
      <c r="DN1690" s="332">
        <v>1</v>
      </c>
      <c r="DO1690" s="553" t="s">
        <v>137</v>
      </c>
      <c r="DP1690" s="551">
        <v>0</v>
      </c>
      <c r="DQ1690" s="553" t="s">
        <v>137</v>
      </c>
      <c r="DR1690" s="172">
        <v>2</v>
      </c>
      <c r="DS1690" s="172">
        <v>0</v>
      </c>
      <c r="DT1690" s="332">
        <v>0</v>
      </c>
      <c r="DU1690" s="553" t="s">
        <v>10570</v>
      </c>
      <c r="DV1690" s="552">
        <v>0</v>
      </c>
      <c r="DW1690" s="553" t="s">
        <v>137</v>
      </c>
      <c r="DX1690" s="172">
        <v>0</v>
      </c>
      <c r="DY1690" s="172">
        <v>0</v>
      </c>
      <c r="DZ1690" s="332" t="s">
        <v>148</v>
      </c>
      <c r="EA1690" s="553" t="s">
        <v>137</v>
      </c>
      <c r="EB1690" s="552">
        <v>0</v>
      </c>
      <c r="EC1690" s="553" t="s">
        <v>137</v>
      </c>
      <c r="ED1690" s="172">
        <v>0</v>
      </c>
      <c r="EE1690" s="172">
        <v>0</v>
      </c>
      <c r="EF1690" s="576" t="s">
        <v>148</v>
      </c>
      <c r="EG1690" s="553" t="s">
        <v>137</v>
      </c>
      <c r="EH1690" s="552">
        <v>0</v>
      </c>
      <c r="EI1690" s="553" t="s">
        <v>137</v>
      </c>
      <c r="EJ1690" s="172">
        <v>1</v>
      </c>
      <c r="EK1690" s="172">
        <v>0</v>
      </c>
      <c r="EL1690" s="576">
        <v>0</v>
      </c>
      <c r="EM1690" s="553" t="s">
        <v>10571</v>
      </c>
      <c r="EN1690" s="552">
        <v>1</v>
      </c>
      <c r="EO1690" s="553" t="s">
        <v>10572</v>
      </c>
      <c r="EP1690" s="172">
        <v>1</v>
      </c>
      <c r="EQ1690" s="172">
        <v>0</v>
      </c>
      <c r="ER1690" s="332">
        <v>0</v>
      </c>
      <c r="ES1690" s="553" t="s">
        <v>10571</v>
      </c>
      <c r="ET1690" s="552">
        <v>1</v>
      </c>
      <c r="EU1690" s="553" t="s">
        <v>10572</v>
      </c>
      <c r="EV1690" s="172">
        <v>1</v>
      </c>
      <c r="EW1690" s="172">
        <v>0</v>
      </c>
      <c r="EX1690" s="332">
        <v>0</v>
      </c>
      <c r="EY1690" s="553" t="s">
        <v>10571</v>
      </c>
      <c r="EZ1690" s="552">
        <v>1</v>
      </c>
      <c r="FA1690" s="553" t="s">
        <v>10572</v>
      </c>
      <c r="FB1690" s="172">
        <v>0</v>
      </c>
      <c r="FC1690" s="172">
        <v>0</v>
      </c>
      <c r="FD1690" s="332" t="s">
        <v>148</v>
      </c>
      <c r="FE1690" s="553" t="s">
        <v>137</v>
      </c>
      <c r="FF1690" s="552">
        <v>0</v>
      </c>
      <c r="FG1690" s="553" t="s">
        <v>137</v>
      </c>
      <c r="FH1690" s="172">
        <v>0</v>
      </c>
      <c r="FI1690" s="172">
        <v>0</v>
      </c>
      <c r="FJ1690" s="332" t="s">
        <v>148</v>
      </c>
      <c r="FK1690" s="553" t="s">
        <v>137</v>
      </c>
      <c r="FL1690" s="552">
        <v>0</v>
      </c>
      <c r="FM1690" s="553" t="s">
        <v>137</v>
      </c>
      <c r="FN1690" s="172">
        <v>0</v>
      </c>
      <c r="FO1690" s="172">
        <v>0</v>
      </c>
      <c r="FP1690" s="332" t="s">
        <v>148</v>
      </c>
      <c r="FQ1690" s="553" t="s">
        <v>137</v>
      </c>
      <c r="FR1690" s="552">
        <v>0</v>
      </c>
      <c r="FS1690" s="553" t="s">
        <v>137</v>
      </c>
      <c r="FT1690" s="172">
        <v>0</v>
      </c>
      <c r="FU1690" s="172">
        <v>0</v>
      </c>
      <c r="FV1690" s="332" t="s">
        <v>148</v>
      </c>
      <c r="FW1690" s="553" t="s">
        <v>137</v>
      </c>
      <c r="FX1690" s="552">
        <v>0</v>
      </c>
      <c r="FY1690" s="553" t="s">
        <v>137</v>
      </c>
      <c r="FZ1690" s="172">
        <v>3</v>
      </c>
      <c r="GA1690" s="172">
        <v>2</v>
      </c>
      <c r="GB1690" s="332">
        <v>0.66666666666666663</v>
      </c>
      <c r="GC1690" s="553" t="s">
        <v>10571</v>
      </c>
      <c r="GD1690" s="552">
        <v>1</v>
      </c>
      <c r="GE1690" s="553" t="s">
        <v>10573</v>
      </c>
      <c r="GF1690" s="172">
        <v>6</v>
      </c>
      <c r="GG1690" s="172">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1"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2">
        <v>0</v>
      </c>
      <c r="DG1691" s="172">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1"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2">
        <v>1</v>
      </c>
      <c r="BQ1692" s="172">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2">
        <v>0</v>
      </c>
      <c r="DG1692" s="172">
        <v>0</v>
      </c>
      <c r="DH1692" s="332" t="s">
        <v>148</v>
      </c>
      <c r="DI1692" s="553" t="s">
        <v>137</v>
      </c>
      <c r="DJ1692" s="552">
        <v>0</v>
      </c>
      <c r="DK1692" s="553" t="s">
        <v>137</v>
      </c>
      <c r="DL1692" s="172">
        <v>0</v>
      </c>
      <c r="DM1692" s="172">
        <v>0</v>
      </c>
      <c r="DN1692" s="332" t="s">
        <v>148</v>
      </c>
      <c r="DO1692" s="553" t="s">
        <v>137</v>
      </c>
      <c r="DP1692" s="551">
        <v>0</v>
      </c>
      <c r="DQ1692" s="553" t="s">
        <v>137</v>
      </c>
      <c r="DR1692" s="172">
        <v>3</v>
      </c>
      <c r="DS1692" s="172">
        <v>0</v>
      </c>
      <c r="DT1692" s="332">
        <v>0</v>
      </c>
      <c r="DU1692" s="553" t="s">
        <v>11940</v>
      </c>
      <c r="DV1692" s="552">
        <v>0</v>
      </c>
      <c r="DW1692" s="553" t="s">
        <v>137</v>
      </c>
      <c r="DX1692" s="172">
        <v>0</v>
      </c>
      <c r="DY1692" s="172">
        <v>0</v>
      </c>
      <c r="DZ1692" s="332" t="s">
        <v>148</v>
      </c>
      <c r="EA1692" s="553" t="s">
        <v>137</v>
      </c>
      <c r="EB1692" s="552">
        <v>0</v>
      </c>
      <c r="EC1692" s="553" t="s">
        <v>137</v>
      </c>
      <c r="ED1692" s="172">
        <v>0</v>
      </c>
      <c r="EE1692" s="172">
        <v>0</v>
      </c>
      <c r="EF1692" s="576" t="s">
        <v>148</v>
      </c>
      <c r="EG1692" s="553" t="s">
        <v>137</v>
      </c>
      <c r="EH1692" s="552">
        <v>0</v>
      </c>
      <c r="EI1692" s="553" t="s">
        <v>137</v>
      </c>
      <c r="EJ1692" s="172">
        <v>1</v>
      </c>
      <c r="EK1692" s="172">
        <v>0</v>
      </c>
      <c r="EL1692" s="576">
        <v>0</v>
      </c>
      <c r="EM1692" s="553" t="s">
        <v>10576</v>
      </c>
      <c r="EN1692" s="552">
        <v>1</v>
      </c>
      <c r="EO1692" s="553" t="s">
        <v>10576</v>
      </c>
      <c r="EP1692" s="172">
        <v>1</v>
      </c>
      <c r="EQ1692" s="172">
        <v>0</v>
      </c>
      <c r="ER1692" s="332">
        <v>0</v>
      </c>
      <c r="ES1692" s="553" t="s">
        <v>19022</v>
      </c>
      <c r="ET1692" s="552">
        <v>1</v>
      </c>
      <c r="EU1692" s="553" t="s">
        <v>19023</v>
      </c>
      <c r="EV1692" s="172">
        <v>3</v>
      </c>
      <c r="EW1692" s="172">
        <v>1</v>
      </c>
      <c r="EX1692" s="332">
        <v>0.33333333333333331</v>
      </c>
      <c r="EY1692" s="553" t="s">
        <v>10576</v>
      </c>
      <c r="EZ1692" s="552">
        <v>2</v>
      </c>
      <c r="FA1692" s="553" t="s">
        <v>10576</v>
      </c>
      <c r="FB1692" s="172">
        <v>1</v>
      </c>
      <c r="FC1692" s="172">
        <v>1</v>
      </c>
      <c r="FD1692" s="332">
        <v>1</v>
      </c>
      <c r="FE1692" s="553" t="s">
        <v>137</v>
      </c>
      <c r="FF1692" s="552">
        <v>0</v>
      </c>
      <c r="FG1692" s="553" t="s">
        <v>137</v>
      </c>
      <c r="FH1692" s="172">
        <v>0</v>
      </c>
      <c r="FI1692" s="172">
        <v>0</v>
      </c>
      <c r="FJ1692" s="332" t="s">
        <v>148</v>
      </c>
      <c r="FK1692" s="553" t="s">
        <v>137</v>
      </c>
      <c r="FL1692" s="552">
        <v>0</v>
      </c>
      <c r="FM1692" s="553" t="s">
        <v>137</v>
      </c>
      <c r="FN1692" s="172">
        <v>0</v>
      </c>
      <c r="FO1692" s="172">
        <v>0</v>
      </c>
      <c r="FP1692" s="332" t="s">
        <v>148</v>
      </c>
      <c r="FQ1692" s="553" t="s">
        <v>137</v>
      </c>
      <c r="FR1692" s="552">
        <v>0</v>
      </c>
      <c r="FS1692" s="553" t="s">
        <v>137</v>
      </c>
      <c r="FT1692" s="172">
        <v>0</v>
      </c>
      <c r="FU1692" s="172">
        <v>0</v>
      </c>
      <c r="FV1692" s="332" t="s">
        <v>148</v>
      </c>
      <c r="FW1692" s="553" t="s">
        <v>137</v>
      </c>
      <c r="FX1692" s="552">
        <v>0</v>
      </c>
      <c r="FY1692" s="553" t="s">
        <v>137</v>
      </c>
      <c r="FZ1692" s="172">
        <v>1</v>
      </c>
      <c r="GA1692" s="172">
        <v>1</v>
      </c>
      <c r="GB1692" s="332">
        <v>1</v>
      </c>
      <c r="GC1692" s="553" t="s">
        <v>137</v>
      </c>
      <c r="GD1692" s="552">
        <v>0</v>
      </c>
      <c r="GE1692" s="553" t="s">
        <v>137</v>
      </c>
      <c r="GF1692" s="172">
        <v>12</v>
      </c>
      <c r="GG1692" s="172">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1"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2">
        <v>2</v>
      </c>
      <c r="BQ1693" s="172">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2">
        <v>0</v>
      </c>
      <c r="DG1693" s="172">
        <v>0</v>
      </c>
      <c r="DH1693" s="332" t="s">
        <v>148</v>
      </c>
      <c r="DI1693" s="553" t="s">
        <v>137</v>
      </c>
      <c r="DJ1693" s="552">
        <v>0</v>
      </c>
      <c r="DK1693" s="553" t="s">
        <v>137</v>
      </c>
      <c r="DL1693" s="172">
        <v>1</v>
      </c>
      <c r="DM1693" s="172">
        <v>0</v>
      </c>
      <c r="DN1693" s="332">
        <v>0</v>
      </c>
      <c r="DO1693" s="553" t="s">
        <v>15688</v>
      </c>
      <c r="DP1693" s="551">
        <v>1</v>
      </c>
      <c r="DQ1693" s="553" t="s">
        <v>10578</v>
      </c>
      <c r="DR1693" s="172">
        <v>52</v>
      </c>
      <c r="DS1693" s="172">
        <v>0</v>
      </c>
      <c r="DT1693" s="332">
        <v>0</v>
      </c>
      <c r="DU1693" s="553" t="s">
        <v>10579</v>
      </c>
      <c r="DV1693" s="552">
        <v>0</v>
      </c>
      <c r="DW1693" s="553" t="s">
        <v>137</v>
      </c>
      <c r="DX1693" s="172">
        <v>2</v>
      </c>
      <c r="DY1693" s="172">
        <v>2</v>
      </c>
      <c r="DZ1693" s="332">
        <v>1</v>
      </c>
      <c r="EA1693" s="553" t="s">
        <v>137</v>
      </c>
      <c r="EB1693" s="552">
        <v>0</v>
      </c>
      <c r="EC1693" s="553" t="s">
        <v>137</v>
      </c>
      <c r="ED1693" s="172">
        <v>1</v>
      </c>
      <c r="EE1693" s="172">
        <v>0</v>
      </c>
      <c r="EF1693" s="576">
        <v>0</v>
      </c>
      <c r="EG1693" s="553" t="s">
        <v>10579</v>
      </c>
      <c r="EH1693" s="552">
        <v>1</v>
      </c>
      <c r="EI1693" s="553" t="s">
        <v>10578</v>
      </c>
      <c r="EJ1693" s="172">
        <v>1</v>
      </c>
      <c r="EK1693" s="172">
        <v>0</v>
      </c>
      <c r="EL1693" s="576">
        <v>0</v>
      </c>
      <c r="EM1693" s="553" t="s">
        <v>10579</v>
      </c>
      <c r="EN1693" s="552">
        <v>1</v>
      </c>
      <c r="EO1693" s="428" t="s">
        <v>19026</v>
      </c>
      <c r="EP1693" s="172">
        <v>1</v>
      </c>
      <c r="EQ1693" s="172">
        <v>0</v>
      </c>
      <c r="ER1693" s="332">
        <v>0</v>
      </c>
      <c r="ES1693" s="553" t="s">
        <v>19027</v>
      </c>
      <c r="ET1693" s="552">
        <v>1</v>
      </c>
      <c r="EU1693" s="553" t="s">
        <v>19026</v>
      </c>
      <c r="EV1693" s="522">
        <v>2</v>
      </c>
      <c r="EW1693" s="172">
        <v>0</v>
      </c>
      <c r="EX1693" s="332">
        <v>0</v>
      </c>
      <c r="EY1693" s="553" t="s">
        <v>10579</v>
      </c>
      <c r="EZ1693" s="552">
        <v>2</v>
      </c>
      <c r="FA1693" s="553" t="s">
        <v>19026</v>
      </c>
      <c r="FB1693" s="172">
        <v>0</v>
      </c>
      <c r="FC1693" s="172">
        <v>0</v>
      </c>
      <c r="FD1693" s="332" t="s">
        <v>148</v>
      </c>
      <c r="FE1693" s="553" t="s">
        <v>137</v>
      </c>
      <c r="FF1693" s="552">
        <v>0</v>
      </c>
      <c r="FG1693" s="553" t="s">
        <v>137</v>
      </c>
      <c r="FH1693" s="172">
        <v>0</v>
      </c>
      <c r="FI1693" s="172">
        <v>0</v>
      </c>
      <c r="FJ1693" s="332" t="s">
        <v>148</v>
      </c>
      <c r="FK1693" s="553" t="s">
        <v>137</v>
      </c>
      <c r="FL1693" s="552">
        <v>0</v>
      </c>
      <c r="FM1693" s="553" t="s">
        <v>137</v>
      </c>
      <c r="FN1693" s="172">
        <v>0</v>
      </c>
      <c r="FO1693" s="172">
        <v>0</v>
      </c>
      <c r="FP1693" s="332" t="s">
        <v>148</v>
      </c>
      <c r="FQ1693" s="553" t="s">
        <v>137</v>
      </c>
      <c r="FR1693" s="552">
        <v>0</v>
      </c>
      <c r="FS1693" s="553" t="s">
        <v>137</v>
      </c>
      <c r="FT1693" s="172">
        <v>0</v>
      </c>
      <c r="FU1693" s="172">
        <v>0</v>
      </c>
      <c r="FV1693" s="332" t="s">
        <v>148</v>
      </c>
      <c r="FW1693" s="553" t="s">
        <v>137</v>
      </c>
      <c r="FX1693" s="552">
        <v>0</v>
      </c>
      <c r="FY1693" s="553" t="s">
        <v>137</v>
      </c>
      <c r="FZ1693" s="172">
        <v>0</v>
      </c>
      <c r="GA1693" s="172">
        <v>0</v>
      </c>
      <c r="GB1693" s="332" t="s">
        <v>148</v>
      </c>
      <c r="GC1693" s="553" t="s">
        <v>137</v>
      </c>
      <c r="GD1693" s="552">
        <v>0</v>
      </c>
      <c r="GE1693" s="553" t="s">
        <v>137</v>
      </c>
      <c r="GF1693" s="172">
        <v>1</v>
      </c>
      <c r="GG1693" s="172">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1"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2">
        <v>1</v>
      </c>
      <c r="BQ1694" s="172">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2">
        <v>0</v>
      </c>
      <c r="DG1694" s="172">
        <v>0</v>
      </c>
      <c r="DH1694" s="332" t="s">
        <v>148</v>
      </c>
      <c r="DI1694" s="553" t="s">
        <v>137</v>
      </c>
      <c r="DJ1694" s="552">
        <v>0</v>
      </c>
      <c r="DK1694" s="553" t="s">
        <v>137</v>
      </c>
      <c r="DL1694" s="172">
        <v>3</v>
      </c>
      <c r="DM1694" s="172">
        <v>3</v>
      </c>
      <c r="DN1694" s="332">
        <v>1</v>
      </c>
      <c r="DO1694" s="553" t="s">
        <v>137</v>
      </c>
      <c r="DP1694" s="551">
        <v>0</v>
      </c>
      <c r="DQ1694" s="553" t="s">
        <v>137</v>
      </c>
      <c r="DR1694" s="172">
        <v>8</v>
      </c>
      <c r="DS1694" s="172">
        <v>0</v>
      </c>
      <c r="DT1694" s="332">
        <v>0</v>
      </c>
      <c r="DU1694" s="553" t="s">
        <v>16689</v>
      </c>
      <c r="DV1694" s="552">
        <v>0</v>
      </c>
      <c r="DW1694" s="553" t="s">
        <v>137</v>
      </c>
      <c r="DX1694" s="172">
        <v>5</v>
      </c>
      <c r="DY1694" s="172">
        <v>0</v>
      </c>
      <c r="DZ1694" s="332">
        <v>0</v>
      </c>
      <c r="EA1694" s="553" t="s">
        <v>15689</v>
      </c>
      <c r="EB1694" s="552">
        <v>0</v>
      </c>
      <c r="EC1694" s="553" t="s">
        <v>137</v>
      </c>
      <c r="ED1694" s="172">
        <v>0</v>
      </c>
      <c r="EE1694" s="172">
        <v>0</v>
      </c>
      <c r="EF1694" s="576" t="s">
        <v>148</v>
      </c>
      <c r="EG1694" s="553" t="s">
        <v>137</v>
      </c>
      <c r="EH1694" s="552">
        <v>0</v>
      </c>
      <c r="EI1694" s="553" t="s">
        <v>137</v>
      </c>
      <c r="EJ1694" s="172">
        <v>1</v>
      </c>
      <c r="EK1694" s="172">
        <v>0</v>
      </c>
      <c r="EL1694" s="576">
        <v>0</v>
      </c>
      <c r="EM1694" s="553" t="s">
        <v>16690</v>
      </c>
      <c r="EN1694" s="552">
        <v>1</v>
      </c>
      <c r="EO1694" s="553" t="s">
        <v>19029</v>
      </c>
      <c r="EP1694" s="522">
        <v>0</v>
      </c>
      <c r="EQ1694" s="172">
        <v>0</v>
      </c>
      <c r="ER1694" s="332" t="s">
        <v>148</v>
      </c>
      <c r="ES1694" s="553" t="s">
        <v>137</v>
      </c>
      <c r="ET1694" s="552">
        <v>0</v>
      </c>
      <c r="EU1694" s="553" t="s">
        <v>137</v>
      </c>
      <c r="EV1694" s="172">
        <v>22</v>
      </c>
      <c r="EW1694" s="172">
        <v>22</v>
      </c>
      <c r="EX1694" s="332">
        <v>1</v>
      </c>
      <c r="EY1694" s="553" t="s">
        <v>137</v>
      </c>
      <c r="EZ1694" s="552">
        <v>0</v>
      </c>
      <c r="FA1694" s="553" t="s">
        <v>137</v>
      </c>
      <c r="FB1694" s="172">
        <v>0</v>
      </c>
      <c r="FC1694" s="172">
        <v>0</v>
      </c>
      <c r="FD1694" s="332" t="s">
        <v>148</v>
      </c>
      <c r="FE1694" s="553" t="s">
        <v>137</v>
      </c>
      <c r="FF1694" s="552">
        <v>0</v>
      </c>
      <c r="FG1694" s="553" t="s">
        <v>137</v>
      </c>
      <c r="FH1694" s="172">
        <v>1</v>
      </c>
      <c r="FI1694" s="172">
        <v>0</v>
      </c>
      <c r="FJ1694" s="332">
        <v>0</v>
      </c>
      <c r="FK1694" s="553" t="s">
        <v>16691</v>
      </c>
      <c r="FL1694" s="552">
        <v>0</v>
      </c>
      <c r="FM1694" s="553" t="s">
        <v>137</v>
      </c>
      <c r="FN1694" s="172">
        <v>0</v>
      </c>
      <c r="FO1694" s="172">
        <v>0</v>
      </c>
      <c r="FP1694" s="332" t="s">
        <v>148</v>
      </c>
      <c r="FQ1694" s="553" t="s">
        <v>137</v>
      </c>
      <c r="FR1694" s="552">
        <v>0</v>
      </c>
      <c r="FS1694" s="553" t="s">
        <v>137</v>
      </c>
      <c r="FT1694" s="172">
        <v>0</v>
      </c>
      <c r="FU1694" s="172">
        <v>0</v>
      </c>
      <c r="FV1694" s="332" t="s">
        <v>148</v>
      </c>
      <c r="FW1694" s="553" t="s">
        <v>137</v>
      </c>
      <c r="FX1694" s="552">
        <v>0</v>
      </c>
      <c r="FY1694" s="553" t="s">
        <v>137</v>
      </c>
      <c r="FZ1694" s="172">
        <v>2</v>
      </c>
      <c r="GA1694" s="172">
        <v>2</v>
      </c>
      <c r="GB1694" s="332">
        <v>1</v>
      </c>
      <c r="GC1694" s="553" t="s">
        <v>137</v>
      </c>
      <c r="GD1694" s="552">
        <v>0</v>
      </c>
      <c r="GE1694" s="553" t="s">
        <v>137</v>
      </c>
      <c r="GF1694" s="172">
        <v>4</v>
      </c>
      <c r="GG1694" s="172">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1"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2">
        <v>0</v>
      </c>
      <c r="BQ1695" s="172">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2">
        <v>0</v>
      </c>
      <c r="DG1695" s="172">
        <v>0</v>
      </c>
      <c r="DH1695" s="332" t="s">
        <v>148</v>
      </c>
      <c r="DI1695" s="553" t="s">
        <v>137</v>
      </c>
      <c r="DJ1695" s="552">
        <v>0</v>
      </c>
      <c r="DK1695" s="553" t="s">
        <v>137</v>
      </c>
      <c r="DL1695" s="172">
        <v>2</v>
      </c>
      <c r="DM1695" s="172">
        <v>2</v>
      </c>
      <c r="DN1695" s="332">
        <v>1</v>
      </c>
      <c r="DO1695" s="553" t="s">
        <v>137</v>
      </c>
      <c r="DP1695" s="551">
        <v>0</v>
      </c>
      <c r="DQ1695" s="553" t="s">
        <v>137</v>
      </c>
      <c r="DR1695" s="172">
        <v>8</v>
      </c>
      <c r="DS1695" s="172">
        <v>8</v>
      </c>
      <c r="DT1695" s="332">
        <v>1</v>
      </c>
      <c r="DU1695" s="553" t="s">
        <v>137</v>
      </c>
      <c r="DV1695" s="552">
        <v>0</v>
      </c>
      <c r="DW1695" s="553" t="s">
        <v>137</v>
      </c>
      <c r="DX1695" s="172">
        <v>0</v>
      </c>
      <c r="DY1695" s="172">
        <v>0</v>
      </c>
      <c r="DZ1695" s="332" t="s">
        <v>148</v>
      </c>
      <c r="EA1695" s="553" t="s">
        <v>137</v>
      </c>
      <c r="EB1695" s="552">
        <v>0</v>
      </c>
      <c r="EC1695" s="553" t="s">
        <v>137</v>
      </c>
      <c r="ED1695" s="172">
        <v>1</v>
      </c>
      <c r="EE1695" s="172">
        <v>0</v>
      </c>
      <c r="EF1695" s="576">
        <v>0</v>
      </c>
      <c r="EG1695" s="553" t="s">
        <v>10582</v>
      </c>
      <c r="EH1695" s="552">
        <v>0</v>
      </c>
      <c r="EI1695" s="553" t="s">
        <v>137</v>
      </c>
      <c r="EJ1695" s="172">
        <v>1</v>
      </c>
      <c r="EK1695" s="172">
        <v>0</v>
      </c>
      <c r="EL1695" s="576">
        <v>0</v>
      </c>
      <c r="EM1695" s="553" t="s">
        <v>10583</v>
      </c>
      <c r="EN1695" s="552">
        <v>1</v>
      </c>
      <c r="EO1695" s="553" t="s">
        <v>15691</v>
      </c>
      <c r="EP1695" s="172">
        <v>3</v>
      </c>
      <c r="EQ1695" s="172">
        <v>1</v>
      </c>
      <c r="ER1695" s="332">
        <v>0.33333333333333331</v>
      </c>
      <c r="ES1695" s="553" t="s">
        <v>10583</v>
      </c>
      <c r="ET1695" s="552">
        <v>1</v>
      </c>
      <c r="EU1695" s="553" t="s">
        <v>15692</v>
      </c>
      <c r="EV1695" s="172">
        <v>2</v>
      </c>
      <c r="EW1695" s="172">
        <v>1</v>
      </c>
      <c r="EX1695" s="332">
        <v>0.5</v>
      </c>
      <c r="EY1695" s="553" t="s">
        <v>19033</v>
      </c>
      <c r="EZ1695" s="552">
        <v>1</v>
      </c>
      <c r="FA1695" s="553" t="s">
        <v>19034</v>
      </c>
      <c r="FB1695" s="172">
        <v>2</v>
      </c>
      <c r="FC1695" s="172">
        <v>1</v>
      </c>
      <c r="FD1695" s="332">
        <v>0.5</v>
      </c>
      <c r="FE1695" s="553" t="s">
        <v>11941</v>
      </c>
      <c r="FF1695" s="552">
        <v>1</v>
      </c>
      <c r="FG1695" s="553" t="s">
        <v>10584</v>
      </c>
      <c r="FH1695" s="172">
        <v>0</v>
      </c>
      <c r="FI1695" s="172">
        <v>0</v>
      </c>
      <c r="FJ1695" s="332" t="s">
        <v>148</v>
      </c>
      <c r="FK1695" s="553" t="s">
        <v>137</v>
      </c>
      <c r="FL1695" s="552">
        <v>0</v>
      </c>
      <c r="FM1695" s="553" t="s">
        <v>137</v>
      </c>
      <c r="FN1695" s="172">
        <v>0</v>
      </c>
      <c r="FO1695" s="172">
        <v>0</v>
      </c>
      <c r="FP1695" s="332" t="s">
        <v>148</v>
      </c>
      <c r="FQ1695" s="553" t="s">
        <v>137</v>
      </c>
      <c r="FR1695" s="552">
        <v>0</v>
      </c>
      <c r="FS1695" s="553" t="s">
        <v>137</v>
      </c>
      <c r="FT1695" s="172">
        <v>0</v>
      </c>
      <c r="FU1695" s="172">
        <v>0</v>
      </c>
      <c r="FV1695" s="332" t="s">
        <v>148</v>
      </c>
      <c r="FW1695" s="553" t="s">
        <v>137</v>
      </c>
      <c r="FX1695" s="552">
        <v>0</v>
      </c>
      <c r="FY1695" s="553" t="s">
        <v>137</v>
      </c>
      <c r="FZ1695" s="172">
        <v>4</v>
      </c>
      <c r="GA1695" s="172">
        <v>1</v>
      </c>
      <c r="GB1695" s="332">
        <v>0.25</v>
      </c>
      <c r="GC1695" s="553" t="s">
        <v>10583</v>
      </c>
      <c r="GD1695" s="552">
        <v>3</v>
      </c>
      <c r="GE1695" s="553" t="s">
        <v>16693</v>
      </c>
      <c r="GF1695" s="172">
        <v>3</v>
      </c>
      <c r="GG1695" s="172">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1"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2">
        <v>1</v>
      </c>
      <c r="BQ1696" s="172">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2">
        <v>0</v>
      </c>
      <c r="DG1696" s="172">
        <v>0</v>
      </c>
      <c r="DH1696" s="332" t="s">
        <v>148</v>
      </c>
      <c r="DI1696" s="553" t="s">
        <v>137</v>
      </c>
      <c r="DJ1696" s="552">
        <v>0</v>
      </c>
      <c r="DK1696" s="553" t="s">
        <v>137</v>
      </c>
      <c r="DL1696" s="172">
        <v>2</v>
      </c>
      <c r="DM1696" s="172">
        <v>2</v>
      </c>
      <c r="DN1696" s="332">
        <v>1</v>
      </c>
      <c r="DO1696" s="553" t="s">
        <v>137</v>
      </c>
      <c r="DP1696" s="551">
        <v>0</v>
      </c>
      <c r="DQ1696" s="553" t="s">
        <v>137</v>
      </c>
      <c r="DR1696" s="172">
        <v>1</v>
      </c>
      <c r="DS1696" s="172">
        <v>1</v>
      </c>
      <c r="DT1696" s="332">
        <v>1</v>
      </c>
      <c r="DU1696" s="553" t="s">
        <v>137</v>
      </c>
      <c r="DV1696" s="552">
        <v>0</v>
      </c>
      <c r="DW1696" s="553" t="s">
        <v>137</v>
      </c>
      <c r="DX1696" s="172">
        <v>1</v>
      </c>
      <c r="DY1696" s="172">
        <v>0</v>
      </c>
      <c r="DZ1696" s="332">
        <v>0</v>
      </c>
      <c r="EA1696" s="553" t="s">
        <v>10588</v>
      </c>
      <c r="EB1696" s="552">
        <v>0</v>
      </c>
      <c r="EC1696" s="553" t="s">
        <v>137</v>
      </c>
      <c r="ED1696" s="172">
        <v>0</v>
      </c>
      <c r="EE1696" s="172">
        <v>0</v>
      </c>
      <c r="EF1696" s="576" t="s">
        <v>148</v>
      </c>
      <c r="EG1696" s="553" t="s">
        <v>137</v>
      </c>
      <c r="EH1696" s="552">
        <v>0</v>
      </c>
      <c r="EI1696" s="553" t="s">
        <v>137</v>
      </c>
      <c r="EJ1696" s="172">
        <v>1</v>
      </c>
      <c r="EK1696" s="172">
        <v>0</v>
      </c>
      <c r="EL1696" s="576">
        <v>0</v>
      </c>
      <c r="EM1696" s="553" t="s">
        <v>11943</v>
      </c>
      <c r="EN1696" s="552">
        <v>1</v>
      </c>
      <c r="EO1696" s="553" t="s">
        <v>11944</v>
      </c>
      <c r="EP1696" s="172">
        <v>0</v>
      </c>
      <c r="EQ1696" s="172">
        <v>0</v>
      </c>
      <c r="ER1696" s="332" t="s">
        <v>148</v>
      </c>
      <c r="ES1696" s="553" t="s">
        <v>137</v>
      </c>
      <c r="ET1696" s="552">
        <v>0</v>
      </c>
      <c r="EU1696" s="553" t="s">
        <v>137</v>
      </c>
      <c r="EV1696" s="172">
        <v>1</v>
      </c>
      <c r="EW1696" s="172">
        <v>0</v>
      </c>
      <c r="EX1696" s="332">
        <v>0</v>
      </c>
      <c r="EY1696" s="553" t="s">
        <v>13826</v>
      </c>
      <c r="EZ1696" s="552">
        <v>1</v>
      </c>
      <c r="FA1696" s="553" t="s">
        <v>13827</v>
      </c>
      <c r="FB1696" s="172">
        <v>0</v>
      </c>
      <c r="FC1696" s="172">
        <v>0</v>
      </c>
      <c r="FD1696" s="332" t="s">
        <v>148</v>
      </c>
      <c r="FE1696" s="553" t="s">
        <v>137</v>
      </c>
      <c r="FF1696" s="552">
        <v>0</v>
      </c>
      <c r="FG1696" s="553" t="s">
        <v>137</v>
      </c>
      <c r="FH1696" s="172">
        <v>0</v>
      </c>
      <c r="FI1696" s="172">
        <v>0</v>
      </c>
      <c r="FJ1696" s="332" t="s">
        <v>148</v>
      </c>
      <c r="FK1696" s="553" t="s">
        <v>137</v>
      </c>
      <c r="FL1696" s="552">
        <v>0</v>
      </c>
      <c r="FM1696" s="553" t="s">
        <v>137</v>
      </c>
      <c r="FN1696" s="172">
        <v>0</v>
      </c>
      <c r="FO1696" s="172">
        <v>0</v>
      </c>
      <c r="FP1696" s="332" t="s">
        <v>148</v>
      </c>
      <c r="FQ1696" s="553" t="s">
        <v>137</v>
      </c>
      <c r="FR1696" s="552">
        <v>0</v>
      </c>
      <c r="FS1696" s="553" t="s">
        <v>137</v>
      </c>
      <c r="FT1696" s="172">
        <v>0</v>
      </c>
      <c r="FU1696" s="172">
        <v>0</v>
      </c>
      <c r="FV1696" s="332" t="s">
        <v>148</v>
      </c>
      <c r="FW1696" s="553" t="s">
        <v>137</v>
      </c>
      <c r="FX1696" s="552">
        <v>0</v>
      </c>
      <c r="FY1696" s="553" t="s">
        <v>137</v>
      </c>
      <c r="FZ1696" s="172">
        <v>2</v>
      </c>
      <c r="GA1696" s="172">
        <v>1</v>
      </c>
      <c r="GB1696" s="332">
        <v>0.5</v>
      </c>
      <c r="GC1696" s="553" t="s">
        <v>10589</v>
      </c>
      <c r="GD1696" s="552">
        <v>0</v>
      </c>
      <c r="GE1696" s="553" t="s">
        <v>137</v>
      </c>
      <c r="GF1696" s="172">
        <v>8</v>
      </c>
      <c r="GG1696" s="172">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1"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2">
        <v>2</v>
      </c>
      <c r="BQ1697" s="172">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2">
        <v>0</v>
      </c>
      <c r="DG1697" s="172">
        <v>0</v>
      </c>
      <c r="DH1697" s="332" t="s">
        <v>148</v>
      </c>
      <c r="DI1697" s="553" t="s">
        <v>137</v>
      </c>
      <c r="DJ1697" s="552">
        <v>0</v>
      </c>
      <c r="DK1697" s="553" t="s">
        <v>137</v>
      </c>
      <c r="DL1697" s="172">
        <v>3</v>
      </c>
      <c r="DM1697" s="172">
        <v>0</v>
      </c>
      <c r="DN1697" s="332">
        <v>0</v>
      </c>
      <c r="DO1697" s="553" t="s">
        <v>10591</v>
      </c>
      <c r="DP1697" s="551">
        <v>0</v>
      </c>
      <c r="DQ1697" s="553" t="s">
        <v>137</v>
      </c>
      <c r="DR1697" s="172">
        <v>14</v>
      </c>
      <c r="DS1697" s="172">
        <v>14</v>
      </c>
      <c r="DT1697" s="332">
        <v>1</v>
      </c>
      <c r="DU1697" s="553" t="s">
        <v>137</v>
      </c>
      <c r="DV1697" s="552">
        <v>0</v>
      </c>
      <c r="DW1697" s="553" t="s">
        <v>137</v>
      </c>
      <c r="DX1697" s="172">
        <v>0</v>
      </c>
      <c r="DY1697" s="172">
        <v>0</v>
      </c>
      <c r="DZ1697" s="332" t="s">
        <v>148</v>
      </c>
      <c r="EA1697" s="553" t="s">
        <v>137</v>
      </c>
      <c r="EB1697" s="552">
        <v>0</v>
      </c>
      <c r="EC1697" s="553" t="s">
        <v>137</v>
      </c>
      <c r="ED1697" s="172">
        <v>0</v>
      </c>
      <c r="EE1697" s="172">
        <v>0</v>
      </c>
      <c r="EF1697" s="576" t="s">
        <v>148</v>
      </c>
      <c r="EG1697" s="553" t="s">
        <v>137</v>
      </c>
      <c r="EH1697" s="552">
        <v>0</v>
      </c>
      <c r="EI1697" s="553" t="s">
        <v>137</v>
      </c>
      <c r="EJ1697" s="172">
        <v>3</v>
      </c>
      <c r="EK1697" s="172">
        <v>0</v>
      </c>
      <c r="EL1697" s="576">
        <v>0</v>
      </c>
      <c r="EM1697" s="553" t="s">
        <v>10592</v>
      </c>
      <c r="EN1697" s="552">
        <v>3</v>
      </c>
      <c r="EO1697" s="553" t="s">
        <v>10593</v>
      </c>
      <c r="EP1697" s="172">
        <v>3</v>
      </c>
      <c r="EQ1697" s="172">
        <v>0</v>
      </c>
      <c r="ER1697" s="332">
        <v>0</v>
      </c>
      <c r="ES1697" s="553" t="s">
        <v>10594</v>
      </c>
      <c r="ET1697" s="552">
        <v>3</v>
      </c>
      <c r="EU1697" s="553" t="s">
        <v>10595</v>
      </c>
      <c r="EV1697" s="172">
        <v>4</v>
      </c>
      <c r="EW1697" s="172">
        <v>0</v>
      </c>
      <c r="EX1697" s="332">
        <v>0</v>
      </c>
      <c r="EY1697" s="553" t="s">
        <v>19038</v>
      </c>
      <c r="EZ1697" s="552">
        <v>4</v>
      </c>
      <c r="FA1697" s="553" t="s">
        <v>16694</v>
      </c>
      <c r="FB1697" s="172">
        <v>3</v>
      </c>
      <c r="FC1697" s="172">
        <v>0</v>
      </c>
      <c r="FD1697" s="332">
        <v>0</v>
      </c>
      <c r="FE1697" s="553" t="s">
        <v>16695</v>
      </c>
      <c r="FF1697" s="552">
        <v>0</v>
      </c>
      <c r="FG1697" s="553" t="s">
        <v>137</v>
      </c>
      <c r="FH1697" s="172">
        <v>0</v>
      </c>
      <c r="FI1697" s="172">
        <v>0</v>
      </c>
      <c r="FJ1697" s="332" t="s">
        <v>148</v>
      </c>
      <c r="FK1697" s="553" t="s">
        <v>137</v>
      </c>
      <c r="FL1697" s="552">
        <v>0</v>
      </c>
      <c r="FM1697" s="553" t="s">
        <v>137</v>
      </c>
      <c r="FN1697" s="172">
        <v>0</v>
      </c>
      <c r="FO1697" s="172">
        <v>0</v>
      </c>
      <c r="FP1697" s="332" t="s">
        <v>148</v>
      </c>
      <c r="FQ1697" s="553" t="s">
        <v>137</v>
      </c>
      <c r="FR1697" s="552">
        <v>0</v>
      </c>
      <c r="FS1697" s="553" t="s">
        <v>137</v>
      </c>
      <c r="FT1697" s="172">
        <v>0</v>
      </c>
      <c r="FU1697" s="172">
        <v>0</v>
      </c>
      <c r="FV1697" s="332" t="s">
        <v>148</v>
      </c>
      <c r="FW1697" s="553" t="s">
        <v>137</v>
      </c>
      <c r="FX1697" s="552">
        <v>0</v>
      </c>
      <c r="FY1697" s="553" t="s">
        <v>137</v>
      </c>
      <c r="FZ1697" s="172">
        <v>6</v>
      </c>
      <c r="GA1697" s="172">
        <v>4</v>
      </c>
      <c r="GB1697" s="332">
        <v>0.66666666666666663</v>
      </c>
      <c r="GC1697" s="553" t="s">
        <v>15694</v>
      </c>
      <c r="GD1697" s="552">
        <v>0</v>
      </c>
      <c r="GE1697" s="553" t="s">
        <v>137</v>
      </c>
      <c r="GF1697" s="172">
        <v>10</v>
      </c>
      <c r="GG1697" s="172">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1"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2">
        <v>1</v>
      </c>
      <c r="BQ1698" s="172">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2">
        <v>0</v>
      </c>
      <c r="DG1698" s="172">
        <v>0</v>
      </c>
      <c r="DH1698" s="332" t="s">
        <v>148</v>
      </c>
      <c r="DI1698" s="553" t="s">
        <v>137</v>
      </c>
      <c r="DJ1698" s="552">
        <v>0</v>
      </c>
      <c r="DK1698" s="553" t="s">
        <v>137</v>
      </c>
      <c r="DL1698" s="172">
        <v>5</v>
      </c>
      <c r="DM1698" s="172">
        <v>1</v>
      </c>
      <c r="DN1698" s="332">
        <v>0.2</v>
      </c>
      <c r="DO1698" s="553" t="s">
        <v>3301</v>
      </c>
      <c r="DP1698" s="551">
        <v>0</v>
      </c>
      <c r="DQ1698" s="553" t="s">
        <v>137</v>
      </c>
      <c r="DR1698" s="172">
        <v>78</v>
      </c>
      <c r="DS1698" s="172">
        <v>78</v>
      </c>
      <c r="DT1698" s="332">
        <v>1</v>
      </c>
      <c r="DU1698" s="553" t="s">
        <v>137</v>
      </c>
      <c r="DV1698" s="552">
        <v>0</v>
      </c>
      <c r="DW1698" s="553" t="s">
        <v>137</v>
      </c>
      <c r="DX1698" s="172">
        <v>1</v>
      </c>
      <c r="DY1698" s="172">
        <v>1</v>
      </c>
      <c r="DZ1698" s="332">
        <v>1</v>
      </c>
      <c r="EA1698" s="553" t="s">
        <v>137</v>
      </c>
      <c r="EB1698" s="552">
        <v>0</v>
      </c>
      <c r="EC1698" s="553" t="s">
        <v>137</v>
      </c>
      <c r="ED1698" s="172">
        <v>2</v>
      </c>
      <c r="EE1698" s="172">
        <v>2</v>
      </c>
      <c r="EF1698" s="576">
        <v>1</v>
      </c>
      <c r="EG1698" s="553" t="s">
        <v>137</v>
      </c>
      <c r="EH1698" s="552">
        <v>0</v>
      </c>
      <c r="EI1698" s="553" t="s">
        <v>137</v>
      </c>
      <c r="EJ1698" s="172">
        <v>2</v>
      </c>
      <c r="EK1698" s="172">
        <v>0</v>
      </c>
      <c r="EL1698" s="576">
        <v>0</v>
      </c>
      <c r="EM1698" s="553" t="s">
        <v>10597</v>
      </c>
      <c r="EN1698" s="552">
        <v>2</v>
      </c>
      <c r="EO1698" s="553" t="s">
        <v>10598</v>
      </c>
      <c r="EP1698" s="172">
        <v>1</v>
      </c>
      <c r="EQ1698" s="172">
        <v>0</v>
      </c>
      <c r="ER1698" s="332">
        <v>0</v>
      </c>
      <c r="ES1698" s="553" t="s">
        <v>10597</v>
      </c>
      <c r="ET1698" s="552">
        <v>1</v>
      </c>
      <c r="EU1698" s="553" t="s">
        <v>10598</v>
      </c>
      <c r="EV1698" s="172">
        <v>8</v>
      </c>
      <c r="EW1698" s="172">
        <v>0</v>
      </c>
      <c r="EX1698" s="332">
        <v>0</v>
      </c>
      <c r="EY1698" s="553" t="s">
        <v>10597</v>
      </c>
      <c r="EZ1698" s="552">
        <v>8</v>
      </c>
      <c r="FA1698" s="553" t="s">
        <v>15696</v>
      </c>
      <c r="FB1698" s="172">
        <v>1</v>
      </c>
      <c r="FC1698" s="172">
        <v>0</v>
      </c>
      <c r="FD1698" s="332">
        <v>0</v>
      </c>
      <c r="FE1698" s="553" t="s">
        <v>10599</v>
      </c>
      <c r="FF1698" s="552">
        <v>1</v>
      </c>
      <c r="FG1698" s="553" t="s">
        <v>10600</v>
      </c>
      <c r="FH1698" s="172">
        <v>0</v>
      </c>
      <c r="FI1698" s="172">
        <v>0</v>
      </c>
      <c r="FJ1698" s="332" t="s">
        <v>148</v>
      </c>
      <c r="FK1698" s="553" t="s">
        <v>137</v>
      </c>
      <c r="FL1698" s="552">
        <v>0</v>
      </c>
      <c r="FM1698" s="553" t="s">
        <v>137</v>
      </c>
      <c r="FN1698" s="172">
        <v>0</v>
      </c>
      <c r="FO1698" s="172">
        <v>0</v>
      </c>
      <c r="FP1698" s="332" t="s">
        <v>148</v>
      </c>
      <c r="FQ1698" s="553" t="s">
        <v>137</v>
      </c>
      <c r="FR1698" s="552">
        <v>0</v>
      </c>
      <c r="FS1698" s="553" t="s">
        <v>137</v>
      </c>
      <c r="FT1698" s="172">
        <v>0</v>
      </c>
      <c r="FU1698" s="172">
        <v>0</v>
      </c>
      <c r="FV1698" s="332" t="s">
        <v>148</v>
      </c>
      <c r="FW1698" s="553" t="s">
        <v>137</v>
      </c>
      <c r="FX1698" s="552">
        <v>0</v>
      </c>
      <c r="FY1698" s="553" t="s">
        <v>137</v>
      </c>
      <c r="FZ1698" s="172">
        <v>5</v>
      </c>
      <c r="GA1698" s="172">
        <v>4</v>
      </c>
      <c r="GB1698" s="332">
        <v>0.8</v>
      </c>
      <c r="GC1698" s="553" t="s">
        <v>16699</v>
      </c>
      <c r="GD1698" s="552">
        <v>0</v>
      </c>
      <c r="GE1698" s="553"/>
      <c r="GF1698" s="172">
        <v>9</v>
      </c>
      <c r="GG1698" s="172">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1"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2">
        <v>0</v>
      </c>
      <c r="BQ1699" s="172">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2">
        <v>0</v>
      </c>
      <c r="DG1699" s="172">
        <v>0</v>
      </c>
      <c r="DH1699" s="332" t="s">
        <v>148</v>
      </c>
      <c r="DI1699" s="553" t="s">
        <v>137</v>
      </c>
      <c r="DJ1699" s="552">
        <v>0</v>
      </c>
      <c r="DK1699" s="553" t="s">
        <v>137</v>
      </c>
      <c r="DL1699" s="172">
        <v>0</v>
      </c>
      <c r="DM1699" s="172">
        <v>0</v>
      </c>
      <c r="DN1699" s="332" t="s">
        <v>148</v>
      </c>
      <c r="DO1699" s="553" t="s">
        <v>137</v>
      </c>
      <c r="DP1699" s="551">
        <v>0</v>
      </c>
      <c r="DQ1699" s="553" t="s">
        <v>137</v>
      </c>
      <c r="DR1699" s="172">
        <v>3</v>
      </c>
      <c r="DS1699" s="172">
        <v>0</v>
      </c>
      <c r="DT1699" s="332">
        <v>0</v>
      </c>
      <c r="DU1699" s="553" t="s">
        <v>15697</v>
      </c>
      <c r="DV1699" s="552">
        <v>0</v>
      </c>
      <c r="DW1699" s="553" t="s">
        <v>137</v>
      </c>
      <c r="DX1699" s="172">
        <v>1</v>
      </c>
      <c r="DY1699" s="172">
        <v>0</v>
      </c>
      <c r="DZ1699" s="332">
        <v>0</v>
      </c>
      <c r="EA1699" s="553" t="s">
        <v>16701</v>
      </c>
      <c r="EB1699" s="552">
        <v>0</v>
      </c>
      <c r="EC1699" s="553" t="s">
        <v>137</v>
      </c>
      <c r="ED1699" s="172">
        <v>0</v>
      </c>
      <c r="EE1699" s="172">
        <v>0</v>
      </c>
      <c r="EF1699" s="576" t="s">
        <v>148</v>
      </c>
      <c r="EG1699" s="553" t="s">
        <v>137</v>
      </c>
      <c r="EH1699" s="552">
        <v>0</v>
      </c>
      <c r="EI1699" s="553" t="s">
        <v>137</v>
      </c>
      <c r="EJ1699" s="172">
        <v>4</v>
      </c>
      <c r="EK1699" s="172">
        <v>0</v>
      </c>
      <c r="EL1699" s="576">
        <v>0</v>
      </c>
      <c r="EM1699" s="553" t="s">
        <v>10602</v>
      </c>
      <c r="EN1699" s="552">
        <v>0</v>
      </c>
      <c r="EO1699" s="553"/>
      <c r="EP1699" s="172">
        <v>0</v>
      </c>
      <c r="EQ1699" s="172">
        <v>0</v>
      </c>
      <c r="ER1699" s="332" t="s">
        <v>148</v>
      </c>
      <c r="ES1699" s="553" t="s">
        <v>137</v>
      </c>
      <c r="ET1699" s="552">
        <v>0</v>
      </c>
      <c r="EU1699" s="553" t="s">
        <v>137</v>
      </c>
      <c r="EV1699" s="172">
        <v>2</v>
      </c>
      <c r="EW1699" s="172">
        <v>1</v>
      </c>
      <c r="EX1699" s="332">
        <v>0.5</v>
      </c>
      <c r="EY1699" s="553" t="s">
        <v>13828</v>
      </c>
      <c r="EZ1699" s="552">
        <v>0</v>
      </c>
      <c r="FA1699" s="553"/>
      <c r="FB1699" s="172">
        <v>1</v>
      </c>
      <c r="FC1699" s="172">
        <v>1</v>
      </c>
      <c r="FD1699" s="332">
        <v>1</v>
      </c>
      <c r="FE1699" s="553"/>
      <c r="FF1699" s="552"/>
      <c r="FG1699" s="553"/>
      <c r="FH1699" s="172">
        <v>1</v>
      </c>
      <c r="FI1699" s="172">
        <v>1</v>
      </c>
      <c r="FJ1699" s="332">
        <v>1</v>
      </c>
      <c r="FK1699" s="553" t="s">
        <v>137</v>
      </c>
      <c r="FL1699" s="552">
        <v>0</v>
      </c>
      <c r="FM1699" s="553" t="s">
        <v>137</v>
      </c>
      <c r="FN1699" s="172">
        <v>0</v>
      </c>
      <c r="FO1699" s="172">
        <v>0</v>
      </c>
      <c r="FP1699" s="332" t="s">
        <v>148</v>
      </c>
      <c r="FQ1699" s="553" t="s">
        <v>137</v>
      </c>
      <c r="FR1699" s="552">
        <v>0</v>
      </c>
      <c r="FS1699" s="553" t="s">
        <v>137</v>
      </c>
      <c r="FT1699" s="172">
        <v>0</v>
      </c>
      <c r="FU1699" s="172">
        <v>0</v>
      </c>
      <c r="FV1699" s="332" t="s">
        <v>148</v>
      </c>
      <c r="FW1699" s="553" t="s">
        <v>137</v>
      </c>
      <c r="FX1699" s="552">
        <v>0</v>
      </c>
      <c r="FY1699" s="553" t="s">
        <v>137</v>
      </c>
      <c r="FZ1699" s="172">
        <v>4</v>
      </c>
      <c r="GA1699" s="172">
        <v>1</v>
      </c>
      <c r="GB1699" s="332">
        <v>0.25</v>
      </c>
      <c r="GC1699" s="553" t="s">
        <v>15698</v>
      </c>
      <c r="GD1699" s="552">
        <v>0</v>
      </c>
      <c r="GE1699" s="553" t="s">
        <v>137</v>
      </c>
      <c r="GF1699" s="172">
        <v>15</v>
      </c>
      <c r="GG1699" s="172">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1"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2">
        <v>0</v>
      </c>
      <c r="BQ1700" s="172">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2">
        <v>0</v>
      </c>
      <c r="DG1700" s="172">
        <v>0</v>
      </c>
      <c r="DH1700" s="332" t="s">
        <v>148</v>
      </c>
      <c r="DI1700" s="553" t="s">
        <v>137</v>
      </c>
      <c r="DJ1700" s="552">
        <v>0</v>
      </c>
      <c r="DK1700" s="553" t="s">
        <v>137</v>
      </c>
      <c r="DL1700" s="172">
        <v>1</v>
      </c>
      <c r="DM1700" s="172">
        <v>1</v>
      </c>
      <c r="DN1700" s="332">
        <v>1</v>
      </c>
      <c r="DO1700" s="553" t="s">
        <v>137</v>
      </c>
      <c r="DP1700" s="551">
        <v>0</v>
      </c>
      <c r="DQ1700" s="553" t="s">
        <v>137</v>
      </c>
      <c r="DR1700" s="172">
        <v>11</v>
      </c>
      <c r="DS1700" s="172">
        <v>0</v>
      </c>
      <c r="DT1700" s="332">
        <v>0</v>
      </c>
      <c r="DU1700" s="553" t="s">
        <v>1806</v>
      </c>
      <c r="DV1700" s="552">
        <v>0</v>
      </c>
      <c r="DW1700" s="553" t="s">
        <v>137</v>
      </c>
      <c r="DX1700" s="172">
        <v>0</v>
      </c>
      <c r="DY1700" s="172">
        <v>0</v>
      </c>
      <c r="DZ1700" s="332" t="s">
        <v>148</v>
      </c>
      <c r="EA1700" s="553" t="s">
        <v>137</v>
      </c>
      <c r="EB1700" s="552">
        <v>0</v>
      </c>
      <c r="EC1700" s="553" t="s">
        <v>137</v>
      </c>
      <c r="ED1700" s="172">
        <v>1</v>
      </c>
      <c r="EE1700" s="172">
        <v>0</v>
      </c>
      <c r="EF1700" s="576">
        <v>0</v>
      </c>
      <c r="EG1700" s="553" t="s">
        <v>1806</v>
      </c>
      <c r="EH1700" s="552">
        <v>0</v>
      </c>
      <c r="EI1700" s="553" t="s">
        <v>137</v>
      </c>
      <c r="EJ1700" s="172">
        <v>1</v>
      </c>
      <c r="EK1700" s="172">
        <v>0</v>
      </c>
      <c r="EL1700" s="576">
        <v>0</v>
      </c>
      <c r="EM1700" s="549" t="s">
        <v>10665</v>
      </c>
      <c r="EN1700" s="549">
        <v>1</v>
      </c>
      <c r="EO1700" s="549" t="s">
        <v>10665</v>
      </c>
      <c r="EP1700" s="172">
        <v>0</v>
      </c>
      <c r="EQ1700" s="172">
        <v>0</v>
      </c>
      <c r="ER1700" s="332" t="s">
        <v>148</v>
      </c>
      <c r="ES1700" s="553" t="s">
        <v>137</v>
      </c>
      <c r="ET1700" s="552">
        <v>0</v>
      </c>
      <c r="EU1700" s="553" t="s">
        <v>137</v>
      </c>
      <c r="EV1700" s="172">
        <v>14</v>
      </c>
      <c r="EW1700" s="172">
        <v>13</v>
      </c>
      <c r="EX1700" s="332">
        <v>0.9285714285714286</v>
      </c>
      <c r="EY1700" s="553" t="s">
        <v>13829</v>
      </c>
      <c r="EZ1700" s="552">
        <v>1</v>
      </c>
      <c r="FA1700" s="553" t="s">
        <v>13829</v>
      </c>
      <c r="FB1700" s="172">
        <v>0</v>
      </c>
      <c r="FC1700" s="172">
        <v>0</v>
      </c>
      <c r="FD1700" s="332" t="s">
        <v>148</v>
      </c>
      <c r="FE1700" s="553" t="s">
        <v>137</v>
      </c>
      <c r="FF1700" s="552">
        <v>0</v>
      </c>
      <c r="FG1700" s="553" t="s">
        <v>137</v>
      </c>
      <c r="FH1700" s="172">
        <v>0</v>
      </c>
      <c r="FI1700" s="172">
        <v>0</v>
      </c>
      <c r="FJ1700" s="332" t="s">
        <v>148</v>
      </c>
      <c r="FK1700" s="553" t="s">
        <v>137</v>
      </c>
      <c r="FL1700" s="552">
        <v>0</v>
      </c>
      <c r="FM1700" s="553" t="s">
        <v>137</v>
      </c>
      <c r="FN1700" s="172">
        <v>0</v>
      </c>
      <c r="FO1700" s="172">
        <v>0</v>
      </c>
      <c r="FP1700" s="332" t="s">
        <v>148</v>
      </c>
      <c r="FQ1700" s="553" t="s">
        <v>137</v>
      </c>
      <c r="FR1700" s="552">
        <v>0</v>
      </c>
      <c r="FS1700" s="553" t="s">
        <v>137</v>
      </c>
      <c r="FT1700" s="172">
        <v>0</v>
      </c>
      <c r="FU1700" s="172">
        <v>0</v>
      </c>
      <c r="FV1700" s="332" t="s">
        <v>148</v>
      </c>
      <c r="FW1700" s="553" t="s">
        <v>137</v>
      </c>
      <c r="FX1700" s="552">
        <v>0</v>
      </c>
      <c r="FY1700" s="553" t="s">
        <v>137</v>
      </c>
      <c r="FZ1700" s="172">
        <v>1</v>
      </c>
      <c r="GA1700" s="172">
        <v>1</v>
      </c>
      <c r="GB1700" s="332">
        <v>1</v>
      </c>
      <c r="GC1700" s="553" t="s">
        <v>137</v>
      </c>
      <c r="GD1700" s="552">
        <v>0</v>
      </c>
      <c r="GE1700" s="553" t="s">
        <v>137</v>
      </c>
      <c r="GF1700" s="172">
        <v>1</v>
      </c>
      <c r="GG1700" s="172">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1"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2">
        <v>0</v>
      </c>
      <c r="BQ1701" s="172">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2">
        <v>0</v>
      </c>
      <c r="DG1701" s="172">
        <v>0</v>
      </c>
      <c r="DH1701" s="332" t="s">
        <v>148</v>
      </c>
      <c r="DI1701" s="553" t="s">
        <v>137</v>
      </c>
      <c r="DJ1701" s="552">
        <v>0</v>
      </c>
      <c r="DK1701" s="553" t="s">
        <v>137</v>
      </c>
      <c r="DL1701" s="172">
        <v>1</v>
      </c>
      <c r="DM1701" s="172">
        <v>0</v>
      </c>
      <c r="DN1701" s="332">
        <v>0</v>
      </c>
      <c r="DO1701" s="553" t="s">
        <v>10609</v>
      </c>
      <c r="DP1701" s="551">
        <v>0</v>
      </c>
      <c r="DQ1701" s="553" t="s">
        <v>137</v>
      </c>
      <c r="DR1701" s="172">
        <v>12</v>
      </c>
      <c r="DS1701" s="172">
        <v>0</v>
      </c>
      <c r="DT1701" s="332">
        <v>0</v>
      </c>
      <c r="DU1701" s="553" t="s">
        <v>10610</v>
      </c>
      <c r="DV1701" s="552">
        <v>0</v>
      </c>
      <c r="DW1701" s="553" t="s">
        <v>137</v>
      </c>
      <c r="DX1701" s="172">
        <v>1</v>
      </c>
      <c r="DY1701" s="172">
        <v>1</v>
      </c>
      <c r="DZ1701" s="332">
        <v>1</v>
      </c>
      <c r="EA1701" s="553"/>
      <c r="EB1701" s="552">
        <v>0</v>
      </c>
      <c r="EC1701" s="553" t="s">
        <v>137</v>
      </c>
      <c r="ED1701" s="172">
        <v>1</v>
      </c>
      <c r="EE1701" s="172">
        <v>0</v>
      </c>
      <c r="EF1701" s="576">
        <v>0</v>
      </c>
      <c r="EG1701" s="553" t="s">
        <v>10609</v>
      </c>
      <c r="EH1701" s="552">
        <v>0</v>
      </c>
      <c r="EI1701" s="553" t="s">
        <v>137</v>
      </c>
      <c r="EJ1701" s="172">
        <v>1</v>
      </c>
      <c r="EK1701" s="172">
        <v>0</v>
      </c>
      <c r="EL1701" s="576">
        <v>0</v>
      </c>
      <c r="EM1701" s="553" t="s">
        <v>10609</v>
      </c>
      <c r="EN1701" s="552">
        <v>1</v>
      </c>
      <c r="EO1701" s="553" t="s">
        <v>13830</v>
      </c>
      <c r="EP1701" s="172">
        <v>0</v>
      </c>
      <c r="EQ1701" s="172">
        <v>0</v>
      </c>
      <c r="ER1701" s="332" t="s">
        <v>148</v>
      </c>
      <c r="ES1701" s="553" t="s">
        <v>137</v>
      </c>
      <c r="ET1701" s="552">
        <v>0</v>
      </c>
      <c r="EU1701" s="553" t="s">
        <v>137</v>
      </c>
      <c r="EV1701" s="172">
        <v>1</v>
      </c>
      <c r="EW1701" s="172">
        <v>0</v>
      </c>
      <c r="EX1701" s="332">
        <v>0</v>
      </c>
      <c r="EY1701" s="553" t="s">
        <v>10609</v>
      </c>
      <c r="EZ1701" s="552">
        <v>1</v>
      </c>
      <c r="FA1701" s="553" t="s">
        <v>13830</v>
      </c>
      <c r="FB1701" s="172">
        <v>0</v>
      </c>
      <c r="FC1701" s="172">
        <v>0</v>
      </c>
      <c r="FD1701" s="332" t="s">
        <v>148</v>
      </c>
      <c r="FE1701" s="553" t="s">
        <v>137</v>
      </c>
      <c r="FF1701" s="552">
        <v>0</v>
      </c>
      <c r="FG1701" s="553" t="s">
        <v>137</v>
      </c>
      <c r="FH1701" s="172">
        <v>0</v>
      </c>
      <c r="FI1701" s="172">
        <v>0</v>
      </c>
      <c r="FJ1701" s="332" t="s">
        <v>148</v>
      </c>
      <c r="FK1701" s="553" t="s">
        <v>137</v>
      </c>
      <c r="FL1701" s="552">
        <v>0</v>
      </c>
      <c r="FM1701" s="553" t="s">
        <v>137</v>
      </c>
      <c r="FN1701" s="172">
        <v>0</v>
      </c>
      <c r="FO1701" s="172">
        <v>0</v>
      </c>
      <c r="FP1701" s="332" t="s">
        <v>148</v>
      </c>
      <c r="FQ1701" s="553" t="s">
        <v>137</v>
      </c>
      <c r="FR1701" s="552">
        <v>0</v>
      </c>
      <c r="FS1701" s="553" t="s">
        <v>137</v>
      </c>
      <c r="FT1701" s="172">
        <v>0</v>
      </c>
      <c r="FU1701" s="172">
        <v>0</v>
      </c>
      <c r="FV1701" s="332" t="s">
        <v>148</v>
      </c>
      <c r="FW1701" s="553" t="s">
        <v>137</v>
      </c>
      <c r="FX1701" s="552">
        <v>0</v>
      </c>
      <c r="FY1701" s="553" t="s">
        <v>137</v>
      </c>
      <c r="FZ1701" s="172">
        <v>0</v>
      </c>
      <c r="GA1701" s="172">
        <v>0</v>
      </c>
      <c r="GB1701" s="332" t="s">
        <v>148</v>
      </c>
      <c r="GC1701" s="553" t="s">
        <v>137</v>
      </c>
      <c r="GD1701" s="552">
        <v>0</v>
      </c>
      <c r="GE1701" s="553" t="s">
        <v>137</v>
      </c>
      <c r="GF1701" s="172">
        <v>1</v>
      </c>
      <c r="GG1701" s="172">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1"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2">
        <v>0</v>
      </c>
      <c r="BQ1702" s="172">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2">
        <v>0</v>
      </c>
      <c r="DG1702" s="172">
        <v>0</v>
      </c>
      <c r="DH1702" s="332" t="s">
        <v>148</v>
      </c>
      <c r="DI1702" s="553" t="s">
        <v>137</v>
      </c>
      <c r="DJ1702" s="552">
        <v>0</v>
      </c>
      <c r="DK1702" s="553" t="s">
        <v>137</v>
      </c>
      <c r="DL1702" s="172">
        <v>1</v>
      </c>
      <c r="DM1702" s="172">
        <v>1</v>
      </c>
      <c r="DN1702" s="332">
        <v>1</v>
      </c>
      <c r="DO1702" s="553" t="s">
        <v>137</v>
      </c>
      <c r="DP1702" s="551">
        <v>0</v>
      </c>
      <c r="DQ1702" s="553" t="s">
        <v>137</v>
      </c>
      <c r="DR1702" s="172">
        <v>15</v>
      </c>
      <c r="DS1702" s="172">
        <v>0</v>
      </c>
      <c r="DT1702" s="332">
        <v>0</v>
      </c>
      <c r="DU1702" s="553" t="s">
        <v>10614</v>
      </c>
      <c r="DV1702" s="552">
        <v>0</v>
      </c>
      <c r="DW1702" s="553" t="s">
        <v>137</v>
      </c>
      <c r="DX1702" s="172">
        <v>0</v>
      </c>
      <c r="DY1702" s="172">
        <v>0</v>
      </c>
      <c r="DZ1702" s="332" t="s">
        <v>148</v>
      </c>
      <c r="EA1702" s="553" t="s">
        <v>137</v>
      </c>
      <c r="EB1702" s="552">
        <v>0</v>
      </c>
      <c r="EC1702" s="553" t="s">
        <v>137</v>
      </c>
      <c r="ED1702" s="172">
        <v>0</v>
      </c>
      <c r="EE1702" s="172">
        <v>0</v>
      </c>
      <c r="EF1702" s="576" t="s">
        <v>148</v>
      </c>
      <c r="EG1702" s="553" t="s">
        <v>137</v>
      </c>
      <c r="EH1702" s="552">
        <v>0</v>
      </c>
      <c r="EI1702" s="553" t="s">
        <v>137</v>
      </c>
      <c r="EJ1702" s="172">
        <v>0</v>
      </c>
      <c r="EK1702" s="172">
        <v>0</v>
      </c>
      <c r="EL1702" s="576" t="s">
        <v>148</v>
      </c>
      <c r="EM1702" s="553" t="s">
        <v>137</v>
      </c>
      <c r="EN1702" s="552">
        <v>0</v>
      </c>
      <c r="EO1702" s="553" t="s">
        <v>137</v>
      </c>
      <c r="EP1702" s="172">
        <v>1</v>
      </c>
      <c r="EQ1702" s="172">
        <v>0</v>
      </c>
      <c r="ER1702" s="332">
        <v>0</v>
      </c>
      <c r="ES1702" s="553" t="s">
        <v>10615</v>
      </c>
      <c r="ET1702" s="552">
        <v>1</v>
      </c>
      <c r="EU1702" s="553" t="s">
        <v>15700</v>
      </c>
      <c r="EV1702" s="172">
        <v>4</v>
      </c>
      <c r="EW1702" s="172">
        <v>3</v>
      </c>
      <c r="EX1702" s="332">
        <v>0.75</v>
      </c>
      <c r="EY1702" s="553" t="s">
        <v>10615</v>
      </c>
      <c r="EZ1702" s="552">
        <v>1</v>
      </c>
      <c r="FA1702" s="553" t="s">
        <v>15701</v>
      </c>
      <c r="FB1702" s="172">
        <v>0</v>
      </c>
      <c r="FC1702" s="172">
        <v>0</v>
      </c>
      <c r="FD1702" s="332" t="s">
        <v>148</v>
      </c>
      <c r="FE1702" s="553" t="s">
        <v>137</v>
      </c>
      <c r="FF1702" s="552">
        <v>0</v>
      </c>
      <c r="FG1702" s="553" t="s">
        <v>137</v>
      </c>
      <c r="FH1702" s="172">
        <v>0</v>
      </c>
      <c r="FI1702" s="172">
        <v>0</v>
      </c>
      <c r="FJ1702" s="332" t="s">
        <v>148</v>
      </c>
      <c r="FK1702" s="553" t="s">
        <v>137</v>
      </c>
      <c r="FL1702" s="552">
        <v>0</v>
      </c>
      <c r="FM1702" s="553" t="s">
        <v>137</v>
      </c>
      <c r="FN1702" s="172">
        <v>0</v>
      </c>
      <c r="FO1702" s="172">
        <v>0</v>
      </c>
      <c r="FP1702" s="332" t="s">
        <v>148</v>
      </c>
      <c r="FQ1702" s="553" t="s">
        <v>137</v>
      </c>
      <c r="FR1702" s="552">
        <v>0</v>
      </c>
      <c r="FS1702" s="553" t="s">
        <v>137</v>
      </c>
      <c r="FT1702" s="172">
        <v>0</v>
      </c>
      <c r="FU1702" s="172">
        <v>0</v>
      </c>
      <c r="FV1702" s="332" t="s">
        <v>148</v>
      </c>
      <c r="FW1702" s="553" t="s">
        <v>137</v>
      </c>
      <c r="FX1702" s="552">
        <v>0</v>
      </c>
      <c r="FY1702" s="553" t="s">
        <v>137</v>
      </c>
      <c r="FZ1702" s="172">
        <v>1</v>
      </c>
      <c r="GA1702" s="172">
        <v>1</v>
      </c>
      <c r="GB1702" s="332">
        <v>1</v>
      </c>
      <c r="GC1702" s="553" t="s">
        <v>137</v>
      </c>
      <c r="GD1702" s="552">
        <v>0</v>
      </c>
      <c r="GE1702" s="553" t="s">
        <v>137</v>
      </c>
      <c r="GF1702" s="172">
        <v>0</v>
      </c>
      <c r="GG1702" s="172">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1"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2">
        <v>1</v>
      </c>
      <c r="BQ1703" s="172">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2">
        <v>0</v>
      </c>
      <c r="DG1703" s="172">
        <v>0</v>
      </c>
      <c r="DH1703" s="332" t="s">
        <v>148</v>
      </c>
      <c r="DI1703" s="553" t="s">
        <v>137</v>
      </c>
      <c r="DJ1703" s="552">
        <v>0</v>
      </c>
      <c r="DK1703" s="553" t="s">
        <v>137</v>
      </c>
      <c r="DL1703" s="172">
        <v>0</v>
      </c>
      <c r="DM1703" s="172">
        <v>0</v>
      </c>
      <c r="DN1703" s="332" t="s">
        <v>148</v>
      </c>
      <c r="DO1703" s="553" t="s">
        <v>137</v>
      </c>
      <c r="DP1703" s="551">
        <v>0</v>
      </c>
      <c r="DQ1703" s="553" t="s">
        <v>137</v>
      </c>
      <c r="DR1703" s="172">
        <v>12</v>
      </c>
      <c r="DS1703" s="172">
        <v>0</v>
      </c>
      <c r="DT1703" s="332">
        <v>0</v>
      </c>
      <c r="DU1703" s="553" t="s">
        <v>10616</v>
      </c>
      <c r="DV1703" s="552">
        <v>0</v>
      </c>
      <c r="DW1703" s="553" t="s">
        <v>137</v>
      </c>
      <c r="DX1703" s="172">
        <v>0</v>
      </c>
      <c r="DY1703" s="172">
        <v>0</v>
      </c>
      <c r="DZ1703" s="332" t="s">
        <v>148</v>
      </c>
      <c r="EA1703" s="553" t="s">
        <v>137</v>
      </c>
      <c r="EB1703" s="552">
        <v>0</v>
      </c>
      <c r="EC1703" s="553" t="s">
        <v>137</v>
      </c>
      <c r="ED1703" s="172">
        <v>1</v>
      </c>
      <c r="EE1703" s="172">
        <v>0</v>
      </c>
      <c r="EF1703" s="576">
        <v>0</v>
      </c>
      <c r="EG1703" s="553" t="s">
        <v>10617</v>
      </c>
      <c r="EH1703" s="552">
        <v>0</v>
      </c>
      <c r="EI1703" s="553" t="s">
        <v>137</v>
      </c>
      <c r="EJ1703" s="172">
        <v>1</v>
      </c>
      <c r="EK1703" s="172">
        <v>0</v>
      </c>
      <c r="EL1703" s="576">
        <v>0</v>
      </c>
      <c r="EM1703" s="553" t="s">
        <v>19047</v>
      </c>
      <c r="EN1703" s="552">
        <v>1</v>
      </c>
      <c r="EO1703" s="553" t="s">
        <v>19047</v>
      </c>
      <c r="EP1703" s="172">
        <v>1</v>
      </c>
      <c r="EQ1703" s="172">
        <v>0</v>
      </c>
      <c r="ER1703" s="332">
        <v>0</v>
      </c>
      <c r="ES1703" s="553" t="s">
        <v>10618</v>
      </c>
      <c r="ET1703" s="552">
        <v>1</v>
      </c>
      <c r="EU1703" s="553" t="s">
        <v>10618</v>
      </c>
      <c r="EV1703" s="172">
        <v>2</v>
      </c>
      <c r="EW1703" s="172">
        <v>0</v>
      </c>
      <c r="EX1703" s="332">
        <v>0</v>
      </c>
      <c r="EY1703" s="553" t="s">
        <v>13831</v>
      </c>
      <c r="EZ1703" s="552">
        <v>2</v>
      </c>
      <c r="FA1703" s="553" t="s">
        <v>13831</v>
      </c>
      <c r="FB1703" s="172">
        <v>0</v>
      </c>
      <c r="FC1703" s="172">
        <v>0</v>
      </c>
      <c r="FD1703" s="332" t="s">
        <v>148</v>
      </c>
      <c r="FE1703" s="553" t="s">
        <v>137</v>
      </c>
      <c r="FF1703" s="552">
        <v>0</v>
      </c>
      <c r="FG1703" s="553" t="s">
        <v>137</v>
      </c>
      <c r="FH1703" s="172">
        <v>1</v>
      </c>
      <c r="FI1703" s="172">
        <v>1</v>
      </c>
      <c r="FJ1703" s="332">
        <v>1</v>
      </c>
      <c r="FK1703" s="553" t="s">
        <v>137</v>
      </c>
      <c r="FL1703" s="552">
        <v>0</v>
      </c>
      <c r="FM1703" s="553" t="s">
        <v>137</v>
      </c>
      <c r="FN1703" s="172">
        <v>0</v>
      </c>
      <c r="FO1703" s="172">
        <v>0</v>
      </c>
      <c r="FP1703" s="332" t="s">
        <v>148</v>
      </c>
      <c r="FQ1703" s="553" t="s">
        <v>137</v>
      </c>
      <c r="FR1703" s="552">
        <v>0</v>
      </c>
      <c r="FS1703" s="553" t="s">
        <v>137</v>
      </c>
      <c r="FT1703" s="172">
        <v>0</v>
      </c>
      <c r="FU1703" s="172">
        <v>0</v>
      </c>
      <c r="FV1703" s="332" t="s">
        <v>148</v>
      </c>
      <c r="FW1703" s="553" t="s">
        <v>137</v>
      </c>
      <c r="FX1703" s="552">
        <v>0</v>
      </c>
      <c r="FY1703" s="553" t="s">
        <v>137</v>
      </c>
      <c r="FZ1703" s="172">
        <v>1</v>
      </c>
      <c r="GA1703" s="172">
        <v>0</v>
      </c>
      <c r="GB1703" s="332">
        <v>0</v>
      </c>
      <c r="GC1703" s="553" t="s">
        <v>10619</v>
      </c>
      <c r="GD1703" s="552">
        <v>1</v>
      </c>
      <c r="GE1703" s="553" t="s">
        <v>10619</v>
      </c>
      <c r="GF1703" s="172">
        <v>0</v>
      </c>
      <c r="GG1703" s="172">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1"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2">
        <v>0</v>
      </c>
      <c r="BQ1704" s="172">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2">
        <v>0</v>
      </c>
      <c r="DG1704" s="172">
        <v>0</v>
      </c>
      <c r="DH1704" s="332" t="s">
        <v>148</v>
      </c>
      <c r="DI1704" s="553" t="s">
        <v>137</v>
      </c>
      <c r="DJ1704" s="552">
        <v>0</v>
      </c>
      <c r="DK1704" s="553" t="s">
        <v>137</v>
      </c>
      <c r="DL1704" s="172">
        <v>1</v>
      </c>
      <c r="DM1704" s="172">
        <v>0</v>
      </c>
      <c r="DN1704" s="332">
        <v>0</v>
      </c>
      <c r="DO1704" s="553" t="s">
        <v>3737</v>
      </c>
      <c r="DP1704" s="551">
        <v>0</v>
      </c>
      <c r="DQ1704" s="553" t="s">
        <v>137</v>
      </c>
      <c r="DR1704" s="172">
        <v>16</v>
      </c>
      <c r="DS1704" s="172">
        <v>0</v>
      </c>
      <c r="DT1704" s="332">
        <v>0</v>
      </c>
      <c r="DU1704" s="553" t="s">
        <v>10621</v>
      </c>
      <c r="DV1704" s="552">
        <v>0</v>
      </c>
      <c r="DW1704" s="553" t="s">
        <v>137</v>
      </c>
      <c r="DX1704" s="172">
        <v>5</v>
      </c>
      <c r="DY1704" s="172">
        <v>0</v>
      </c>
      <c r="DZ1704" s="332">
        <v>0</v>
      </c>
      <c r="EA1704" s="553" t="s">
        <v>10622</v>
      </c>
      <c r="EB1704" s="552">
        <v>0</v>
      </c>
      <c r="EC1704" s="553" t="s">
        <v>137</v>
      </c>
      <c r="ED1704" s="172">
        <v>1</v>
      </c>
      <c r="EE1704" s="172">
        <v>0</v>
      </c>
      <c r="EF1704" s="576">
        <v>0</v>
      </c>
      <c r="EG1704" s="553" t="s">
        <v>10621</v>
      </c>
      <c r="EH1704" s="552">
        <v>0</v>
      </c>
      <c r="EI1704" s="553" t="s">
        <v>137</v>
      </c>
      <c r="EJ1704" s="172">
        <v>1</v>
      </c>
      <c r="EK1704" s="172">
        <v>1</v>
      </c>
      <c r="EL1704" s="576">
        <v>1</v>
      </c>
      <c r="EM1704" s="553" t="s">
        <v>137</v>
      </c>
      <c r="EN1704" s="552">
        <v>0</v>
      </c>
      <c r="EO1704" s="553" t="s">
        <v>137</v>
      </c>
      <c r="EP1704" s="172">
        <v>1</v>
      </c>
      <c r="EQ1704" s="172">
        <v>1</v>
      </c>
      <c r="ER1704" s="332">
        <v>1</v>
      </c>
      <c r="ES1704" s="553" t="s">
        <v>137</v>
      </c>
      <c r="ET1704" s="552">
        <v>0</v>
      </c>
      <c r="EU1704" s="553" t="s">
        <v>137</v>
      </c>
      <c r="EV1704" s="172">
        <v>1</v>
      </c>
      <c r="EW1704" s="172">
        <v>1</v>
      </c>
      <c r="EX1704" s="332">
        <v>1</v>
      </c>
      <c r="EY1704" s="553"/>
      <c r="EZ1704" s="552"/>
      <c r="FA1704" s="553"/>
      <c r="FB1704" s="172">
        <v>0</v>
      </c>
      <c r="FC1704" s="172">
        <v>0</v>
      </c>
      <c r="FD1704" s="332" t="s">
        <v>148</v>
      </c>
      <c r="FE1704" s="553" t="s">
        <v>137</v>
      </c>
      <c r="FF1704" s="552">
        <v>0</v>
      </c>
      <c r="FG1704" s="553" t="s">
        <v>137</v>
      </c>
      <c r="FH1704" s="172">
        <v>0</v>
      </c>
      <c r="FI1704" s="172">
        <v>0</v>
      </c>
      <c r="FJ1704" s="332" t="s">
        <v>148</v>
      </c>
      <c r="FK1704" s="553" t="s">
        <v>137</v>
      </c>
      <c r="FL1704" s="552">
        <v>0</v>
      </c>
      <c r="FM1704" s="553" t="s">
        <v>137</v>
      </c>
      <c r="FN1704" s="172">
        <v>0</v>
      </c>
      <c r="FO1704" s="172">
        <v>0</v>
      </c>
      <c r="FP1704" s="332" t="s">
        <v>148</v>
      </c>
      <c r="FQ1704" s="553" t="s">
        <v>137</v>
      </c>
      <c r="FR1704" s="552">
        <v>0</v>
      </c>
      <c r="FS1704" s="553" t="s">
        <v>137</v>
      </c>
      <c r="FT1704" s="172">
        <v>0</v>
      </c>
      <c r="FU1704" s="172">
        <v>0</v>
      </c>
      <c r="FV1704" s="332" t="s">
        <v>148</v>
      </c>
      <c r="FW1704" s="553" t="s">
        <v>137</v>
      </c>
      <c r="FX1704" s="552">
        <v>0</v>
      </c>
      <c r="FY1704" s="553" t="s">
        <v>137</v>
      </c>
      <c r="FZ1704" s="172">
        <v>1</v>
      </c>
      <c r="GA1704" s="172">
        <v>1</v>
      </c>
      <c r="GB1704" s="332">
        <v>1</v>
      </c>
      <c r="GC1704" s="553" t="s">
        <v>137</v>
      </c>
      <c r="GD1704" s="552">
        <v>0</v>
      </c>
      <c r="GE1704" s="553" t="s">
        <v>137</v>
      </c>
      <c r="GF1704" s="172">
        <v>1</v>
      </c>
      <c r="GG1704" s="172">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1"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2">
        <v>0</v>
      </c>
      <c r="BQ1705" s="172">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2">
        <v>0</v>
      </c>
      <c r="DG1705" s="172">
        <v>0</v>
      </c>
      <c r="DH1705" s="332" t="s">
        <v>148</v>
      </c>
      <c r="DI1705" s="553" t="s">
        <v>137</v>
      </c>
      <c r="DJ1705" s="552">
        <v>0</v>
      </c>
      <c r="DK1705" s="553" t="s">
        <v>137</v>
      </c>
      <c r="DL1705" s="172">
        <v>0</v>
      </c>
      <c r="DM1705" s="172">
        <v>0</v>
      </c>
      <c r="DN1705" s="332" t="s">
        <v>148</v>
      </c>
      <c r="DO1705" s="553" t="s">
        <v>137</v>
      </c>
      <c r="DP1705" s="551">
        <v>0</v>
      </c>
      <c r="DQ1705" s="553" t="s">
        <v>137</v>
      </c>
      <c r="DR1705" s="172">
        <v>9</v>
      </c>
      <c r="DS1705" s="172">
        <v>0</v>
      </c>
      <c r="DT1705" s="332">
        <v>0</v>
      </c>
      <c r="DU1705" s="553" t="s">
        <v>11946</v>
      </c>
      <c r="DV1705" s="552">
        <v>0</v>
      </c>
      <c r="DW1705" s="553" t="s">
        <v>137</v>
      </c>
      <c r="DX1705" s="172">
        <v>0</v>
      </c>
      <c r="DY1705" s="172">
        <v>0</v>
      </c>
      <c r="DZ1705" s="332" t="s">
        <v>148</v>
      </c>
      <c r="EA1705" s="553" t="s">
        <v>137</v>
      </c>
      <c r="EB1705" s="552">
        <v>0</v>
      </c>
      <c r="EC1705" s="553" t="s">
        <v>137</v>
      </c>
      <c r="ED1705" s="172">
        <v>1</v>
      </c>
      <c r="EE1705" s="172">
        <v>0</v>
      </c>
      <c r="EF1705" s="576">
        <v>0</v>
      </c>
      <c r="EG1705" s="553" t="s">
        <v>11946</v>
      </c>
      <c r="EH1705" s="552">
        <v>0</v>
      </c>
      <c r="EI1705" s="553" t="s">
        <v>137</v>
      </c>
      <c r="EJ1705" s="172">
        <v>0</v>
      </c>
      <c r="EK1705" s="172">
        <v>0</v>
      </c>
      <c r="EL1705" s="576" t="s">
        <v>148</v>
      </c>
      <c r="EM1705" s="553" t="s">
        <v>137</v>
      </c>
      <c r="EN1705" s="552">
        <v>0</v>
      </c>
      <c r="EO1705" s="553" t="s">
        <v>137</v>
      </c>
      <c r="EP1705" s="172">
        <v>1</v>
      </c>
      <c r="EQ1705" s="172">
        <v>0</v>
      </c>
      <c r="ER1705" s="332">
        <v>0</v>
      </c>
      <c r="ES1705" s="553" t="s">
        <v>10625</v>
      </c>
      <c r="ET1705" s="552">
        <v>1</v>
      </c>
      <c r="EU1705" s="553" t="s">
        <v>10626</v>
      </c>
      <c r="EV1705" s="172">
        <v>2</v>
      </c>
      <c r="EW1705" s="172">
        <v>2</v>
      </c>
      <c r="EX1705" s="332">
        <v>1</v>
      </c>
      <c r="EY1705" s="553" t="s">
        <v>137</v>
      </c>
      <c r="EZ1705" s="552">
        <v>0</v>
      </c>
      <c r="FA1705" s="553" t="s">
        <v>137</v>
      </c>
      <c r="FB1705" s="172">
        <v>0</v>
      </c>
      <c r="FC1705" s="172">
        <v>0</v>
      </c>
      <c r="FD1705" s="332" t="s">
        <v>148</v>
      </c>
      <c r="FE1705" s="553" t="s">
        <v>137</v>
      </c>
      <c r="FF1705" s="552">
        <v>0</v>
      </c>
      <c r="FG1705" s="553" t="s">
        <v>137</v>
      </c>
      <c r="FH1705" s="172">
        <v>0</v>
      </c>
      <c r="FI1705" s="172">
        <v>0</v>
      </c>
      <c r="FJ1705" s="332" t="s">
        <v>148</v>
      </c>
      <c r="FK1705" s="553" t="s">
        <v>137</v>
      </c>
      <c r="FL1705" s="552">
        <v>0</v>
      </c>
      <c r="FM1705" s="553" t="s">
        <v>137</v>
      </c>
      <c r="FN1705" s="172">
        <v>0</v>
      </c>
      <c r="FO1705" s="172">
        <v>0</v>
      </c>
      <c r="FP1705" s="332" t="s">
        <v>148</v>
      </c>
      <c r="FQ1705" s="553" t="s">
        <v>137</v>
      </c>
      <c r="FR1705" s="552">
        <v>0</v>
      </c>
      <c r="FS1705" s="553" t="s">
        <v>137</v>
      </c>
      <c r="FT1705" s="172">
        <v>0</v>
      </c>
      <c r="FU1705" s="172">
        <v>0</v>
      </c>
      <c r="FV1705" s="332" t="s">
        <v>148</v>
      </c>
      <c r="FW1705" s="553" t="s">
        <v>137</v>
      </c>
      <c r="FX1705" s="552">
        <v>0</v>
      </c>
      <c r="FY1705" s="553" t="s">
        <v>137</v>
      </c>
      <c r="FZ1705" s="172">
        <v>1</v>
      </c>
      <c r="GA1705" s="172">
        <v>1</v>
      </c>
      <c r="GB1705" s="332">
        <v>1</v>
      </c>
      <c r="GC1705" s="553" t="s">
        <v>137</v>
      </c>
      <c r="GD1705" s="552">
        <v>0</v>
      </c>
      <c r="GE1705" s="553" t="s">
        <v>137</v>
      </c>
      <c r="GF1705" s="172">
        <v>0</v>
      </c>
      <c r="GG1705" s="172">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1"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2">
        <v>0</v>
      </c>
      <c r="BQ1706" s="172">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2">
        <v>0</v>
      </c>
      <c r="DG1706" s="172">
        <v>0</v>
      </c>
      <c r="DH1706" s="332" t="s">
        <v>148</v>
      </c>
      <c r="DI1706" s="553" t="s">
        <v>137</v>
      </c>
      <c r="DJ1706" s="552">
        <v>0</v>
      </c>
      <c r="DK1706" s="553" t="s">
        <v>137</v>
      </c>
      <c r="DL1706" s="172">
        <v>0</v>
      </c>
      <c r="DM1706" s="172">
        <v>0</v>
      </c>
      <c r="DN1706" s="332" t="s">
        <v>148</v>
      </c>
      <c r="DO1706" s="553" t="s">
        <v>137</v>
      </c>
      <c r="DP1706" s="551">
        <v>0</v>
      </c>
      <c r="DQ1706" s="553" t="s">
        <v>137</v>
      </c>
      <c r="DR1706" s="172">
        <v>15</v>
      </c>
      <c r="DS1706" s="172">
        <v>0</v>
      </c>
      <c r="DT1706" s="332">
        <v>0</v>
      </c>
      <c r="DU1706" s="553" t="s">
        <v>10630</v>
      </c>
      <c r="DV1706" s="552">
        <v>0</v>
      </c>
      <c r="DW1706" s="553" t="s">
        <v>137</v>
      </c>
      <c r="DX1706" s="172">
        <v>0</v>
      </c>
      <c r="DY1706" s="172">
        <v>0</v>
      </c>
      <c r="DZ1706" s="332" t="s">
        <v>148</v>
      </c>
      <c r="EA1706" s="553" t="s">
        <v>137</v>
      </c>
      <c r="EB1706" s="552">
        <v>0</v>
      </c>
      <c r="EC1706" s="553" t="s">
        <v>137</v>
      </c>
      <c r="ED1706" s="172">
        <v>0</v>
      </c>
      <c r="EE1706" s="172">
        <v>0</v>
      </c>
      <c r="EF1706" s="576" t="s">
        <v>148</v>
      </c>
      <c r="EG1706" s="553" t="s">
        <v>137</v>
      </c>
      <c r="EH1706" s="552">
        <v>0</v>
      </c>
      <c r="EI1706" s="553" t="s">
        <v>137</v>
      </c>
      <c r="EJ1706" s="172">
        <v>1</v>
      </c>
      <c r="EK1706" s="172">
        <v>0</v>
      </c>
      <c r="EL1706" s="576">
        <v>0</v>
      </c>
      <c r="EM1706" s="553" t="s">
        <v>10631</v>
      </c>
      <c r="EN1706" s="552">
        <v>1</v>
      </c>
      <c r="EO1706" s="553" t="s">
        <v>10631</v>
      </c>
      <c r="EP1706" s="172">
        <v>1</v>
      </c>
      <c r="EQ1706" s="172">
        <v>0</v>
      </c>
      <c r="ER1706" s="332">
        <v>0</v>
      </c>
      <c r="ES1706" s="553" t="s">
        <v>10631</v>
      </c>
      <c r="ET1706" s="552">
        <v>1</v>
      </c>
      <c r="EU1706" s="553" t="s">
        <v>10632</v>
      </c>
      <c r="EV1706" s="172">
        <v>5</v>
      </c>
      <c r="EW1706" s="172">
        <v>4</v>
      </c>
      <c r="EX1706" s="332">
        <v>0.8</v>
      </c>
      <c r="EY1706" s="553" t="s">
        <v>13832</v>
      </c>
      <c r="EZ1706" s="552">
        <v>1</v>
      </c>
      <c r="FA1706" s="553" t="s">
        <v>13832</v>
      </c>
      <c r="FB1706" s="172">
        <v>1</v>
      </c>
      <c r="FC1706" s="172">
        <v>0</v>
      </c>
      <c r="FD1706" s="332">
        <v>0</v>
      </c>
      <c r="FE1706" s="553" t="s">
        <v>234</v>
      </c>
      <c r="FF1706" s="552">
        <v>1</v>
      </c>
      <c r="FG1706" s="553" t="s">
        <v>234</v>
      </c>
      <c r="FH1706" s="172">
        <v>0</v>
      </c>
      <c r="FI1706" s="172">
        <v>0</v>
      </c>
      <c r="FJ1706" s="332" t="s">
        <v>148</v>
      </c>
      <c r="FK1706" s="553" t="s">
        <v>137</v>
      </c>
      <c r="FL1706" s="552">
        <v>0</v>
      </c>
      <c r="FM1706" s="553" t="s">
        <v>137</v>
      </c>
      <c r="FN1706" s="172">
        <v>0</v>
      </c>
      <c r="FO1706" s="172">
        <v>0</v>
      </c>
      <c r="FP1706" s="332" t="s">
        <v>148</v>
      </c>
      <c r="FQ1706" s="553" t="s">
        <v>137</v>
      </c>
      <c r="FR1706" s="552">
        <v>0</v>
      </c>
      <c r="FS1706" s="553" t="s">
        <v>137</v>
      </c>
      <c r="FT1706" s="172">
        <v>0</v>
      </c>
      <c r="FU1706" s="172">
        <v>0</v>
      </c>
      <c r="FV1706" s="332" t="s">
        <v>148</v>
      </c>
      <c r="FW1706" s="553" t="s">
        <v>137</v>
      </c>
      <c r="FX1706" s="552">
        <v>0</v>
      </c>
      <c r="FY1706" s="553" t="s">
        <v>137</v>
      </c>
      <c r="FZ1706" s="172">
        <v>2</v>
      </c>
      <c r="GA1706" s="172">
        <v>2</v>
      </c>
      <c r="GB1706" s="332">
        <v>1</v>
      </c>
      <c r="GC1706" s="553" t="s">
        <v>137</v>
      </c>
      <c r="GD1706" s="552">
        <v>0</v>
      </c>
      <c r="GE1706" s="553" t="s">
        <v>137</v>
      </c>
      <c r="GF1706" s="172">
        <v>0</v>
      </c>
      <c r="GG1706" s="172">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1"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2">
        <v>1</v>
      </c>
      <c r="BQ1707" s="172">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2">
        <v>0</v>
      </c>
      <c r="DG1707" s="172">
        <v>0</v>
      </c>
      <c r="DH1707" s="332" t="s">
        <v>148</v>
      </c>
      <c r="DI1707" s="553" t="s">
        <v>137</v>
      </c>
      <c r="DJ1707" s="552">
        <v>0</v>
      </c>
      <c r="DK1707" s="553" t="s">
        <v>137</v>
      </c>
      <c r="DL1707" s="172">
        <v>0</v>
      </c>
      <c r="DM1707" s="172">
        <v>0</v>
      </c>
      <c r="DN1707" s="332" t="s">
        <v>148</v>
      </c>
      <c r="DO1707" s="553" t="s">
        <v>137</v>
      </c>
      <c r="DP1707" s="551">
        <v>0</v>
      </c>
      <c r="DQ1707" s="553" t="s">
        <v>137</v>
      </c>
      <c r="DR1707" s="172">
        <v>8</v>
      </c>
      <c r="DS1707" s="172">
        <v>0</v>
      </c>
      <c r="DT1707" s="332">
        <v>0</v>
      </c>
      <c r="DU1707" s="553" t="s">
        <v>16715</v>
      </c>
      <c r="DV1707" s="552">
        <v>0</v>
      </c>
      <c r="DW1707" s="553" t="s">
        <v>137</v>
      </c>
      <c r="DX1707" s="172">
        <v>1</v>
      </c>
      <c r="DY1707" s="172">
        <v>1</v>
      </c>
      <c r="DZ1707" s="332">
        <v>1</v>
      </c>
      <c r="EA1707" s="553" t="s">
        <v>137</v>
      </c>
      <c r="EB1707" s="552">
        <v>0</v>
      </c>
      <c r="EC1707" s="553" t="s">
        <v>137</v>
      </c>
      <c r="ED1707" s="172">
        <v>3</v>
      </c>
      <c r="EE1707" s="172">
        <v>0</v>
      </c>
      <c r="EF1707" s="576">
        <v>0</v>
      </c>
      <c r="EG1707" s="553" t="s">
        <v>16716</v>
      </c>
      <c r="EH1707" s="552">
        <v>1</v>
      </c>
      <c r="EI1707" s="553" t="s">
        <v>19053</v>
      </c>
      <c r="EJ1707" s="172">
        <v>1</v>
      </c>
      <c r="EK1707" s="172">
        <v>0</v>
      </c>
      <c r="EL1707" s="576">
        <v>0</v>
      </c>
      <c r="EM1707" s="553" t="s">
        <v>16717</v>
      </c>
      <c r="EN1707" s="552">
        <v>1</v>
      </c>
      <c r="EO1707" s="553" t="s">
        <v>16718</v>
      </c>
      <c r="EP1707" s="172">
        <v>0</v>
      </c>
      <c r="EQ1707" s="172">
        <v>0</v>
      </c>
      <c r="ER1707" s="332" t="s">
        <v>148</v>
      </c>
      <c r="ES1707" s="553" t="s">
        <v>137</v>
      </c>
      <c r="ET1707" s="552">
        <v>0</v>
      </c>
      <c r="EU1707" s="553" t="s">
        <v>137</v>
      </c>
      <c r="EV1707" s="172">
        <v>11</v>
      </c>
      <c r="EW1707" s="172">
        <v>10</v>
      </c>
      <c r="EX1707" s="332">
        <v>0.90909090909090906</v>
      </c>
      <c r="EY1707" s="553" t="s">
        <v>19054</v>
      </c>
      <c r="EZ1707" s="552">
        <v>1</v>
      </c>
      <c r="FA1707" s="553" t="s">
        <v>16719</v>
      </c>
      <c r="FB1707" s="172">
        <v>0</v>
      </c>
      <c r="FC1707" s="172">
        <v>0</v>
      </c>
      <c r="FD1707" s="332" t="s">
        <v>148</v>
      </c>
      <c r="FE1707" s="553" t="s">
        <v>137</v>
      </c>
      <c r="FF1707" s="552">
        <v>0</v>
      </c>
      <c r="FG1707" s="553" t="s">
        <v>137</v>
      </c>
      <c r="FH1707" s="172">
        <v>1</v>
      </c>
      <c r="FI1707" s="172">
        <v>1</v>
      </c>
      <c r="FJ1707" s="332">
        <v>1</v>
      </c>
      <c r="FK1707" s="553" t="s">
        <v>137</v>
      </c>
      <c r="FL1707" s="552">
        <v>0</v>
      </c>
      <c r="FM1707" s="553" t="s">
        <v>137</v>
      </c>
      <c r="FN1707" s="172">
        <v>0</v>
      </c>
      <c r="FO1707" s="172">
        <v>0</v>
      </c>
      <c r="FP1707" s="332" t="s">
        <v>148</v>
      </c>
      <c r="FQ1707" s="553" t="s">
        <v>137</v>
      </c>
      <c r="FR1707" s="552">
        <v>0</v>
      </c>
      <c r="FS1707" s="553" t="s">
        <v>137</v>
      </c>
      <c r="FT1707" s="172">
        <v>0</v>
      </c>
      <c r="FU1707" s="172">
        <v>0</v>
      </c>
      <c r="FV1707" s="332" t="s">
        <v>148</v>
      </c>
      <c r="FW1707" s="553" t="s">
        <v>137</v>
      </c>
      <c r="FX1707" s="552">
        <v>0</v>
      </c>
      <c r="FY1707" s="553" t="s">
        <v>137</v>
      </c>
      <c r="FZ1707" s="172">
        <v>1</v>
      </c>
      <c r="GA1707" s="172">
        <v>0</v>
      </c>
      <c r="GB1707" s="332">
        <v>0</v>
      </c>
      <c r="GC1707" s="553" t="s">
        <v>16720</v>
      </c>
      <c r="GD1707" s="552">
        <v>1</v>
      </c>
      <c r="GE1707" s="553" t="s">
        <v>16721</v>
      </c>
      <c r="GF1707" s="172">
        <v>1</v>
      </c>
      <c r="GG1707" s="172">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1"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2">
        <v>1</v>
      </c>
      <c r="BQ1708" s="172">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2">
        <v>0</v>
      </c>
      <c r="DG1708" s="172">
        <v>0</v>
      </c>
      <c r="DH1708" s="332" t="s">
        <v>148</v>
      </c>
      <c r="DI1708" s="553" t="s">
        <v>137</v>
      </c>
      <c r="DJ1708" s="552">
        <v>0</v>
      </c>
      <c r="DK1708" s="553" t="s">
        <v>137</v>
      </c>
      <c r="DL1708" s="172">
        <v>0</v>
      </c>
      <c r="DM1708" s="172">
        <v>0</v>
      </c>
      <c r="DN1708" s="332" t="s">
        <v>148</v>
      </c>
      <c r="DO1708" s="553" t="s">
        <v>137</v>
      </c>
      <c r="DP1708" s="551">
        <v>0</v>
      </c>
      <c r="DQ1708" s="553" t="s">
        <v>137</v>
      </c>
      <c r="DR1708" s="172">
        <v>8</v>
      </c>
      <c r="DS1708" s="172">
        <v>0</v>
      </c>
      <c r="DT1708" s="332">
        <v>0</v>
      </c>
      <c r="DU1708" s="553" t="s">
        <v>10638</v>
      </c>
      <c r="DV1708" s="552">
        <v>0</v>
      </c>
      <c r="DW1708" s="553" t="s">
        <v>137</v>
      </c>
      <c r="DX1708" s="172">
        <v>0</v>
      </c>
      <c r="DY1708" s="172">
        <v>0</v>
      </c>
      <c r="DZ1708" s="332" t="s">
        <v>148</v>
      </c>
      <c r="EA1708" s="553" t="s">
        <v>137</v>
      </c>
      <c r="EB1708" s="552">
        <v>0</v>
      </c>
      <c r="EC1708" s="553" t="s">
        <v>137</v>
      </c>
      <c r="ED1708" s="172">
        <v>0</v>
      </c>
      <c r="EE1708" s="172">
        <v>0</v>
      </c>
      <c r="EF1708" s="576" t="s">
        <v>148</v>
      </c>
      <c r="EG1708" s="553" t="s">
        <v>137</v>
      </c>
      <c r="EH1708" s="552">
        <v>0</v>
      </c>
      <c r="EI1708" s="553" t="s">
        <v>137</v>
      </c>
      <c r="EJ1708" s="172">
        <v>0</v>
      </c>
      <c r="EK1708" s="172">
        <v>0</v>
      </c>
      <c r="EL1708" s="576" t="s">
        <v>148</v>
      </c>
      <c r="EM1708" s="553" t="s">
        <v>137</v>
      </c>
      <c r="EN1708" s="552">
        <v>0</v>
      </c>
      <c r="EO1708" s="553" t="s">
        <v>137</v>
      </c>
      <c r="EP1708" s="172">
        <v>0</v>
      </c>
      <c r="EQ1708" s="172">
        <v>0</v>
      </c>
      <c r="ER1708" s="332" t="s">
        <v>148</v>
      </c>
      <c r="ES1708" s="553" t="s">
        <v>137</v>
      </c>
      <c r="ET1708" s="552">
        <v>0</v>
      </c>
      <c r="EU1708" s="553" t="s">
        <v>137</v>
      </c>
      <c r="EV1708" s="172">
        <v>8</v>
      </c>
      <c r="EW1708" s="172">
        <v>8</v>
      </c>
      <c r="EX1708" s="332">
        <v>1</v>
      </c>
      <c r="EY1708" s="553" t="s">
        <v>137</v>
      </c>
      <c r="EZ1708" s="552">
        <v>0</v>
      </c>
      <c r="FA1708" s="553" t="s">
        <v>137</v>
      </c>
      <c r="FB1708" s="172">
        <v>0</v>
      </c>
      <c r="FC1708" s="172">
        <v>0</v>
      </c>
      <c r="FD1708" s="332" t="s">
        <v>148</v>
      </c>
      <c r="FE1708" s="553" t="s">
        <v>137</v>
      </c>
      <c r="FF1708" s="552">
        <v>0</v>
      </c>
      <c r="FG1708" s="553" t="s">
        <v>137</v>
      </c>
      <c r="FH1708" s="172">
        <v>0</v>
      </c>
      <c r="FI1708" s="172">
        <v>0</v>
      </c>
      <c r="FJ1708" s="332" t="s">
        <v>148</v>
      </c>
      <c r="FK1708" s="553" t="s">
        <v>137</v>
      </c>
      <c r="FL1708" s="552">
        <v>0</v>
      </c>
      <c r="FM1708" s="553" t="s">
        <v>137</v>
      </c>
      <c r="FN1708" s="172">
        <v>0</v>
      </c>
      <c r="FO1708" s="172">
        <v>0</v>
      </c>
      <c r="FP1708" s="332" t="s">
        <v>148</v>
      </c>
      <c r="FQ1708" s="553" t="s">
        <v>137</v>
      </c>
      <c r="FR1708" s="552">
        <v>0</v>
      </c>
      <c r="FS1708" s="553" t="s">
        <v>137</v>
      </c>
      <c r="FT1708" s="172">
        <v>0</v>
      </c>
      <c r="FU1708" s="172">
        <v>0</v>
      </c>
      <c r="FV1708" s="332" t="s">
        <v>148</v>
      </c>
      <c r="FW1708" s="553" t="s">
        <v>137</v>
      </c>
      <c r="FX1708" s="552">
        <v>0</v>
      </c>
      <c r="FY1708" s="553" t="s">
        <v>137</v>
      </c>
      <c r="FZ1708" s="172">
        <v>0</v>
      </c>
      <c r="GA1708" s="172">
        <v>0</v>
      </c>
      <c r="GB1708" s="332" t="s">
        <v>148</v>
      </c>
      <c r="GC1708" s="553" t="s">
        <v>137</v>
      </c>
      <c r="GD1708" s="552">
        <v>0</v>
      </c>
      <c r="GE1708" s="553" t="s">
        <v>137</v>
      </c>
      <c r="GF1708" s="172">
        <v>0</v>
      </c>
      <c r="GG1708" s="172">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1"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2">
        <v>1</v>
      </c>
      <c r="BQ1709" s="172">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2">
        <v>0</v>
      </c>
      <c r="DG1709" s="172">
        <v>0</v>
      </c>
      <c r="DH1709" s="332" t="s">
        <v>148</v>
      </c>
      <c r="DI1709" s="553" t="s">
        <v>137</v>
      </c>
      <c r="DJ1709" s="552">
        <v>0</v>
      </c>
      <c r="DK1709" s="553" t="s">
        <v>137</v>
      </c>
      <c r="DL1709" s="172">
        <v>0</v>
      </c>
      <c r="DM1709" s="172">
        <v>0</v>
      </c>
      <c r="DN1709" s="332" t="s">
        <v>148</v>
      </c>
      <c r="DO1709" s="553" t="s">
        <v>137</v>
      </c>
      <c r="DP1709" s="551">
        <v>0</v>
      </c>
      <c r="DQ1709" s="553" t="s">
        <v>137</v>
      </c>
      <c r="DR1709" s="172">
        <v>3</v>
      </c>
      <c r="DS1709" s="172">
        <v>0</v>
      </c>
      <c r="DT1709" s="332">
        <v>0</v>
      </c>
      <c r="DU1709" s="553" t="s">
        <v>10641</v>
      </c>
      <c r="DV1709" s="552">
        <v>0</v>
      </c>
      <c r="DW1709" s="553" t="s">
        <v>137</v>
      </c>
      <c r="DX1709" s="172">
        <v>0</v>
      </c>
      <c r="DY1709" s="172">
        <v>0</v>
      </c>
      <c r="DZ1709" s="332" t="s">
        <v>148</v>
      </c>
      <c r="EA1709" s="553" t="s">
        <v>137</v>
      </c>
      <c r="EB1709" s="552">
        <v>0</v>
      </c>
      <c r="EC1709" s="553" t="s">
        <v>137</v>
      </c>
      <c r="ED1709" s="172">
        <v>0</v>
      </c>
      <c r="EE1709" s="172">
        <v>0</v>
      </c>
      <c r="EF1709" s="576" t="s">
        <v>148</v>
      </c>
      <c r="EG1709" s="553" t="s">
        <v>137</v>
      </c>
      <c r="EH1709" s="552">
        <v>0</v>
      </c>
      <c r="EI1709" s="553" t="s">
        <v>137</v>
      </c>
      <c r="EJ1709" s="172">
        <v>1</v>
      </c>
      <c r="EK1709" s="172">
        <v>0</v>
      </c>
      <c r="EL1709" s="576">
        <v>0</v>
      </c>
      <c r="EM1709" s="553" t="s">
        <v>10641</v>
      </c>
      <c r="EN1709" s="552">
        <v>1</v>
      </c>
      <c r="EO1709" s="553" t="s">
        <v>10641</v>
      </c>
      <c r="EP1709" s="172">
        <v>1</v>
      </c>
      <c r="EQ1709" s="172">
        <v>0</v>
      </c>
      <c r="ER1709" s="332">
        <v>0</v>
      </c>
      <c r="ES1709" s="553" t="s">
        <v>10641</v>
      </c>
      <c r="ET1709" s="552">
        <v>1</v>
      </c>
      <c r="EU1709" s="553" t="s">
        <v>10642</v>
      </c>
      <c r="EV1709" s="172">
        <v>16</v>
      </c>
      <c r="EW1709" s="172">
        <v>15</v>
      </c>
      <c r="EX1709" s="332">
        <v>0.9375</v>
      </c>
      <c r="EY1709" s="553" t="s">
        <v>10641</v>
      </c>
      <c r="EZ1709" s="552">
        <v>1</v>
      </c>
      <c r="FA1709" s="553" t="s">
        <v>13833</v>
      </c>
      <c r="FB1709" s="172">
        <v>0</v>
      </c>
      <c r="FC1709" s="172">
        <v>0</v>
      </c>
      <c r="FD1709" s="332" t="s">
        <v>148</v>
      </c>
      <c r="FE1709" s="553" t="s">
        <v>137</v>
      </c>
      <c r="FF1709" s="552">
        <v>0</v>
      </c>
      <c r="FG1709" s="553" t="s">
        <v>137</v>
      </c>
      <c r="FH1709" s="172">
        <v>0</v>
      </c>
      <c r="FI1709" s="172">
        <v>0</v>
      </c>
      <c r="FJ1709" s="332" t="s">
        <v>148</v>
      </c>
      <c r="FK1709" s="553" t="s">
        <v>137</v>
      </c>
      <c r="FL1709" s="552">
        <v>0</v>
      </c>
      <c r="FM1709" s="553" t="s">
        <v>137</v>
      </c>
      <c r="FN1709" s="172">
        <v>0</v>
      </c>
      <c r="FO1709" s="172">
        <v>0</v>
      </c>
      <c r="FP1709" s="332" t="s">
        <v>148</v>
      </c>
      <c r="FQ1709" s="553" t="s">
        <v>137</v>
      </c>
      <c r="FR1709" s="552">
        <v>0</v>
      </c>
      <c r="FS1709" s="553" t="s">
        <v>137</v>
      </c>
      <c r="FT1709" s="172">
        <v>0</v>
      </c>
      <c r="FU1709" s="172">
        <v>0</v>
      </c>
      <c r="FV1709" s="332" t="s">
        <v>148</v>
      </c>
      <c r="FW1709" s="553" t="s">
        <v>137</v>
      </c>
      <c r="FX1709" s="552">
        <v>0</v>
      </c>
      <c r="FY1709" s="553" t="s">
        <v>137</v>
      </c>
      <c r="FZ1709" s="172">
        <v>1</v>
      </c>
      <c r="GA1709" s="172">
        <v>0</v>
      </c>
      <c r="GB1709" s="332">
        <v>0</v>
      </c>
      <c r="GC1709" s="553" t="s">
        <v>10641</v>
      </c>
      <c r="GD1709" s="552">
        <v>0</v>
      </c>
      <c r="GE1709" s="553" t="s">
        <v>137</v>
      </c>
      <c r="GF1709" s="172">
        <v>3</v>
      </c>
      <c r="GG1709" s="172">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1"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2">
        <v>2</v>
      </c>
      <c r="BQ1710" s="172">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2">
        <v>0</v>
      </c>
      <c r="DG1710" s="172">
        <v>0</v>
      </c>
      <c r="DH1710" s="332" t="s">
        <v>148</v>
      </c>
      <c r="DI1710" s="553" t="s">
        <v>137</v>
      </c>
      <c r="DJ1710" s="552">
        <v>0</v>
      </c>
      <c r="DK1710" s="553" t="s">
        <v>137</v>
      </c>
      <c r="DL1710" s="172">
        <v>0</v>
      </c>
      <c r="DM1710" s="172">
        <v>0</v>
      </c>
      <c r="DN1710" s="332" t="s">
        <v>148</v>
      </c>
      <c r="DO1710" s="553" t="s">
        <v>137</v>
      </c>
      <c r="DP1710" s="551">
        <v>0</v>
      </c>
      <c r="DQ1710" s="553" t="s">
        <v>137</v>
      </c>
      <c r="DR1710" s="172">
        <v>3</v>
      </c>
      <c r="DS1710" s="172">
        <v>3</v>
      </c>
      <c r="DT1710" s="332">
        <v>1</v>
      </c>
      <c r="DU1710" s="553" t="s">
        <v>137</v>
      </c>
      <c r="DV1710" s="552">
        <v>0</v>
      </c>
      <c r="DW1710" s="553" t="s">
        <v>137</v>
      </c>
      <c r="DX1710" s="172">
        <v>11</v>
      </c>
      <c r="DY1710" s="172">
        <v>0</v>
      </c>
      <c r="DZ1710" s="332">
        <v>0</v>
      </c>
      <c r="EA1710" s="553" t="s">
        <v>10644</v>
      </c>
      <c r="EB1710" s="552">
        <v>0</v>
      </c>
      <c r="EC1710" s="553" t="s">
        <v>137</v>
      </c>
      <c r="ED1710" s="172">
        <v>0</v>
      </c>
      <c r="EE1710" s="172">
        <v>0</v>
      </c>
      <c r="EF1710" s="576" t="s">
        <v>148</v>
      </c>
      <c r="EG1710" s="553" t="s">
        <v>137</v>
      </c>
      <c r="EH1710" s="552">
        <v>0</v>
      </c>
      <c r="EI1710" s="553" t="s">
        <v>137</v>
      </c>
      <c r="EJ1710" s="172">
        <v>1</v>
      </c>
      <c r="EK1710" s="172">
        <v>0</v>
      </c>
      <c r="EL1710" s="576">
        <v>0</v>
      </c>
      <c r="EM1710" s="553" t="s">
        <v>10645</v>
      </c>
      <c r="EN1710" s="552">
        <v>1</v>
      </c>
      <c r="EO1710" s="553" t="s">
        <v>10646</v>
      </c>
      <c r="EP1710" s="172">
        <v>0</v>
      </c>
      <c r="EQ1710" s="172">
        <v>0</v>
      </c>
      <c r="ER1710" s="332" t="s">
        <v>148</v>
      </c>
      <c r="ES1710" s="553" t="s">
        <v>137</v>
      </c>
      <c r="ET1710" s="552">
        <v>0</v>
      </c>
      <c r="EU1710" s="553" t="s">
        <v>137</v>
      </c>
      <c r="EV1710" s="172">
        <v>7</v>
      </c>
      <c r="EW1710" s="172">
        <v>6</v>
      </c>
      <c r="EX1710" s="332">
        <v>0.8571428571428571</v>
      </c>
      <c r="EY1710" s="553" t="s">
        <v>13834</v>
      </c>
      <c r="EZ1710" s="552">
        <v>1</v>
      </c>
      <c r="FA1710" s="553" t="s">
        <v>13835</v>
      </c>
      <c r="FB1710" s="172">
        <v>1</v>
      </c>
      <c r="FC1710" s="172">
        <v>0</v>
      </c>
      <c r="FD1710" s="332">
        <v>0</v>
      </c>
      <c r="FE1710" s="553" t="s">
        <v>10647</v>
      </c>
      <c r="FF1710" s="552">
        <v>0</v>
      </c>
      <c r="FG1710" s="553" t="s">
        <v>137</v>
      </c>
      <c r="FH1710" s="172">
        <v>1</v>
      </c>
      <c r="FI1710" s="172">
        <v>1</v>
      </c>
      <c r="FJ1710" s="332">
        <v>1</v>
      </c>
      <c r="FK1710" s="553" t="s">
        <v>137</v>
      </c>
      <c r="FL1710" s="552">
        <v>0</v>
      </c>
      <c r="FM1710" s="553" t="s">
        <v>137</v>
      </c>
      <c r="FN1710" s="172">
        <v>0</v>
      </c>
      <c r="FO1710" s="172">
        <v>0</v>
      </c>
      <c r="FP1710" s="332" t="s">
        <v>148</v>
      </c>
      <c r="FQ1710" s="553" t="s">
        <v>137</v>
      </c>
      <c r="FR1710" s="552">
        <v>0</v>
      </c>
      <c r="FS1710" s="553" t="s">
        <v>137</v>
      </c>
      <c r="FT1710" s="172">
        <v>0</v>
      </c>
      <c r="FU1710" s="172">
        <v>0</v>
      </c>
      <c r="FV1710" s="332" t="s">
        <v>148</v>
      </c>
      <c r="FW1710" s="553" t="s">
        <v>137</v>
      </c>
      <c r="FX1710" s="552">
        <v>0</v>
      </c>
      <c r="FY1710" s="553" t="s">
        <v>137</v>
      </c>
      <c r="FZ1710" s="172">
        <v>0</v>
      </c>
      <c r="GA1710" s="172">
        <v>0</v>
      </c>
      <c r="GB1710" s="332" t="s">
        <v>148</v>
      </c>
      <c r="GC1710" s="553" t="s">
        <v>137</v>
      </c>
      <c r="GD1710" s="552">
        <v>0</v>
      </c>
      <c r="GE1710" s="553" t="s">
        <v>137</v>
      </c>
      <c r="GF1710" s="172">
        <v>2</v>
      </c>
      <c r="GG1710" s="172">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70"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70"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70"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70"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70"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9" t="s">
        <v>132</v>
      </c>
      <c r="AZ1715" s="549" t="s">
        <v>16726</v>
      </c>
      <c r="BA1715" s="169"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70"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70"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70"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70"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70"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70"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70"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70"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70"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70"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70"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70"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70"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70"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6" t="s">
        <v>0</v>
      </c>
      <c r="E8" s="936"/>
      <c r="F8" s="936"/>
      <c r="G8" s="936"/>
      <c r="H8" s="936"/>
      <c r="I8" s="936"/>
      <c r="J8" s="936"/>
      <c r="K8" s="936"/>
      <c r="L8" s="936"/>
      <c r="M8" s="936"/>
      <c r="N8" s="936" t="s">
        <v>1</v>
      </c>
      <c r="O8" s="936"/>
      <c r="P8" s="936"/>
      <c r="Q8" s="936"/>
      <c r="R8" s="936"/>
      <c r="S8" s="936"/>
      <c r="T8" s="936"/>
      <c r="U8" s="936"/>
      <c r="V8" s="936"/>
      <c r="W8" s="936"/>
      <c r="X8" s="936"/>
      <c r="Y8" s="936"/>
      <c r="Z8" s="936"/>
      <c r="AA8" s="936" t="s">
        <v>12313</v>
      </c>
      <c r="AB8" s="936"/>
      <c r="AC8" s="936"/>
      <c r="AD8" s="936"/>
      <c r="AE8" s="936"/>
      <c r="AF8" s="936"/>
      <c r="AG8" s="936"/>
      <c r="AH8" s="936"/>
      <c r="AI8" s="936"/>
      <c r="AJ8" s="936"/>
      <c r="AK8" s="936" t="s">
        <v>12314</v>
      </c>
      <c r="AL8" s="936"/>
      <c r="AM8" s="936"/>
      <c r="AN8" s="936"/>
      <c r="AO8" s="936"/>
      <c r="AP8" s="936"/>
      <c r="AQ8" s="936"/>
      <c r="AU8" s="85"/>
      <c r="AX8" s="85"/>
      <c r="AY8" s="85"/>
      <c r="AZ8" s="85"/>
      <c r="BA8" s="85"/>
      <c r="BB8" s="85"/>
      <c r="BC8" s="85"/>
      <c r="BD8" s="85"/>
    </row>
    <row r="9" spans="3:143" ht="12.65" customHeight="1">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W9" s="85"/>
      <c r="AX9" s="85"/>
      <c r="AY9" s="85"/>
      <c r="AZ9" s="85"/>
      <c r="BA9" s="85"/>
      <c r="BB9" s="85"/>
      <c r="BC9" s="85"/>
      <c r="BD9" s="85"/>
    </row>
    <row r="10" spans="3:143" ht="12.65" customHeight="1">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85"/>
      <c r="AS10" s="85"/>
      <c r="AT10" s="85"/>
      <c r="AW10" s="85"/>
      <c r="AX10" s="85"/>
      <c r="AY10" s="85"/>
      <c r="AZ10" s="85"/>
      <c r="BA10" s="85"/>
      <c r="BB10" s="85"/>
      <c r="BC10" s="85"/>
      <c r="BD10" s="85"/>
    </row>
    <row r="11" spans="3:143" ht="12.65" customHeight="1">
      <c r="D11" s="937" t="s">
        <v>14635</v>
      </c>
      <c r="E11" s="938"/>
      <c r="F11" s="938"/>
      <c r="G11" s="938"/>
      <c r="H11" s="938"/>
      <c r="I11" s="938"/>
      <c r="J11" s="938"/>
      <c r="K11" s="938"/>
      <c r="L11" s="938"/>
      <c r="M11" s="938"/>
      <c r="N11" s="939" t="str">
        <f>VLOOKUP($D$11,調査票①!$A$2:$HK$1735,2,FALSE)&amp;""</f>
        <v>石川県</v>
      </c>
      <c r="O11" s="939"/>
      <c r="P11" s="939"/>
      <c r="Q11" s="939"/>
      <c r="R11" s="939"/>
      <c r="S11" s="939"/>
      <c r="T11" s="939"/>
      <c r="U11" s="939"/>
      <c r="V11" s="939"/>
      <c r="W11" s="939"/>
      <c r="X11" s="939"/>
      <c r="Y11" s="939"/>
      <c r="Z11" s="939"/>
      <c r="AA11" s="939" t="str">
        <f>VLOOKUP($D$11,調査票①!$A$3:$HK$1735,3,FALSE)&amp;""</f>
        <v>金沢市</v>
      </c>
      <c r="AB11" s="939"/>
      <c r="AC11" s="939"/>
      <c r="AD11" s="939"/>
      <c r="AE11" s="939"/>
      <c r="AF11" s="939"/>
      <c r="AG11" s="939"/>
      <c r="AH11" s="939"/>
      <c r="AI11" s="939"/>
      <c r="AJ11" s="939"/>
      <c r="AK11" s="815" t="str">
        <f>VLOOKUP($D$11,調査票①!$A$3:$HK$1735,4,FALSE)&amp;""</f>
        <v>中　 核　 市</v>
      </c>
      <c r="AL11" s="815"/>
      <c r="AM11" s="815"/>
      <c r="AN11" s="815"/>
      <c r="AO11" s="815"/>
      <c r="AP11" s="815"/>
      <c r="AQ11" s="815"/>
      <c r="AR11" s="87"/>
      <c r="AS11" s="87"/>
      <c r="AT11" s="85"/>
      <c r="AW11" s="85"/>
      <c r="AX11" s="85"/>
      <c r="AY11" s="85"/>
      <c r="AZ11" s="85"/>
      <c r="BA11" s="85"/>
      <c r="BB11" s="85"/>
      <c r="BC11" s="85"/>
      <c r="BD11" s="85"/>
      <c r="CC11" s="80"/>
    </row>
    <row r="12" spans="3:143" ht="12.65" customHeight="1">
      <c r="D12" s="938"/>
      <c r="E12" s="938"/>
      <c r="F12" s="938"/>
      <c r="G12" s="938"/>
      <c r="H12" s="938"/>
      <c r="I12" s="938"/>
      <c r="J12" s="938"/>
      <c r="K12" s="938"/>
      <c r="L12" s="938"/>
      <c r="M12" s="938"/>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815"/>
      <c r="AL12" s="815"/>
      <c r="AM12" s="815"/>
      <c r="AN12" s="815"/>
      <c r="AO12" s="815"/>
      <c r="AP12" s="815"/>
      <c r="AQ12" s="815"/>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8"/>
      <c r="E13" s="938"/>
      <c r="F13" s="938"/>
      <c r="G13" s="938"/>
      <c r="H13" s="938"/>
      <c r="I13" s="938"/>
      <c r="J13" s="938"/>
      <c r="K13" s="938"/>
      <c r="L13" s="938"/>
      <c r="M13" s="938"/>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815"/>
      <c r="AL13" s="815"/>
      <c r="AM13" s="815"/>
      <c r="AN13" s="815"/>
      <c r="AO13" s="815"/>
      <c r="AP13" s="815"/>
      <c r="AQ13" s="815"/>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5"/>
      <c r="BP19" s="805"/>
      <c r="BQ19" s="805"/>
      <c r="BR19" s="805"/>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3"/>
      <c r="E20" s="924"/>
      <c r="F20" s="924"/>
      <c r="G20" s="924"/>
      <c r="H20" s="924"/>
      <c r="I20" s="924"/>
      <c r="J20" s="924"/>
      <c r="K20" s="924"/>
      <c r="L20" s="924"/>
      <c r="M20" s="925"/>
      <c r="N20" s="929" t="s">
        <v>12316</v>
      </c>
      <c r="O20" s="929"/>
      <c r="P20" s="929"/>
      <c r="Q20" s="929"/>
      <c r="R20" s="930" t="s">
        <v>12317</v>
      </c>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2"/>
      <c r="BJ20" s="787" t="s">
        <v>12318</v>
      </c>
      <c r="BK20" s="788"/>
      <c r="BL20" s="788"/>
      <c r="BM20" s="788"/>
      <c r="BN20" s="789"/>
      <c r="BO20" s="793" t="s">
        <v>12319</v>
      </c>
      <c r="BP20" s="794"/>
      <c r="BQ20" s="794"/>
      <c r="BR20" s="795"/>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6"/>
      <c r="E21" s="927"/>
      <c r="F21" s="927"/>
      <c r="G21" s="927"/>
      <c r="H21" s="927"/>
      <c r="I21" s="927"/>
      <c r="J21" s="927"/>
      <c r="K21" s="927"/>
      <c r="L21" s="927"/>
      <c r="M21" s="928"/>
      <c r="N21" s="929"/>
      <c r="O21" s="929"/>
      <c r="P21" s="929"/>
      <c r="Q21" s="929"/>
      <c r="R21" s="933"/>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5"/>
      <c r="BJ21" s="790"/>
      <c r="BK21" s="791"/>
      <c r="BL21" s="791"/>
      <c r="BM21" s="791"/>
      <c r="BN21" s="792"/>
      <c r="BO21" s="796"/>
      <c r="BP21" s="797"/>
      <c r="BQ21" s="797"/>
      <c r="BR21" s="798"/>
      <c r="BS21" s="98"/>
      <c r="BT21" s="100"/>
      <c r="BU21" s="106"/>
      <c r="BV21" s="106"/>
      <c r="BW21" s="106"/>
      <c r="BX21" s="106"/>
      <c r="BY21" s="106"/>
      <c r="BZ21" s="106"/>
      <c r="CA21" s="106"/>
      <c r="CB21" s="107"/>
      <c r="CC21" s="899" t="s">
        <v>12322</v>
      </c>
      <c r="CD21" s="900"/>
      <c r="CE21" s="900"/>
      <c r="CF21" s="900"/>
      <c r="CG21" s="900"/>
      <c r="CH21" s="900"/>
      <c r="CI21" s="900"/>
      <c r="CJ21" s="900"/>
      <c r="CK21" s="900"/>
      <c r="CL21" s="901"/>
      <c r="CM21" s="899" t="str">
        <f>VLOOKUP($D$11,調査票①!$A$3:$HK$1735,194,FALSE)&amp;""</f>
        <v>設置予定無し</v>
      </c>
      <c r="CN21" s="900"/>
      <c r="CO21" s="900"/>
      <c r="CP21" s="900"/>
      <c r="CQ21" s="900"/>
      <c r="CR21" s="900"/>
      <c r="CS21" s="900"/>
      <c r="CT21" s="900"/>
      <c r="CU21" s="900"/>
      <c r="CV21" s="901"/>
      <c r="CW21" s="109"/>
      <c r="CX21" s="110"/>
      <c r="CY21" s="111"/>
      <c r="CZ21" s="905" t="s">
        <v>12323</v>
      </c>
      <c r="DA21" s="906"/>
      <c r="DB21" s="906"/>
      <c r="DC21" s="906"/>
      <c r="DD21" s="906"/>
      <c r="DE21" s="906"/>
      <c r="DF21" s="906"/>
      <c r="DG21" s="906"/>
      <c r="DH21" s="906"/>
      <c r="DI21" s="907"/>
      <c r="DJ21" s="911" t="str">
        <f>VLOOKUP($D$11,調査票①!$A$3:$HK$1735,195,FALSE)&amp;""</f>
        <v>-</v>
      </c>
      <c r="DK21" s="912"/>
      <c r="DL21" s="912"/>
      <c r="DM21" s="912"/>
      <c r="DN21" s="912"/>
      <c r="DO21" s="912"/>
      <c r="DP21" s="912"/>
      <c r="DQ21" s="912"/>
      <c r="DR21" s="912"/>
      <c r="DS21" s="913"/>
      <c r="DT21" s="102"/>
      <c r="DU21" s="102"/>
      <c r="DV21" s="102"/>
      <c r="DW21" s="905" t="s">
        <v>12324</v>
      </c>
      <c r="DX21" s="906"/>
      <c r="DY21" s="906"/>
      <c r="DZ21" s="906"/>
      <c r="EA21" s="906"/>
      <c r="EB21" s="906"/>
      <c r="EC21" s="906"/>
      <c r="ED21" s="906"/>
      <c r="EE21" s="906"/>
      <c r="EF21" s="907"/>
      <c r="EG21" s="917" t="str">
        <f>VLOOKUP($D$11,調査票①!$A$3:$HK$1735,196,FALSE)&amp;""</f>
        <v>委託有</v>
      </c>
      <c r="EH21" s="918"/>
      <c r="EI21" s="918"/>
      <c r="EJ21" s="918"/>
      <c r="EK21" s="918"/>
      <c r="EL21" s="919"/>
      <c r="EM21" s="98"/>
      <c r="EN21" s="98"/>
      <c r="EO21" s="98"/>
      <c r="EP21" s="98"/>
      <c r="EQ21" s="98"/>
      <c r="ER21" s="98"/>
      <c r="ES21" s="100"/>
    </row>
    <row r="22" spans="3:149" ht="19.75" customHeight="1">
      <c r="C22" s="96"/>
      <c r="D22" s="843" t="s">
        <v>12325</v>
      </c>
      <c r="E22" s="844"/>
      <c r="F22" s="844"/>
      <c r="G22" s="844"/>
      <c r="H22" s="844"/>
      <c r="I22" s="844"/>
      <c r="J22" s="844"/>
      <c r="K22" s="844"/>
      <c r="L22" s="844"/>
      <c r="M22" s="845"/>
      <c r="N22" s="824" t="str">
        <f>VLOOKUP($D$11,調査票①!$A$3:$HK$1735,6,FALSE)&amp;""</f>
        <v>　</v>
      </c>
      <c r="O22" s="824"/>
      <c r="P22" s="824"/>
      <c r="Q22" s="824"/>
      <c r="R22" s="825" t="str">
        <f>VLOOKUP($D$11,調査票①!$A$3:$HK$1735,7,FALSE)&amp;""</f>
        <v>　</v>
      </c>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7"/>
      <c r="BJ22" s="831">
        <f>VLOOKUP($AK$11,導入率!$A$4:$AX$37,3,FALSE)</f>
        <v>1</v>
      </c>
      <c r="BK22" s="832"/>
      <c r="BL22" s="832"/>
      <c r="BM22" s="832"/>
      <c r="BN22" s="833"/>
      <c r="BO22" s="837">
        <f>調査票①!E1731</f>
        <v>0.99552715654952073</v>
      </c>
      <c r="BP22" s="838"/>
      <c r="BQ22" s="838"/>
      <c r="BR22" s="839"/>
      <c r="BS22" s="98"/>
      <c r="BT22" s="100"/>
      <c r="CB22" s="107"/>
      <c r="CC22" s="902"/>
      <c r="CD22" s="903"/>
      <c r="CE22" s="903"/>
      <c r="CF22" s="903"/>
      <c r="CG22" s="903"/>
      <c r="CH22" s="903"/>
      <c r="CI22" s="903"/>
      <c r="CJ22" s="903"/>
      <c r="CK22" s="903"/>
      <c r="CL22" s="904"/>
      <c r="CM22" s="902"/>
      <c r="CN22" s="903"/>
      <c r="CO22" s="903"/>
      <c r="CP22" s="903"/>
      <c r="CQ22" s="903"/>
      <c r="CR22" s="903"/>
      <c r="CS22" s="903"/>
      <c r="CT22" s="903"/>
      <c r="CU22" s="903"/>
      <c r="CV22" s="904"/>
      <c r="CW22" s="98"/>
      <c r="CX22" s="98"/>
      <c r="CY22" s="98"/>
      <c r="CZ22" s="908"/>
      <c r="DA22" s="909"/>
      <c r="DB22" s="909"/>
      <c r="DC22" s="909"/>
      <c r="DD22" s="909"/>
      <c r="DE22" s="909"/>
      <c r="DF22" s="909"/>
      <c r="DG22" s="909"/>
      <c r="DH22" s="909"/>
      <c r="DI22" s="910"/>
      <c r="DJ22" s="914"/>
      <c r="DK22" s="915"/>
      <c r="DL22" s="915"/>
      <c r="DM22" s="915"/>
      <c r="DN22" s="915"/>
      <c r="DO22" s="915"/>
      <c r="DP22" s="915"/>
      <c r="DQ22" s="915"/>
      <c r="DR22" s="915"/>
      <c r="DS22" s="916"/>
      <c r="DT22" s="98"/>
      <c r="DU22" s="98"/>
      <c r="DV22" s="98"/>
      <c r="DW22" s="908"/>
      <c r="DX22" s="909"/>
      <c r="DY22" s="909"/>
      <c r="DZ22" s="909"/>
      <c r="EA22" s="909"/>
      <c r="EB22" s="909"/>
      <c r="EC22" s="909"/>
      <c r="ED22" s="909"/>
      <c r="EE22" s="909"/>
      <c r="EF22" s="910"/>
      <c r="EG22" s="920"/>
      <c r="EH22" s="921"/>
      <c r="EI22" s="921"/>
      <c r="EJ22" s="921"/>
      <c r="EK22" s="921"/>
      <c r="EL22" s="922"/>
      <c r="EM22" s="96"/>
      <c r="EN22" s="98"/>
      <c r="EO22" s="98"/>
      <c r="EP22" s="98"/>
      <c r="EQ22" s="98"/>
      <c r="ER22" s="98"/>
      <c r="ES22" s="100"/>
    </row>
    <row r="23" spans="3:149" ht="19.75" customHeight="1">
      <c r="C23" s="96"/>
      <c r="D23" s="846"/>
      <c r="E23" s="847"/>
      <c r="F23" s="847"/>
      <c r="G23" s="847"/>
      <c r="H23" s="847"/>
      <c r="I23" s="847"/>
      <c r="J23" s="847"/>
      <c r="K23" s="847"/>
      <c r="L23" s="847"/>
      <c r="M23" s="848"/>
      <c r="N23" s="824"/>
      <c r="O23" s="824"/>
      <c r="P23" s="824"/>
      <c r="Q23" s="824"/>
      <c r="R23" s="828"/>
      <c r="S23" s="829"/>
      <c r="T23" s="829"/>
      <c r="U23" s="829"/>
      <c r="V23" s="829"/>
      <c r="W23" s="829"/>
      <c r="X23" s="829"/>
      <c r="Y23" s="829"/>
      <c r="Z23" s="82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29"/>
      <c r="BI23" s="830"/>
      <c r="BJ23" s="834"/>
      <c r="BK23" s="835"/>
      <c r="BL23" s="835"/>
      <c r="BM23" s="835"/>
      <c r="BN23" s="836"/>
      <c r="BO23" s="840"/>
      <c r="BP23" s="841"/>
      <c r="BQ23" s="841"/>
      <c r="BR23" s="842"/>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3" t="s">
        <v>12327</v>
      </c>
      <c r="E24" s="844"/>
      <c r="F24" s="844"/>
      <c r="G24" s="844"/>
      <c r="H24" s="844"/>
      <c r="I24" s="844"/>
      <c r="J24" s="844"/>
      <c r="K24" s="844"/>
      <c r="L24" s="844"/>
      <c r="M24" s="845"/>
      <c r="N24" s="824" t="str">
        <f>VLOOKUP($D$11,調査票①!$A$3:$HK$1735,9,FALSE)&amp;""</f>
        <v>　</v>
      </c>
      <c r="O24" s="824"/>
      <c r="P24" s="824"/>
      <c r="Q24" s="824"/>
      <c r="R24" s="825" t="str">
        <f>VLOOKUP($D$11,調査票①!$A$3:$HK$1735,10,FALSE)&amp;""</f>
        <v>　</v>
      </c>
      <c r="S24" s="826"/>
      <c r="T24" s="826"/>
      <c r="U24" s="826"/>
      <c r="V24" s="826"/>
      <c r="W24" s="826"/>
      <c r="X24" s="826"/>
      <c r="Y24" s="826"/>
      <c r="Z24" s="826"/>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7"/>
      <c r="BJ24" s="831">
        <f>VLOOKUP($AK$11,導入率!$A$4:$AX$37,4,FALSE)</f>
        <v>0.91379310344827591</v>
      </c>
      <c r="BK24" s="832"/>
      <c r="BL24" s="832"/>
      <c r="BM24" s="832"/>
      <c r="BN24" s="833"/>
      <c r="BO24" s="837">
        <f>調査票①!H1731</f>
        <v>0.98486932599724897</v>
      </c>
      <c r="BP24" s="838"/>
      <c r="BQ24" s="838"/>
      <c r="BR24" s="839"/>
      <c r="BS24" s="98"/>
      <c r="BT24" s="100"/>
      <c r="CB24" s="96"/>
      <c r="CC24" s="887" t="s">
        <v>12328</v>
      </c>
      <c r="CD24" s="887"/>
      <c r="CE24" s="887"/>
      <c r="CF24" s="887"/>
      <c r="CG24" s="887"/>
      <c r="CH24" s="887"/>
      <c r="CI24" s="887"/>
      <c r="CJ24" s="887"/>
      <c r="CK24" s="887"/>
      <c r="CL24" s="887"/>
      <c r="CM24" s="887"/>
      <c r="CN24" s="887"/>
      <c r="CO24" s="887"/>
      <c r="CP24" s="887"/>
      <c r="CQ24" s="887"/>
      <c r="CR24" s="887"/>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8" t="s">
        <v>70</v>
      </c>
      <c r="DX24" s="859"/>
      <c r="DY24" s="859"/>
      <c r="DZ24" s="859"/>
      <c r="EA24" s="859"/>
      <c r="EB24" s="859"/>
      <c r="EC24" s="859"/>
      <c r="ED24" s="860"/>
      <c r="EE24" s="889" t="s">
        <v>12329</v>
      </c>
      <c r="EF24" s="859"/>
      <c r="EG24" s="859"/>
      <c r="EH24" s="859"/>
      <c r="EI24" s="859"/>
      <c r="EJ24" s="859"/>
      <c r="EK24" s="859"/>
      <c r="EL24" s="860"/>
      <c r="EM24" s="98"/>
      <c r="EN24" s="98"/>
      <c r="EO24" s="98"/>
      <c r="EP24" s="98"/>
      <c r="EQ24" s="98"/>
      <c r="ER24" s="98"/>
      <c r="ES24" s="100"/>
    </row>
    <row r="25" spans="3:149" ht="19.75" customHeight="1">
      <c r="C25" s="96"/>
      <c r="D25" s="846"/>
      <c r="E25" s="847"/>
      <c r="F25" s="847"/>
      <c r="G25" s="847"/>
      <c r="H25" s="847"/>
      <c r="I25" s="847"/>
      <c r="J25" s="847"/>
      <c r="K25" s="847"/>
      <c r="L25" s="847"/>
      <c r="M25" s="848"/>
      <c r="N25" s="824"/>
      <c r="O25" s="824"/>
      <c r="P25" s="824"/>
      <c r="Q25" s="824"/>
      <c r="R25" s="828"/>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30"/>
      <c r="BJ25" s="834"/>
      <c r="BK25" s="835"/>
      <c r="BL25" s="835"/>
      <c r="BM25" s="835"/>
      <c r="BN25" s="836"/>
      <c r="BO25" s="840"/>
      <c r="BP25" s="841"/>
      <c r="BQ25" s="841"/>
      <c r="BR25" s="842"/>
      <c r="BS25" s="98"/>
      <c r="BT25" s="100"/>
      <c r="CA25" s="80"/>
      <c r="CB25" s="113"/>
      <c r="CC25" s="888"/>
      <c r="CD25" s="888"/>
      <c r="CE25" s="888"/>
      <c r="CF25" s="888"/>
      <c r="CG25" s="888"/>
      <c r="CH25" s="888"/>
      <c r="CI25" s="888"/>
      <c r="CJ25" s="888"/>
      <c r="CK25" s="888"/>
      <c r="CL25" s="888"/>
      <c r="CM25" s="887"/>
      <c r="CN25" s="887"/>
      <c r="CO25" s="887"/>
      <c r="CP25" s="887"/>
      <c r="CQ25" s="887"/>
      <c r="CR25" s="887"/>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0" t="s">
        <v>12330</v>
      </c>
      <c r="DX25" s="862"/>
      <c r="DY25" s="862"/>
      <c r="DZ25" s="863"/>
      <c r="EA25" s="691" t="s">
        <v>12331</v>
      </c>
      <c r="EB25" s="891"/>
      <c r="EC25" s="891"/>
      <c r="ED25" s="892"/>
      <c r="EE25" s="890" t="s">
        <v>12330</v>
      </c>
      <c r="EF25" s="862"/>
      <c r="EG25" s="862"/>
      <c r="EH25" s="863"/>
      <c r="EI25" s="691" t="s">
        <v>12331</v>
      </c>
      <c r="EJ25" s="891"/>
      <c r="EK25" s="891"/>
      <c r="EL25" s="892"/>
      <c r="EM25" s="98"/>
      <c r="EN25" s="98"/>
      <c r="EO25" s="98"/>
      <c r="EP25" s="98"/>
      <c r="EQ25" s="98"/>
      <c r="ER25" s="98"/>
      <c r="ES25" s="100"/>
    </row>
    <row r="26" spans="3:149" ht="19.75" customHeight="1">
      <c r="C26" s="96"/>
      <c r="D26" s="843" t="s">
        <v>12332</v>
      </c>
      <c r="E26" s="844"/>
      <c r="F26" s="844"/>
      <c r="G26" s="844"/>
      <c r="H26" s="844"/>
      <c r="I26" s="844"/>
      <c r="J26" s="844"/>
      <c r="K26" s="844"/>
      <c r="L26" s="844"/>
      <c r="M26" s="845"/>
      <c r="N26" s="824" t="str">
        <f>VLOOKUP($D$11,調査票①!$A$3:$HK$1735,12,FALSE)&amp;""</f>
        <v>　</v>
      </c>
      <c r="O26" s="824"/>
      <c r="P26" s="824"/>
      <c r="Q26" s="824"/>
      <c r="R26" s="885" t="str">
        <f>VLOOKUP($D$11,調査票①!$A$3:$HK$1735,13,FALSE)&amp;""</f>
        <v>　</v>
      </c>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7"/>
      <c r="BJ26" s="831">
        <f>VLOOKUP($AK$11,導入率!$A$4:$AX$37,5,FALSE)</f>
        <v>0.92156862745098034</v>
      </c>
      <c r="BK26" s="832"/>
      <c r="BL26" s="832"/>
      <c r="BM26" s="832"/>
      <c r="BN26" s="833"/>
      <c r="BO26" s="837">
        <f>調査票①!K1731</f>
        <v>0.89906542056074767</v>
      </c>
      <c r="BP26" s="838"/>
      <c r="BQ26" s="838"/>
      <c r="BR26" s="839"/>
      <c r="BS26" s="98"/>
      <c r="BT26" s="100"/>
      <c r="CB26" s="113"/>
      <c r="CC26" s="886" t="s">
        <v>12333</v>
      </c>
      <c r="CD26" s="886"/>
      <c r="CE26" s="886"/>
      <c r="CF26" s="886"/>
      <c r="CG26" s="886"/>
      <c r="CH26" s="886"/>
      <c r="CI26" s="886"/>
      <c r="CJ26" s="886"/>
      <c r="CK26" s="886"/>
      <c r="CL26" s="886"/>
      <c r="CM26" s="896" t="str">
        <f>VLOOKUP($D$11,調査票①!$A$3:$HK$1735,197,FALSE)&amp;""</f>
        <v/>
      </c>
      <c r="CN26" s="896"/>
      <c r="CO26" s="896"/>
      <c r="CP26" s="896"/>
      <c r="CQ26" s="896"/>
      <c r="CR26" s="896"/>
      <c r="CS26" s="896"/>
      <c r="CT26" s="896"/>
      <c r="CU26" s="896"/>
      <c r="CV26" s="896"/>
      <c r="CW26" s="114"/>
      <c r="CX26" s="114"/>
      <c r="CY26" s="114"/>
      <c r="CZ26" s="897" t="s">
        <v>12334</v>
      </c>
      <c r="DA26" s="897"/>
      <c r="DB26" s="897"/>
      <c r="DC26" s="897"/>
      <c r="DD26" s="897"/>
      <c r="DE26" s="897"/>
      <c r="DF26" s="897"/>
      <c r="DG26" s="897"/>
      <c r="DH26" s="897"/>
      <c r="DI26" s="897"/>
      <c r="DJ26" s="898" t="str">
        <f>VLOOKUP($D$11,調査票①!$A$3:$HK$1735,198,FALSE)&amp;""</f>
        <v/>
      </c>
      <c r="DK26" s="898"/>
      <c r="DL26" s="898"/>
      <c r="DM26" s="898"/>
      <c r="DN26" s="898"/>
      <c r="DO26" s="898"/>
      <c r="DP26" s="898"/>
      <c r="DQ26" s="898"/>
      <c r="DR26" s="898"/>
      <c r="DS26" s="898"/>
      <c r="DT26" s="114"/>
      <c r="DU26" s="114"/>
      <c r="DV26" s="114"/>
      <c r="DW26" s="864"/>
      <c r="DX26" s="865"/>
      <c r="DY26" s="865"/>
      <c r="DZ26" s="866"/>
      <c r="EA26" s="893"/>
      <c r="EB26" s="894"/>
      <c r="EC26" s="894"/>
      <c r="ED26" s="895"/>
      <c r="EE26" s="864"/>
      <c r="EF26" s="865"/>
      <c r="EG26" s="865"/>
      <c r="EH26" s="866"/>
      <c r="EI26" s="893"/>
      <c r="EJ26" s="894"/>
      <c r="EK26" s="894"/>
      <c r="EL26" s="895"/>
      <c r="EM26" s="98"/>
      <c r="EN26" s="98"/>
      <c r="EO26" s="98"/>
      <c r="EP26" s="98"/>
      <c r="EQ26" s="98"/>
      <c r="ER26" s="98"/>
      <c r="ES26" s="100"/>
    </row>
    <row r="27" spans="3:149" ht="19.75" customHeight="1">
      <c r="C27" s="96"/>
      <c r="D27" s="846"/>
      <c r="E27" s="847"/>
      <c r="F27" s="847"/>
      <c r="G27" s="847"/>
      <c r="H27" s="847"/>
      <c r="I27" s="847"/>
      <c r="J27" s="847"/>
      <c r="K27" s="847"/>
      <c r="L27" s="847"/>
      <c r="M27" s="848"/>
      <c r="N27" s="824"/>
      <c r="O27" s="824"/>
      <c r="P27" s="824"/>
      <c r="Q27" s="824"/>
      <c r="R27" s="828"/>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30"/>
      <c r="BJ27" s="834"/>
      <c r="BK27" s="835"/>
      <c r="BL27" s="835"/>
      <c r="BM27" s="835"/>
      <c r="BN27" s="836"/>
      <c r="BO27" s="840"/>
      <c r="BP27" s="841"/>
      <c r="BQ27" s="841"/>
      <c r="BR27" s="842"/>
      <c r="BS27" s="98"/>
      <c r="BT27" s="100"/>
      <c r="CB27" s="113"/>
      <c r="CC27" s="886"/>
      <c r="CD27" s="886"/>
      <c r="CE27" s="886"/>
      <c r="CF27" s="886"/>
      <c r="CG27" s="886"/>
      <c r="CH27" s="886"/>
      <c r="CI27" s="886"/>
      <c r="CJ27" s="886"/>
      <c r="CK27" s="886"/>
      <c r="CL27" s="886"/>
      <c r="CM27" s="896"/>
      <c r="CN27" s="896"/>
      <c r="CO27" s="896"/>
      <c r="CP27" s="896"/>
      <c r="CQ27" s="896"/>
      <c r="CR27" s="896"/>
      <c r="CS27" s="896"/>
      <c r="CT27" s="896"/>
      <c r="CU27" s="896"/>
      <c r="CV27" s="896"/>
      <c r="CW27" s="114"/>
      <c r="CX27" s="114"/>
      <c r="CY27" s="114"/>
      <c r="CZ27" s="897"/>
      <c r="DA27" s="897"/>
      <c r="DB27" s="897"/>
      <c r="DC27" s="897"/>
      <c r="DD27" s="897"/>
      <c r="DE27" s="897"/>
      <c r="DF27" s="897"/>
      <c r="DG27" s="897"/>
      <c r="DH27" s="897"/>
      <c r="DI27" s="897"/>
      <c r="DJ27" s="898"/>
      <c r="DK27" s="898"/>
      <c r="DL27" s="898"/>
      <c r="DM27" s="898"/>
      <c r="DN27" s="898"/>
      <c r="DO27" s="898"/>
      <c r="DP27" s="898"/>
      <c r="DQ27" s="898"/>
      <c r="DR27" s="898"/>
      <c r="DS27" s="898"/>
      <c r="DT27" s="114"/>
      <c r="DU27" s="114"/>
      <c r="DV27" s="114"/>
      <c r="DW27" s="720">
        <f>VLOOKUP($AK$11,導入率!A4:AX37,43,FALSE)</f>
        <v>0.35483870967741937</v>
      </c>
      <c r="DX27" s="721"/>
      <c r="DY27" s="721"/>
      <c r="DZ27" s="722"/>
      <c r="EA27" s="720">
        <f>VLOOKUP($AK$11,導入率!A4:AX37,44,FALSE)</f>
        <v>0.82258064516129037</v>
      </c>
      <c r="EB27" s="721"/>
      <c r="EC27" s="721"/>
      <c r="ED27" s="722"/>
      <c r="EE27" s="720">
        <f>調査票①!GL1731</f>
        <v>0.14177803602556652</v>
      </c>
      <c r="EF27" s="721"/>
      <c r="EG27" s="721"/>
      <c r="EH27" s="722"/>
      <c r="EI27" s="720">
        <f>調査票①!GN1731</f>
        <v>0.27425915165601394</v>
      </c>
      <c r="EJ27" s="721"/>
      <c r="EK27" s="721"/>
      <c r="EL27" s="722"/>
      <c r="EM27" s="98"/>
      <c r="EN27" s="98"/>
      <c r="EO27" s="98"/>
      <c r="EP27" s="98"/>
      <c r="EQ27" s="98"/>
      <c r="ER27" s="98"/>
      <c r="ES27" s="100"/>
    </row>
    <row r="28" spans="3:149" ht="19.75" customHeight="1">
      <c r="C28" s="96"/>
      <c r="D28" s="843" t="s">
        <v>12335</v>
      </c>
      <c r="E28" s="844"/>
      <c r="F28" s="844"/>
      <c r="G28" s="844"/>
      <c r="H28" s="844"/>
      <c r="I28" s="844"/>
      <c r="J28" s="844"/>
      <c r="K28" s="844"/>
      <c r="L28" s="844"/>
      <c r="M28" s="845"/>
      <c r="N28" s="824" t="str">
        <f>VLOOKUP($D$11,調査票①!$A$3:$HK$1735,15,FALSE)&amp;""</f>
        <v>　</v>
      </c>
      <c r="O28" s="824"/>
      <c r="P28" s="824"/>
      <c r="Q28" s="824"/>
      <c r="R28" s="825" t="str">
        <f>VLOOKUP($D$11,調査票①!$A$3:$HK$1735,16,FALSE)&amp;""</f>
        <v>　</v>
      </c>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7"/>
      <c r="BJ28" s="831">
        <f>VLOOKUP($AK$11,導入率!$A$4:$AX$37,6,FALSE)</f>
        <v>0.9107142857142857</v>
      </c>
      <c r="BK28" s="832"/>
      <c r="BL28" s="832"/>
      <c r="BM28" s="832"/>
      <c r="BN28" s="833"/>
      <c r="BO28" s="837">
        <f>調査票①!N1731</f>
        <v>0.92835820895522392</v>
      </c>
      <c r="BP28" s="838"/>
      <c r="BQ28" s="838"/>
      <c r="BR28" s="839"/>
      <c r="BS28" s="98"/>
      <c r="BT28" s="100"/>
      <c r="CB28" s="113"/>
      <c r="CC28" s="886"/>
      <c r="CD28" s="886"/>
      <c r="CE28" s="886"/>
      <c r="CF28" s="886"/>
      <c r="CG28" s="886"/>
      <c r="CH28" s="886"/>
      <c r="CI28" s="886"/>
      <c r="CJ28" s="886"/>
      <c r="CK28" s="886"/>
      <c r="CL28" s="886"/>
      <c r="CM28" s="896"/>
      <c r="CN28" s="896"/>
      <c r="CO28" s="896"/>
      <c r="CP28" s="896"/>
      <c r="CQ28" s="896"/>
      <c r="CR28" s="896"/>
      <c r="CS28" s="896"/>
      <c r="CT28" s="896"/>
      <c r="CU28" s="896"/>
      <c r="CV28" s="896"/>
      <c r="CW28" s="114"/>
      <c r="CX28" s="114"/>
      <c r="CY28" s="114"/>
      <c r="CZ28" s="897"/>
      <c r="DA28" s="897"/>
      <c r="DB28" s="897"/>
      <c r="DC28" s="897"/>
      <c r="DD28" s="897"/>
      <c r="DE28" s="897"/>
      <c r="DF28" s="897"/>
      <c r="DG28" s="897"/>
      <c r="DH28" s="897"/>
      <c r="DI28" s="897"/>
      <c r="DJ28" s="898"/>
      <c r="DK28" s="898"/>
      <c r="DL28" s="898"/>
      <c r="DM28" s="898"/>
      <c r="DN28" s="898"/>
      <c r="DO28" s="898"/>
      <c r="DP28" s="898"/>
      <c r="DQ28" s="898"/>
      <c r="DR28" s="898"/>
      <c r="DS28" s="898"/>
      <c r="DT28" s="114"/>
      <c r="DU28" s="114"/>
      <c r="DV28" s="114"/>
      <c r="DW28" s="723"/>
      <c r="DX28" s="724"/>
      <c r="DY28" s="724"/>
      <c r="DZ28" s="725"/>
      <c r="EA28" s="723"/>
      <c r="EB28" s="724"/>
      <c r="EC28" s="724"/>
      <c r="ED28" s="725"/>
      <c r="EE28" s="723"/>
      <c r="EF28" s="724"/>
      <c r="EG28" s="724"/>
      <c r="EH28" s="725"/>
      <c r="EI28" s="723"/>
      <c r="EJ28" s="724"/>
      <c r="EK28" s="724"/>
      <c r="EL28" s="725"/>
      <c r="EM28" s="98"/>
      <c r="EN28" s="98"/>
      <c r="EO28" s="98"/>
      <c r="EP28" s="98"/>
      <c r="EQ28" s="98"/>
      <c r="ER28" s="98"/>
      <c r="ES28" s="100"/>
    </row>
    <row r="29" spans="3:149" ht="19.75" customHeight="1">
      <c r="C29" s="96"/>
      <c r="D29" s="846"/>
      <c r="E29" s="847"/>
      <c r="F29" s="847"/>
      <c r="G29" s="847"/>
      <c r="H29" s="847"/>
      <c r="I29" s="847"/>
      <c r="J29" s="847"/>
      <c r="K29" s="847"/>
      <c r="L29" s="847"/>
      <c r="M29" s="848"/>
      <c r="N29" s="824"/>
      <c r="O29" s="824"/>
      <c r="P29" s="824"/>
      <c r="Q29" s="824"/>
      <c r="R29" s="828"/>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30"/>
      <c r="BJ29" s="834"/>
      <c r="BK29" s="835"/>
      <c r="BL29" s="835"/>
      <c r="BM29" s="835"/>
      <c r="BN29" s="836"/>
      <c r="BO29" s="840"/>
      <c r="BP29" s="841"/>
      <c r="BQ29" s="841"/>
      <c r="BR29" s="842"/>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3" t="s">
        <v>12336</v>
      </c>
      <c r="E30" s="844"/>
      <c r="F30" s="844"/>
      <c r="G30" s="844"/>
      <c r="H30" s="844"/>
      <c r="I30" s="844"/>
      <c r="J30" s="844"/>
      <c r="K30" s="844"/>
      <c r="L30" s="844"/>
      <c r="M30" s="845"/>
      <c r="N30" s="824" t="str">
        <f>VLOOKUP($D$11,調査票①!$A$3:$HK$1735,18,FALSE)&amp;""</f>
        <v>　</v>
      </c>
      <c r="O30" s="824"/>
      <c r="P30" s="824"/>
      <c r="Q30" s="824"/>
      <c r="R30" s="825" t="str">
        <f>VLOOKUP($D$11,調査票①!$A$3:$HK$1735,19,FALSE)&amp;""</f>
        <v>　</v>
      </c>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7"/>
      <c r="BJ30" s="831">
        <f>VLOOKUP($AK$11,導入率!$A$4:$AX$37,7,FALSE)</f>
        <v>0.77966101694915257</v>
      </c>
      <c r="BK30" s="832"/>
      <c r="BL30" s="832"/>
      <c r="BM30" s="832"/>
      <c r="BN30" s="833"/>
      <c r="BO30" s="837">
        <f>調査票①!Q1731</f>
        <v>0.88569321533923306</v>
      </c>
      <c r="BP30" s="838"/>
      <c r="BQ30" s="838"/>
      <c r="BR30" s="839"/>
      <c r="BS30" s="98"/>
      <c r="BT30" s="100"/>
      <c r="EQ30" s="80"/>
    </row>
    <row r="31" spans="3:149" ht="19.75" customHeight="1">
      <c r="C31" s="96"/>
      <c r="D31" s="846"/>
      <c r="E31" s="847"/>
      <c r="F31" s="847"/>
      <c r="G31" s="847"/>
      <c r="H31" s="847"/>
      <c r="I31" s="847"/>
      <c r="J31" s="847"/>
      <c r="K31" s="847"/>
      <c r="L31" s="847"/>
      <c r="M31" s="848"/>
      <c r="N31" s="824"/>
      <c r="O31" s="824"/>
      <c r="P31" s="824"/>
      <c r="Q31" s="824"/>
      <c r="R31" s="828"/>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30"/>
      <c r="BJ31" s="834"/>
      <c r="BK31" s="835"/>
      <c r="BL31" s="835"/>
      <c r="BM31" s="835"/>
      <c r="BN31" s="836"/>
      <c r="BO31" s="840"/>
      <c r="BP31" s="841"/>
      <c r="BQ31" s="841"/>
      <c r="BR31" s="842"/>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3" t="s">
        <v>12337</v>
      </c>
      <c r="E32" s="844"/>
      <c r="F32" s="844"/>
      <c r="G32" s="844"/>
      <c r="H32" s="844"/>
      <c r="I32" s="844"/>
      <c r="J32" s="844"/>
      <c r="K32" s="844"/>
      <c r="L32" s="844"/>
      <c r="M32" s="845"/>
      <c r="N32" s="824" t="str">
        <f>VLOOKUP($D$11,調査票①!$A$3:$HK$1735,21,FALSE)&amp;""</f>
        <v>　</v>
      </c>
      <c r="O32" s="824"/>
      <c r="P32" s="824"/>
      <c r="Q32" s="824"/>
      <c r="R32" s="825" t="str">
        <f>VLOOKUP($D$11,調査票①!$A$3:$HK$1735,22,FALSE)&amp;""</f>
        <v/>
      </c>
      <c r="S32" s="826"/>
      <c r="T32" s="826"/>
      <c r="U32" s="826"/>
      <c r="V32" s="826"/>
      <c r="W32" s="826"/>
      <c r="X32" s="826"/>
      <c r="Y32" s="826"/>
      <c r="Z32" s="826"/>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7"/>
      <c r="BJ32" s="831">
        <f>VLOOKUP($AK$11,導入率!$A$4:$AX$37,8,FALSE)</f>
        <v>0.96363636363636362</v>
      </c>
      <c r="BK32" s="832"/>
      <c r="BL32" s="832"/>
      <c r="BM32" s="832"/>
      <c r="BN32" s="833"/>
      <c r="BO32" s="837">
        <f>調査票①!T1731</f>
        <v>0.98208469055374592</v>
      </c>
      <c r="BP32" s="838"/>
      <c r="BQ32" s="838"/>
      <c r="BR32" s="839"/>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6"/>
      <c r="E33" s="847"/>
      <c r="F33" s="847"/>
      <c r="G33" s="847"/>
      <c r="H33" s="847"/>
      <c r="I33" s="847"/>
      <c r="J33" s="847"/>
      <c r="K33" s="847"/>
      <c r="L33" s="847"/>
      <c r="M33" s="848"/>
      <c r="N33" s="824"/>
      <c r="O33" s="824"/>
      <c r="P33" s="824"/>
      <c r="Q33" s="824"/>
      <c r="R33" s="828"/>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30"/>
      <c r="BJ33" s="834"/>
      <c r="BK33" s="835"/>
      <c r="BL33" s="835"/>
      <c r="BM33" s="835"/>
      <c r="BN33" s="836"/>
      <c r="BO33" s="840"/>
      <c r="BP33" s="841"/>
      <c r="BQ33" s="841"/>
      <c r="BR33" s="842"/>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3" t="s">
        <v>12338</v>
      </c>
      <c r="E34" s="844"/>
      <c r="F34" s="844"/>
      <c r="G34" s="844"/>
      <c r="H34" s="844"/>
      <c r="I34" s="844"/>
      <c r="J34" s="844"/>
      <c r="K34" s="844"/>
      <c r="L34" s="844"/>
      <c r="M34" s="845"/>
      <c r="N34" s="824" t="str">
        <f>VLOOKUP($D$11,調査票①!$A$3:$HK$1735,24,FALSE)&amp;""</f>
        <v>　</v>
      </c>
      <c r="O34" s="824"/>
      <c r="P34" s="824"/>
      <c r="Q34" s="824"/>
      <c r="R34" s="825" t="str">
        <f>VLOOKUP($D$11,調査票①!$A$3:$HK$1735,25,FALSE)&amp;""</f>
        <v>　</v>
      </c>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7"/>
      <c r="BJ34" s="831">
        <f>VLOOKUP($AK$11,導入率!$A$4:$AX$37,9,FALSE)</f>
        <v>0.9838709677419355</v>
      </c>
      <c r="BK34" s="832"/>
      <c r="BL34" s="832"/>
      <c r="BM34" s="832"/>
      <c r="BN34" s="833"/>
      <c r="BO34" s="837">
        <f>調査票①!W1731</f>
        <v>0.97490092470277412</v>
      </c>
      <c r="BP34" s="838"/>
      <c r="BQ34" s="838"/>
      <c r="BR34" s="839"/>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6"/>
      <c r="E35" s="847"/>
      <c r="F35" s="847"/>
      <c r="G35" s="847"/>
      <c r="H35" s="847"/>
      <c r="I35" s="847"/>
      <c r="J35" s="847"/>
      <c r="K35" s="847"/>
      <c r="L35" s="847"/>
      <c r="M35" s="848"/>
      <c r="N35" s="824"/>
      <c r="O35" s="824"/>
      <c r="P35" s="824"/>
      <c r="Q35" s="824"/>
      <c r="R35" s="828"/>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30"/>
      <c r="BJ35" s="834"/>
      <c r="BK35" s="835"/>
      <c r="BL35" s="835"/>
      <c r="BM35" s="835"/>
      <c r="BN35" s="836"/>
      <c r="BO35" s="840"/>
      <c r="BP35" s="841"/>
      <c r="BQ35" s="841"/>
      <c r="BR35" s="842"/>
      <c r="BS35" s="98"/>
      <c r="BT35" s="100"/>
      <c r="CB35" s="109"/>
      <c r="CC35" s="868" t="s">
        <v>39</v>
      </c>
      <c r="CD35" s="874"/>
      <c r="CE35" s="874"/>
      <c r="CF35" s="874"/>
      <c r="CG35" s="874"/>
      <c r="CH35" s="874"/>
      <c r="CI35" s="874"/>
      <c r="CJ35" s="874"/>
      <c r="CK35" s="874"/>
      <c r="CL35" s="875"/>
      <c r="CM35" s="868" t="s">
        <v>12324</v>
      </c>
      <c r="CN35" s="874"/>
      <c r="CO35" s="874"/>
      <c r="CP35" s="874"/>
      <c r="CQ35" s="874"/>
      <c r="CR35" s="874"/>
      <c r="CS35" s="874"/>
      <c r="CT35" s="874"/>
      <c r="CU35" s="874"/>
      <c r="CV35" s="875"/>
      <c r="CW35" s="110"/>
      <c r="CX35" s="110"/>
      <c r="CY35" s="110"/>
      <c r="CZ35" s="110"/>
      <c r="DA35" s="110"/>
      <c r="DB35" s="824" t="s">
        <v>12339</v>
      </c>
      <c r="DC35" s="824"/>
      <c r="DD35" s="824"/>
      <c r="DE35" s="824"/>
      <c r="DF35" s="824"/>
      <c r="DG35" s="824"/>
      <c r="DH35" s="824"/>
      <c r="DI35" s="824"/>
      <c r="DJ35" s="824"/>
      <c r="DK35" s="824"/>
      <c r="DL35" s="824"/>
      <c r="DM35" s="824"/>
      <c r="DN35" s="824"/>
      <c r="DO35" s="824"/>
      <c r="DP35" s="824"/>
      <c r="DQ35" s="824"/>
      <c r="DR35" s="874" t="s">
        <v>12340</v>
      </c>
      <c r="DS35" s="874"/>
      <c r="DT35" s="874"/>
      <c r="DU35" s="874"/>
      <c r="DV35" s="874"/>
      <c r="DW35" s="874"/>
      <c r="DX35" s="874"/>
      <c r="DY35" s="874"/>
      <c r="DZ35" s="874"/>
      <c r="EA35" s="874"/>
      <c r="EB35" s="874"/>
      <c r="EC35" s="874"/>
      <c r="ED35" s="874"/>
      <c r="EE35" s="874"/>
      <c r="EF35" s="874"/>
      <c r="EG35" s="875"/>
      <c r="EH35" s="110"/>
      <c r="EI35" s="858" t="s">
        <v>70</v>
      </c>
      <c r="EJ35" s="859"/>
      <c r="EK35" s="859"/>
      <c r="EL35" s="859"/>
      <c r="EM35" s="859"/>
      <c r="EN35" s="859"/>
      <c r="EO35" s="859"/>
      <c r="EP35" s="860"/>
      <c r="EQ35" s="98"/>
      <c r="ER35" s="98"/>
      <c r="ES35" s="100"/>
    </row>
    <row r="36" spans="3:149" ht="19.75" customHeight="1">
      <c r="C36" s="96"/>
      <c r="D36" s="843" t="s">
        <v>12341</v>
      </c>
      <c r="E36" s="844"/>
      <c r="F36" s="844"/>
      <c r="G36" s="844"/>
      <c r="H36" s="844"/>
      <c r="I36" s="844"/>
      <c r="J36" s="844"/>
      <c r="K36" s="844"/>
      <c r="L36" s="844"/>
      <c r="M36" s="845"/>
      <c r="N36" s="824" t="str">
        <f>VLOOKUP($D$11,調査票①!$A$3:$HK$1735,27,FALSE)&amp;""</f>
        <v>　</v>
      </c>
      <c r="O36" s="824"/>
      <c r="P36" s="824"/>
      <c r="Q36" s="824"/>
      <c r="R36" s="825" t="str">
        <f>VLOOKUP($D$11,調査票①!$A$3:$HK$1735,28,FALSE)&amp;""</f>
        <v>　</v>
      </c>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7"/>
      <c r="BJ36" s="831">
        <f>VLOOKUP($AK$11,導入率!$A$4:$AX$37,10,FALSE)</f>
        <v>0.88709677419354838</v>
      </c>
      <c r="BK36" s="832"/>
      <c r="BL36" s="832"/>
      <c r="BM36" s="832"/>
      <c r="BN36" s="833"/>
      <c r="BO36" s="837">
        <f>調査票①!Z1731</f>
        <v>0.72546419098143233</v>
      </c>
      <c r="BP36" s="838"/>
      <c r="BQ36" s="838"/>
      <c r="BR36" s="839"/>
      <c r="BS36" s="98"/>
      <c r="BT36" s="100"/>
      <c r="CB36" s="109"/>
      <c r="CC36" s="876"/>
      <c r="CD36" s="877"/>
      <c r="CE36" s="877"/>
      <c r="CF36" s="877"/>
      <c r="CG36" s="877"/>
      <c r="CH36" s="877"/>
      <c r="CI36" s="877"/>
      <c r="CJ36" s="877"/>
      <c r="CK36" s="877"/>
      <c r="CL36" s="878"/>
      <c r="CM36" s="876"/>
      <c r="CN36" s="877"/>
      <c r="CO36" s="877"/>
      <c r="CP36" s="877"/>
      <c r="CQ36" s="877"/>
      <c r="CR36" s="877"/>
      <c r="CS36" s="877"/>
      <c r="CT36" s="877"/>
      <c r="CU36" s="877"/>
      <c r="CV36" s="878"/>
      <c r="CW36" s="110"/>
      <c r="CX36" s="110"/>
      <c r="CY36" s="110"/>
      <c r="CZ36" s="110"/>
      <c r="DA36" s="110"/>
      <c r="DB36" s="824"/>
      <c r="DC36" s="824"/>
      <c r="DD36" s="824"/>
      <c r="DE36" s="824"/>
      <c r="DF36" s="824"/>
      <c r="DG36" s="824"/>
      <c r="DH36" s="824"/>
      <c r="DI36" s="824"/>
      <c r="DJ36" s="824"/>
      <c r="DK36" s="824"/>
      <c r="DL36" s="824"/>
      <c r="DM36" s="824"/>
      <c r="DN36" s="824"/>
      <c r="DO36" s="824"/>
      <c r="DP36" s="824"/>
      <c r="DQ36" s="824"/>
      <c r="DR36" s="877"/>
      <c r="DS36" s="877"/>
      <c r="DT36" s="877"/>
      <c r="DU36" s="877"/>
      <c r="DV36" s="877"/>
      <c r="DW36" s="877"/>
      <c r="DX36" s="877"/>
      <c r="DY36" s="877"/>
      <c r="DZ36" s="877"/>
      <c r="EA36" s="877"/>
      <c r="EB36" s="877"/>
      <c r="EC36" s="877"/>
      <c r="ED36" s="877"/>
      <c r="EE36" s="877"/>
      <c r="EF36" s="877"/>
      <c r="EG36" s="878"/>
      <c r="EH36" s="110"/>
      <c r="EI36" s="861" t="s">
        <v>12342</v>
      </c>
      <c r="EJ36" s="862"/>
      <c r="EK36" s="862"/>
      <c r="EL36" s="863"/>
      <c r="EM36" s="867" t="s">
        <v>12331</v>
      </c>
      <c r="EN36" s="862"/>
      <c r="EO36" s="862"/>
      <c r="EP36" s="863"/>
      <c r="EQ36" s="98"/>
      <c r="ER36" s="98"/>
      <c r="ES36" s="100"/>
    </row>
    <row r="37" spans="3:149" ht="19.75" customHeight="1">
      <c r="C37" s="96"/>
      <c r="D37" s="846"/>
      <c r="E37" s="847"/>
      <c r="F37" s="847"/>
      <c r="G37" s="847"/>
      <c r="H37" s="847"/>
      <c r="I37" s="847"/>
      <c r="J37" s="847"/>
      <c r="K37" s="847"/>
      <c r="L37" s="847"/>
      <c r="M37" s="848"/>
      <c r="N37" s="824"/>
      <c r="O37" s="824"/>
      <c r="P37" s="824"/>
      <c r="Q37" s="824"/>
      <c r="R37" s="828"/>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30"/>
      <c r="BJ37" s="834"/>
      <c r="BK37" s="835"/>
      <c r="BL37" s="835"/>
      <c r="BM37" s="835"/>
      <c r="BN37" s="836"/>
      <c r="BO37" s="840"/>
      <c r="BP37" s="841"/>
      <c r="BQ37" s="841"/>
      <c r="BR37" s="842"/>
      <c r="BS37" s="98"/>
      <c r="BT37" s="100"/>
      <c r="CB37" s="109"/>
      <c r="CC37" s="868" t="str">
        <f>VLOOKUP($D$11,調査票①!$A$3:$HK$1735,199,FALSE)&amp;""</f>
        <v>実施予定無し</v>
      </c>
      <c r="CD37" s="874"/>
      <c r="CE37" s="874"/>
      <c r="CF37" s="874"/>
      <c r="CG37" s="874"/>
      <c r="CH37" s="874"/>
      <c r="CI37" s="874"/>
      <c r="CJ37" s="874"/>
      <c r="CK37" s="874"/>
      <c r="CL37" s="875"/>
      <c r="CM37" s="868" t="str">
        <f>VLOOKUP($D$11,調査票①!$A$3:$HK$1735,200,FALSE)&amp;""</f>
        <v>委託予定無し</v>
      </c>
      <c r="CN37" s="874"/>
      <c r="CO37" s="874"/>
      <c r="CP37" s="874"/>
      <c r="CQ37" s="874"/>
      <c r="CR37" s="874"/>
      <c r="CS37" s="874"/>
      <c r="CT37" s="874"/>
      <c r="CU37" s="874"/>
      <c r="CV37" s="875"/>
      <c r="CW37" s="110"/>
      <c r="CX37" s="110"/>
      <c r="CY37" s="110"/>
      <c r="CZ37" s="110"/>
      <c r="DA37" s="110"/>
      <c r="DB37" s="879" t="s">
        <v>12343</v>
      </c>
      <c r="DC37" s="879"/>
      <c r="DD37" s="879"/>
      <c r="DE37" s="879"/>
      <c r="DF37" s="879" t="s">
        <v>12344</v>
      </c>
      <c r="DG37" s="879"/>
      <c r="DH37" s="879"/>
      <c r="DI37" s="879"/>
      <c r="DJ37" s="880" t="s">
        <v>12345</v>
      </c>
      <c r="DK37" s="880"/>
      <c r="DL37" s="880"/>
      <c r="DM37" s="880"/>
      <c r="DN37" s="879" t="s">
        <v>12346</v>
      </c>
      <c r="DO37" s="879"/>
      <c r="DP37" s="879"/>
      <c r="DQ37" s="879"/>
      <c r="DR37" s="881" t="s">
        <v>12347</v>
      </c>
      <c r="DS37" s="881"/>
      <c r="DT37" s="881"/>
      <c r="DU37" s="882"/>
      <c r="DV37" s="764" t="s">
        <v>12348</v>
      </c>
      <c r="DW37" s="765"/>
      <c r="DX37" s="765"/>
      <c r="DY37" s="766"/>
      <c r="DZ37" s="764" t="s">
        <v>12349</v>
      </c>
      <c r="EA37" s="765"/>
      <c r="EB37" s="765"/>
      <c r="EC37" s="766"/>
      <c r="ED37" s="764" t="s">
        <v>12350</v>
      </c>
      <c r="EE37" s="765"/>
      <c r="EF37" s="765"/>
      <c r="EG37" s="766"/>
      <c r="EH37" s="110"/>
      <c r="EI37" s="864"/>
      <c r="EJ37" s="865"/>
      <c r="EK37" s="865"/>
      <c r="EL37" s="866"/>
      <c r="EM37" s="864"/>
      <c r="EN37" s="865"/>
      <c r="EO37" s="865"/>
      <c r="EP37" s="866"/>
      <c r="EQ37" s="98"/>
      <c r="ER37" s="98"/>
      <c r="ES37" s="100"/>
    </row>
    <row r="38" spans="3:149" ht="19.75" customHeight="1">
      <c r="C38" s="96"/>
      <c r="D38" s="843" t="s">
        <v>12351</v>
      </c>
      <c r="E38" s="844"/>
      <c r="F38" s="844"/>
      <c r="G38" s="844"/>
      <c r="H38" s="844"/>
      <c r="I38" s="844"/>
      <c r="J38" s="844"/>
      <c r="K38" s="844"/>
      <c r="L38" s="844"/>
      <c r="M38" s="845"/>
      <c r="N38" s="824" t="str">
        <f>VLOOKUP($D$11,調査票①!$A$3:$HK$1735,30,FALSE)&amp;""</f>
        <v>　</v>
      </c>
      <c r="O38" s="824"/>
      <c r="P38" s="824"/>
      <c r="Q38" s="824"/>
      <c r="R38" s="825" t="str">
        <f>VLOOKUP($D$11,調査票①!$A$3:$HK$1735,31,FALSE)&amp;""</f>
        <v>　</v>
      </c>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7"/>
      <c r="BJ38" s="831">
        <f>VLOOKUP($AK$11,導入率!$A$4:$AX$37,11,FALSE)</f>
        <v>1</v>
      </c>
      <c r="BK38" s="832"/>
      <c r="BL38" s="832"/>
      <c r="BM38" s="832"/>
      <c r="BN38" s="833"/>
      <c r="BO38" s="837">
        <f>調査票①!AC1731</f>
        <v>0.91211401425178151</v>
      </c>
      <c r="BP38" s="838"/>
      <c r="BQ38" s="838"/>
      <c r="BR38" s="839"/>
      <c r="BS38" s="98"/>
      <c r="BT38" s="100"/>
      <c r="CB38" s="109"/>
      <c r="CC38" s="876"/>
      <c r="CD38" s="877"/>
      <c r="CE38" s="877"/>
      <c r="CF38" s="877"/>
      <c r="CG38" s="877"/>
      <c r="CH38" s="877"/>
      <c r="CI38" s="877"/>
      <c r="CJ38" s="877"/>
      <c r="CK38" s="877"/>
      <c r="CL38" s="878"/>
      <c r="CM38" s="876"/>
      <c r="CN38" s="877"/>
      <c r="CO38" s="877"/>
      <c r="CP38" s="877"/>
      <c r="CQ38" s="877"/>
      <c r="CR38" s="877"/>
      <c r="CS38" s="877"/>
      <c r="CT38" s="877"/>
      <c r="CU38" s="877"/>
      <c r="CV38" s="878"/>
      <c r="CW38" s="110"/>
      <c r="CX38" s="110"/>
      <c r="CY38" s="110"/>
      <c r="CZ38" s="110"/>
      <c r="DA38" s="110"/>
      <c r="DB38" s="879"/>
      <c r="DC38" s="879"/>
      <c r="DD38" s="879"/>
      <c r="DE38" s="879"/>
      <c r="DF38" s="879"/>
      <c r="DG38" s="879"/>
      <c r="DH38" s="879"/>
      <c r="DI38" s="879"/>
      <c r="DJ38" s="880"/>
      <c r="DK38" s="880"/>
      <c r="DL38" s="880"/>
      <c r="DM38" s="880"/>
      <c r="DN38" s="879"/>
      <c r="DO38" s="879"/>
      <c r="DP38" s="879"/>
      <c r="DQ38" s="879"/>
      <c r="DR38" s="883"/>
      <c r="DS38" s="883"/>
      <c r="DT38" s="883"/>
      <c r="DU38" s="884"/>
      <c r="DV38" s="767"/>
      <c r="DW38" s="768"/>
      <c r="DX38" s="768"/>
      <c r="DY38" s="769"/>
      <c r="DZ38" s="767"/>
      <c r="EA38" s="768"/>
      <c r="EB38" s="768"/>
      <c r="EC38" s="769"/>
      <c r="ED38" s="767"/>
      <c r="EE38" s="768"/>
      <c r="EF38" s="768"/>
      <c r="EG38" s="769"/>
      <c r="EH38" s="110"/>
      <c r="EI38" s="720">
        <f>VLOOKUP($AK$11,導入率!A4:AX37,45,FALSE)</f>
        <v>0.61290322580645162</v>
      </c>
      <c r="EJ38" s="721"/>
      <c r="EK38" s="721"/>
      <c r="EL38" s="722"/>
      <c r="EM38" s="720">
        <f>VLOOKUP($AK$11,導入率!A4:AX37,46,FALSE)</f>
        <v>0.11290322580645161</v>
      </c>
      <c r="EN38" s="721"/>
      <c r="EO38" s="721"/>
      <c r="EP38" s="722"/>
      <c r="EQ38" s="98"/>
      <c r="ER38" s="98"/>
      <c r="ES38" s="100"/>
    </row>
    <row r="39" spans="3:149" ht="19.75" customHeight="1">
      <c r="C39" s="96"/>
      <c r="D39" s="846"/>
      <c r="E39" s="847"/>
      <c r="F39" s="847"/>
      <c r="G39" s="847"/>
      <c r="H39" s="847"/>
      <c r="I39" s="847"/>
      <c r="J39" s="847"/>
      <c r="K39" s="847"/>
      <c r="L39" s="847"/>
      <c r="M39" s="848"/>
      <c r="N39" s="824"/>
      <c r="O39" s="824"/>
      <c r="P39" s="824"/>
      <c r="Q39" s="824"/>
      <c r="R39" s="828"/>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30"/>
      <c r="BJ39" s="834"/>
      <c r="BK39" s="835"/>
      <c r="BL39" s="835"/>
      <c r="BM39" s="835"/>
      <c r="BN39" s="836"/>
      <c r="BO39" s="840"/>
      <c r="BP39" s="841"/>
      <c r="BQ39" s="841"/>
      <c r="BR39" s="842"/>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8" t="str">
        <f>VLOOKUP($D$11,調査票①!$A$3:$HK$1735,201,FALSE)&amp;""</f>
        <v/>
      </c>
      <c r="DC39" s="869"/>
      <c r="DD39" s="869"/>
      <c r="DE39" s="870"/>
      <c r="DF39" s="868" t="str">
        <f>VLOOKUP($D$11,調査票①!$A$3:$HK$1735,202,FALSE)&amp;""</f>
        <v/>
      </c>
      <c r="DG39" s="869"/>
      <c r="DH39" s="869"/>
      <c r="DI39" s="870"/>
      <c r="DJ39" s="868" t="str">
        <f>VLOOKUP($D$11,調査票①!$A$3:$HK$1735,203,FALSE)&amp;""</f>
        <v/>
      </c>
      <c r="DK39" s="869"/>
      <c r="DL39" s="869"/>
      <c r="DM39" s="870"/>
      <c r="DN39" s="868" t="str">
        <f>VLOOKUP($D$11,調査票①!$A$3:$HK$1735,204,FALSE)&amp;""</f>
        <v/>
      </c>
      <c r="DO39" s="869"/>
      <c r="DP39" s="869"/>
      <c r="DQ39" s="870"/>
      <c r="DR39" s="868" t="str">
        <f>VLOOKUP($D$11,調査票①!$A$3:$HK$1735,206,FALSE)&amp;""</f>
        <v/>
      </c>
      <c r="DS39" s="869"/>
      <c r="DT39" s="869"/>
      <c r="DU39" s="870"/>
      <c r="DV39" s="868" t="str">
        <f>VLOOKUP($D$11,調査票①!$A$3:$HK$1735,207,FALSE)&amp;""</f>
        <v/>
      </c>
      <c r="DW39" s="869"/>
      <c r="DX39" s="869"/>
      <c r="DY39" s="870"/>
      <c r="DZ39" s="868" t="str">
        <f>VLOOKUP($D$11,調査票①!$A$3:$HK$1735,208,FALSE)&amp;""</f>
        <v/>
      </c>
      <c r="EA39" s="869"/>
      <c r="EB39" s="869"/>
      <c r="EC39" s="870"/>
      <c r="ED39" s="868" t="str">
        <f>VLOOKUP($D$11,調査票①!$A$3:$HK$1735,209,FALSE)&amp;""</f>
        <v/>
      </c>
      <c r="EE39" s="869"/>
      <c r="EF39" s="869"/>
      <c r="EG39" s="870"/>
      <c r="EH39" s="110"/>
      <c r="EI39" s="723"/>
      <c r="EJ39" s="724"/>
      <c r="EK39" s="724"/>
      <c r="EL39" s="725"/>
      <c r="EM39" s="723"/>
      <c r="EN39" s="724"/>
      <c r="EO39" s="724"/>
      <c r="EP39" s="725"/>
      <c r="EQ39" s="98"/>
      <c r="ER39" s="98"/>
      <c r="ES39" s="100"/>
    </row>
    <row r="40" spans="3:149" ht="19.75" customHeight="1">
      <c r="C40" s="96"/>
      <c r="D40" s="843" t="s">
        <v>12352</v>
      </c>
      <c r="E40" s="844"/>
      <c r="F40" s="844"/>
      <c r="G40" s="844"/>
      <c r="H40" s="844"/>
      <c r="I40" s="844"/>
      <c r="J40" s="844"/>
      <c r="K40" s="844"/>
      <c r="L40" s="844"/>
      <c r="M40" s="845"/>
      <c r="N40" s="824" t="str">
        <f>VLOOKUP($D$11,調査票①!$A$3:$HK$1735,33,FALSE)&amp;""</f>
        <v/>
      </c>
      <c r="O40" s="824"/>
      <c r="P40" s="824"/>
      <c r="Q40" s="824"/>
      <c r="R40" s="825" t="str">
        <f>VLOOKUP($D$11,調査票①!$A$3:$HK$1735,34,FALSE)&amp;""</f>
        <v/>
      </c>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7"/>
      <c r="BJ40" s="831">
        <f>VLOOKUP($AK$11,導入率!$A$4:$AX$37,12,FALSE)</f>
        <v>0.3392857142857143</v>
      </c>
      <c r="BK40" s="832"/>
      <c r="BL40" s="832"/>
      <c r="BM40" s="832"/>
      <c r="BN40" s="833"/>
      <c r="BO40" s="837">
        <f>調査票①!AF1731</f>
        <v>0.37983034872761545</v>
      </c>
      <c r="BP40" s="838"/>
      <c r="BQ40" s="838"/>
      <c r="BR40" s="839"/>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1"/>
      <c r="DC40" s="872"/>
      <c r="DD40" s="872"/>
      <c r="DE40" s="873"/>
      <c r="DF40" s="871"/>
      <c r="DG40" s="872"/>
      <c r="DH40" s="872"/>
      <c r="DI40" s="873"/>
      <c r="DJ40" s="871"/>
      <c r="DK40" s="872"/>
      <c r="DL40" s="872"/>
      <c r="DM40" s="873"/>
      <c r="DN40" s="871"/>
      <c r="DO40" s="872"/>
      <c r="DP40" s="872"/>
      <c r="DQ40" s="873"/>
      <c r="DR40" s="871"/>
      <c r="DS40" s="872"/>
      <c r="DT40" s="872"/>
      <c r="DU40" s="873"/>
      <c r="DV40" s="871"/>
      <c r="DW40" s="872"/>
      <c r="DX40" s="872"/>
      <c r="DY40" s="873"/>
      <c r="DZ40" s="871"/>
      <c r="EA40" s="872"/>
      <c r="EB40" s="872"/>
      <c r="EC40" s="873"/>
      <c r="ED40" s="871"/>
      <c r="EE40" s="872"/>
      <c r="EF40" s="872"/>
      <c r="EG40" s="873"/>
      <c r="EH40" s="110"/>
      <c r="EI40" s="858" t="s">
        <v>12329</v>
      </c>
      <c r="EJ40" s="859"/>
      <c r="EK40" s="859"/>
      <c r="EL40" s="859"/>
      <c r="EM40" s="859"/>
      <c r="EN40" s="859"/>
      <c r="EO40" s="859"/>
      <c r="EP40" s="860"/>
      <c r="EQ40" s="98"/>
      <c r="ER40" s="98"/>
      <c r="ES40" s="100"/>
    </row>
    <row r="41" spans="3:149" ht="19.75" customHeight="1">
      <c r="C41" s="96"/>
      <c r="D41" s="846"/>
      <c r="E41" s="847"/>
      <c r="F41" s="847"/>
      <c r="G41" s="847"/>
      <c r="H41" s="847"/>
      <c r="I41" s="847"/>
      <c r="J41" s="847"/>
      <c r="K41" s="847"/>
      <c r="L41" s="847"/>
      <c r="M41" s="848"/>
      <c r="N41" s="824"/>
      <c r="O41" s="824"/>
      <c r="P41" s="824"/>
      <c r="Q41" s="824"/>
      <c r="R41" s="828"/>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30"/>
      <c r="BJ41" s="834"/>
      <c r="BK41" s="835"/>
      <c r="BL41" s="835"/>
      <c r="BM41" s="835"/>
      <c r="BN41" s="836"/>
      <c r="BO41" s="840"/>
      <c r="BP41" s="841"/>
      <c r="BQ41" s="841"/>
      <c r="BR41" s="842"/>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1" t="s">
        <v>12342</v>
      </c>
      <c r="EJ41" s="862"/>
      <c r="EK41" s="862"/>
      <c r="EL41" s="863"/>
      <c r="EM41" s="867" t="s">
        <v>12331</v>
      </c>
      <c r="EN41" s="862"/>
      <c r="EO41" s="862"/>
      <c r="EP41" s="863"/>
      <c r="EQ41" s="98"/>
      <c r="ER41" s="98"/>
      <c r="ES41" s="100"/>
    </row>
    <row r="42" spans="3:149" ht="19.75" customHeight="1">
      <c r="C42" s="96"/>
      <c r="D42" s="843" t="s">
        <v>12353</v>
      </c>
      <c r="E42" s="844"/>
      <c r="F42" s="844"/>
      <c r="G42" s="844"/>
      <c r="H42" s="844"/>
      <c r="I42" s="844"/>
      <c r="J42" s="844"/>
      <c r="K42" s="844"/>
      <c r="L42" s="844"/>
      <c r="M42" s="845"/>
      <c r="N42" s="824" t="str">
        <f>VLOOKUP($D$11,調査票①!$A$3:$HK$1735,36,FALSE)&amp;""</f>
        <v>　</v>
      </c>
      <c r="O42" s="824"/>
      <c r="P42" s="824"/>
      <c r="Q42" s="824"/>
      <c r="R42" s="825" t="str">
        <f>VLOOKUP($D$11,調査票①!$A$3:$HK$1735,37,FALSE)&amp;""</f>
        <v>　</v>
      </c>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7"/>
      <c r="BJ42" s="831">
        <f>VLOOKUP($AK$11,導入率!$A$4:$AX$37,13,FALSE)</f>
        <v>1</v>
      </c>
      <c r="BK42" s="832"/>
      <c r="BL42" s="832"/>
      <c r="BM42" s="832"/>
      <c r="BN42" s="833"/>
      <c r="BO42" s="837">
        <f>調査票①!AI1731</f>
        <v>0.98991935483870963</v>
      </c>
      <c r="BP42" s="838"/>
      <c r="BQ42" s="838"/>
      <c r="BR42" s="839"/>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4"/>
      <c r="EJ42" s="865"/>
      <c r="EK42" s="865"/>
      <c r="EL42" s="866"/>
      <c r="EM42" s="864"/>
      <c r="EN42" s="865"/>
      <c r="EO42" s="865"/>
      <c r="EP42" s="866"/>
      <c r="EQ42" s="98"/>
      <c r="ER42" s="98"/>
      <c r="ES42" s="100"/>
    </row>
    <row r="43" spans="3:149" ht="19.75" customHeight="1">
      <c r="C43" s="96"/>
      <c r="D43" s="846"/>
      <c r="E43" s="847"/>
      <c r="F43" s="847"/>
      <c r="G43" s="847"/>
      <c r="H43" s="847"/>
      <c r="I43" s="847"/>
      <c r="J43" s="847"/>
      <c r="K43" s="847"/>
      <c r="L43" s="847"/>
      <c r="M43" s="848"/>
      <c r="N43" s="824"/>
      <c r="O43" s="824"/>
      <c r="P43" s="824"/>
      <c r="Q43" s="824"/>
      <c r="R43" s="828"/>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30"/>
      <c r="BJ43" s="834"/>
      <c r="BK43" s="835"/>
      <c r="BL43" s="835"/>
      <c r="BM43" s="835"/>
      <c r="BN43" s="836"/>
      <c r="BO43" s="840"/>
      <c r="BP43" s="841"/>
      <c r="BQ43" s="841"/>
      <c r="BR43" s="842"/>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0">
        <f>調査票①!GQ1731</f>
        <v>0.3346891342242882</v>
      </c>
      <c r="EJ43" s="721"/>
      <c r="EK43" s="721"/>
      <c r="EL43" s="722"/>
      <c r="EM43" s="720">
        <f>調査票①!GR1731</f>
        <v>3.3120278907611857E-2</v>
      </c>
      <c r="EN43" s="721"/>
      <c r="EO43" s="721"/>
      <c r="EP43" s="722"/>
      <c r="EQ43" s="98"/>
      <c r="ER43" s="98"/>
      <c r="ES43" s="100"/>
    </row>
    <row r="44" spans="3:149" ht="19.75" customHeight="1">
      <c r="C44" s="96"/>
      <c r="D44" s="818" t="s">
        <v>12354</v>
      </c>
      <c r="E44" s="819"/>
      <c r="F44" s="819"/>
      <c r="G44" s="819"/>
      <c r="H44" s="819"/>
      <c r="I44" s="819"/>
      <c r="J44" s="819"/>
      <c r="K44" s="819"/>
      <c r="L44" s="819"/>
      <c r="M44" s="820"/>
      <c r="N44" s="824" t="str">
        <f>VLOOKUP($D$11,調査票①!$A$3:$HK$1735,39,FALSE)&amp;""</f>
        <v>　</v>
      </c>
      <c r="O44" s="824"/>
      <c r="P44" s="824"/>
      <c r="Q44" s="824"/>
      <c r="R44" s="825" t="str">
        <f>VLOOKUP($D$11,調査票①!$A$3:$HK$1735,40,FALSE)&amp;""</f>
        <v>　</v>
      </c>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7"/>
      <c r="BJ44" s="831">
        <f>VLOOKUP($AK$11,導入率!$A$4:$AX$37,14,FALSE)</f>
        <v>1</v>
      </c>
      <c r="BK44" s="832"/>
      <c r="BL44" s="832"/>
      <c r="BM44" s="832"/>
      <c r="BN44" s="833"/>
      <c r="BO44" s="837">
        <f>調査票①!AL1731</f>
        <v>0.97131931166347996</v>
      </c>
      <c r="BP44" s="838"/>
      <c r="BQ44" s="838"/>
      <c r="BR44" s="839"/>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3"/>
      <c r="EJ44" s="724"/>
      <c r="EK44" s="724"/>
      <c r="EL44" s="725"/>
      <c r="EM44" s="723"/>
      <c r="EN44" s="724"/>
      <c r="EO44" s="724"/>
      <c r="EP44" s="725"/>
      <c r="EQ44" s="98"/>
      <c r="ER44" s="98"/>
      <c r="ES44" s="100"/>
    </row>
    <row r="45" spans="3:149" ht="19.75" customHeight="1">
      <c r="C45" s="96"/>
      <c r="D45" s="821"/>
      <c r="E45" s="822"/>
      <c r="F45" s="822"/>
      <c r="G45" s="822"/>
      <c r="H45" s="822"/>
      <c r="I45" s="822"/>
      <c r="J45" s="822"/>
      <c r="K45" s="822"/>
      <c r="L45" s="822"/>
      <c r="M45" s="823"/>
      <c r="N45" s="824"/>
      <c r="O45" s="824"/>
      <c r="P45" s="824"/>
      <c r="Q45" s="824"/>
      <c r="R45" s="828"/>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30"/>
      <c r="BJ45" s="834"/>
      <c r="BK45" s="835"/>
      <c r="BL45" s="835"/>
      <c r="BM45" s="835"/>
      <c r="BN45" s="836"/>
      <c r="BO45" s="840"/>
      <c r="BP45" s="841"/>
      <c r="BQ45" s="841"/>
      <c r="BR45" s="842"/>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3" t="s">
        <v>12357</v>
      </c>
      <c r="E46" s="844"/>
      <c r="F46" s="844"/>
      <c r="G46" s="844"/>
      <c r="H46" s="844"/>
      <c r="I46" s="844"/>
      <c r="J46" s="844"/>
      <c r="K46" s="844"/>
      <c r="L46" s="844"/>
      <c r="M46" s="845"/>
      <c r="N46" s="824" t="str">
        <f>VLOOKUP($D$11,調査票①!$A$3:$HK$1735,42,FALSE)&amp;""</f>
        <v>　</v>
      </c>
      <c r="O46" s="824"/>
      <c r="P46" s="824"/>
      <c r="Q46" s="824"/>
      <c r="R46" s="825" t="str">
        <f>VLOOKUP($D$11,調査票①!$A$3:$HK$1735,43,FALSE)&amp;""</f>
        <v>　</v>
      </c>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7"/>
      <c r="BJ46" s="831">
        <f>VLOOKUP($AK$11,導入率!$A$4:$AX$37,15,FALSE)</f>
        <v>1</v>
      </c>
      <c r="BK46" s="832"/>
      <c r="BL46" s="832"/>
      <c r="BM46" s="832"/>
      <c r="BN46" s="833"/>
      <c r="BO46" s="837">
        <f>調査票①!AO1731</f>
        <v>0.99052132701421802</v>
      </c>
      <c r="BP46" s="838"/>
      <c r="BQ46" s="838"/>
      <c r="BR46" s="839"/>
      <c r="BS46" s="98"/>
      <c r="BT46" s="100"/>
      <c r="CB46" s="109"/>
      <c r="CC46" s="110"/>
      <c r="CD46" s="110"/>
      <c r="CE46" s="110"/>
      <c r="CF46" s="110"/>
      <c r="CG46" s="110"/>
      <c r="CH46" s="110"/>
      <c r="CI46" s="110"/>
      <c r="CJ46" s="110"/>
      <c r="CK46" s="110"/>
      <c r="CL46" s="110"/>
      <c r="CM46" s="849" t="str">
        <f>VLOOKUP($D$11,調査票①!$A$3:$HK$1735,205,FALSE)&amp;""</f>
        <v>勤務管理システムや財務会計システム、旅費計算のパッケージソフトの導入など、これまでの取組で既に各課及び各審査担当課の負担軽減と効率化を図っているため。</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846"/>
      <c r="E47" s="847"/>
      <c r="F47" s="847"/>
      <c r="G47" s="847"/>
      <c r="H47" s="847"/>
      <c r="I47" s="847"/>
      <c r="J47" s="847"/>
      <c r="K47" s="847"/>
      <c r="L47" s="847"/>
      <c r="M47" s="848"/>
      <c r="N47" s="824"/>
      <c r="O47" s="824"/>
      <c r="P47" s="824"/>
      <c r="Q47" s="824"/>
      <c r="R47" s="828"/>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30"/>
      <c r="BJ47" s="834"/>
      <c r="BK47" s="835"/>
      <c r="BL47" s="835"/>
      <c r="BM47" s="835"/>
      <c r="BN47" s="836"/>
      <c r="BO47" s="840"/>
      <c r="BP47" s="841"/>
      <c r="BQ47" s="841"/>
      <c r="BR47" s="842"/>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843" t="s">
        <v>12358</v>
      </c>
      <c r="E48" s="844"/>
      <c r="F48" s="844"/>
      <c r="G48" s="844"/>
      <c r="H48" s="844"/>
      <c r="I48" s="844"/>
      <c r="J48" s="844"/>
      <c r="K48" s="844"/>
      <c r="L48" s="844"/>
      <c r="M48" s="845"/>
      <c r="N48" s="824" t="str">
        <f>VLOOKUP($D$11,調査票①!$A$3:$HK$1735,45,FALSE)&amp;""</f>
        <v>　</v>
      </c>
      <c r="O48" s="824"/>
      <c r="P48" s="824"/>
      <c r="Q48" s="824"/>
      <c r="R48" s="825" t="str">
        <f>VLOOKUP($D$11,調査票①!$A$3:$HK$1735,46,FALSE)&amp;""</f>
        <v>　</v>
      </c>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7"/>
      <c r="BJ48" s="831">
        <f>VLOOKUP($AK$11,導入率!$A$4:$AX$37,16,FALSE)</f>
        <v>1</v>
      </c>
      <c r="BK48" s="832"/>
      <c r="BL48" s="832"/>
      <c r="BM48" s="832"/>
      <c r="BN48" s="833"/>
      <c r="BO48" s="837">
        <f>調査票①!AR1731</f>
        <v>0.99852507374631272</v>
      </c>
      <c r="BP48" s="838"/>
      <c r="BQ48" s="838"/>
      <c r="BR48" s="839"/>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846"/>
      <c r="E49" s="847"/>
      <c r="F49" s="847"/>
      <c r="G49" s="847"/>
      <c r="H49" s="847"/>
      <c r="I49" s="847"/>
      <c r="J49" s="847"/>
      <c r="K49" s="847"/>
      <c r="L49" s="847"/>
      <c r="M49" s="848"/>
      <c r="N49" s="824"/>
      <c r="O49" s="824"/>
      <c r="P49" s="824"/>
      <c r="Q49" s="824"/>
      <c r="R49" s="828"/>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30"/>
      <c r="BJ49" s="834"/>
      <c r="BK49" s="835"/>
      <c r="BL49" s="835"/>
      <c r="BM49" s="835"/>
      <c r="BN49" s="836"/>
      <c r="BO49" s="840"/>
      <c r="BP49" s="841"/>
      <c r="BQ49" s="841"/>
      <c r="BR49" s="842"/>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18" t="s">
        <v>12359</v>
      </c>
      <c r="E50" s="819"/>
      <c r="F50" s="819"/>
      <c r="G50" s="819"/>
      <c r="H50" s="819"/>
      <c r="I50" s="819"/>
      <c r="J50" s="819"/>
      <c r="K50" s="819"/>
      <c r="L50" s="819"/>
      <c r="M50" s="820"/>
      <c r="N50" s="824" t="str">
        <f>VLOOKUP($D$11,調査票①!$A$3:$HK$1735,48,FALSE)&amp;""</f>
        <v>　</v>
      </c>
      <c r="O50" s="824"/>
      <c r="P50" s="824"/>
      <c r="Q50" s="824"/>
      <c r="R50" s="825" t="str">
        <f>VLOOKUP($D$11,調査票①!$A$3:$HK$1735,49,FALSE)&amp;""</f>
        <v>　</v>
      </c>
      <c r="S50" s="826"/>
      <c r="T50" s="826"/>
      <c r="U50" s="826"/>
      <c r="V50" s="826"/>
      <c r="W50" s="826"/>
      <c r="X50" s="826"/>
      <c r="Y50" s="826"/>
      <c r="Z50" s="826"/>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7"/>
      <c r="BJ50" s="831">
        <f>VLOOKUP($AK$11,導入率!$A$4:$AX$37,17,FALSE)</f>
        <v>1</v>
      </c>
      <c r="BK50" s="832"/>
      <c r="BL50" s="832"/>
      <c r="BM50" s="832"/>
      <c r="BN50" s="833"/>
      <c r="BO50" s="837">
        <f>調査票①!AU1731</f>
        <v>0.99706916764361075</v>
      </c>
      <c r="BP50" s="838"/>
      <c r="BQ50" s="838"/>
      <c r="BR50" s="839"/>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21"/>
      <c r="E51" s="822"/>
      <c r="F51" s="822"/>
      <c r="G51" s="822"/>
      <c r="H51" s="822"/>
      <c r="I51" s="822"/>
      <c r="J51" s="822"/>
      <c r="K51" s="822"/>
      <c r="L51" s="822"/>
      <c r="M51" s="823"/>
      <c r="N51" s="824"/>
      <c r="O51" s="824"/>
      <c r="P51" s="824"/>
      <c r="Q51" s="824"/>
      <c r="R51" s="828"/>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30"/>
      <c r="BJ51" s="834"/>
      <c r="BK51" s="835"/>
      <c r="BL51" s="835"/>
      <c r="BM51" s="835"/>
      <c r="BN51" s="836"/>
      <c r="BO51" s="840"/>
      <c r="BP51" s="841"/>
      <c r="BQ51" s="841"/>
      <c r="BR51" s="842"/>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18" t="s">
        <v>12360</v>
      </c>
      <c r="E52" s="819"/>
      <c r="F52" s="819"/>
      <c r="G52" s="819"/>
      <c r="H52" s="819"/>
      <c r="I52" s="819"/>
      <c r="J52" s="819"/>
      <c r="K52" s="819"/>
      <c r="L52" s="819"/>
      <c r="M52" s="820"/>
      <c r="N52" s="824" t="str">
        <f>VLOOKUP($D$11,調査票①!$A$3:$HK$1735,51,FALSE)&amp;""</f>
        <v>　</v>
      </c>
      <c r="O52" s="824"/>
      <c r="P52" s="824"/>
      <c r="Q52" s="824"/>
      <c r="R52" s="825" t="str">
        <f>VLOOKUP($D$11,調査票①!$A$3:$HK$1735,52,FALSE)&amp;""</f>
        <v>　</v>
      </c>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7"/>
      <c r="BJ52" s="831">
        <f>VLOOKUP($AK$11,導入率!$A$4:$AX$37,18,FALSE)</f>
        <v>1</v>
      </c>
      <c r="BK52" s="832"/>
      <c r="BL52" s="832"/>
      <c r="BM52" s="832"/>
      <c r="BN52" s="833"/>
      <c r="BO52" s="837">
        <f>調査票①!AX1731</f>
        <v>0.9783301465901848</v>
      </c>
      <c r="BP52" s="838"/>
      <c r="BQ52" s="838"/>
      <c r="BR52" s="839"/>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1"/>
      <c r="E53" s="822"/>
      <c r="F53" s="822"/>
      <c r="G53" s="822"/>
      <c r="H53" s="822"/>
      <c r="I53" s="822"/>
      <c r="J53" s="822"/>
      <c r="K53" s="822"/>
      <c r="L53" s="822"/>
      <c r="M53" s="823"/>
      <c r="N53" s="824"/>
      <c r="O53" s="824"/>
      <c r="P53" s="824"/>
      <c r="Q53" s="824"/>
      <c r="R53" s="828"/>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30"/>
      <c r="BJ53" s="834"/>
      <c r="BK53" s="835"/>
      <c r="BL53" s="835"/>
      <c r="BM53" s="835"/>
      <c r="BN53" s="836"/>
      <c r="BO53" s="840"/>
      <c r="BP53" s="841"/>
      <c r="BQ53" s="841"/>
      <c r="BR53" s="842"/>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3" t="s">
        <v>12362</v>
      </c>
      <c r="E54" s="844"/>
      <c r="F54" s="844"/>
      <c r="G54" s="844"/>
      <c r="H54" s="844"/>
      <c r="I54" s="844"/>
      <c r="J54" s="844"/>
      <c r="K54" s="844"/>
      <c r="L54" s="844"/>
      <c r="M54" s="845"/>
      <c r="N54" s="824" t="str">
        <f>VLOOKUP($D$11,調査票①!$A$3:$HK$1735,54,FALSE)&amp;""</f>
        <v>　</v>
      </c>
      <c r="O54" s="824"/>
      <c r="P54" s="824"/>
      <c r="Q54" s="824"/>
      <c r="R54" s="825" t="str">
        <f>VLOOKUP($D$11,調査票①!$A$3:$HK$1735,55,FALSE)&amp;""</f>
        <v>　</v>
      </c>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7"/>
      <c r="BJ54" s="831">
        <f>VLOOKUP($AK$11,導入率!$A$4:$AX$37,19,FALSE)</f>
        <v>0.9838709677419355</v>
      </c>
      <c r="BK54" s="832"/>
      <c r="BL54" s="832"/>
      <c r="BM54" s="832"/>
      <c r="BN54" s="833"/>
      <c r="BO54" s="837">
        <f>調査票①!BA1731</f>
        <v>0.9625876851130164</v>
      </c>
      <c r="BP54" s="838"/>
      <c r="BQ54" s="838"/>
      <c r="BR54" s="839"/>
      <c r="BS54" s="98"/>
      <c r="BT54" s="100"/>
      <c r="CB54" s="109"/>
      <c r="CC54" s="806" t="s">
        <v>12333</v>
      </c>
      <c r="CD54" s="807"/>
      <c r="CE54" s="807"/>
      <c r="CF54" s="807"/>
      <c r="CG54" s="807"/>
      <c r="CH54" s="807"/>
      <c r="CI54" s="807"/>
      <c r="CJ54" s="807"/>
      <c r="CK54" s="807"/>
      <c r="CL54" s="808"/>
      <c r="CM54" s="815" t="str">
        <f>VLOOKUP($D$11,調査票①!$A$3:$HK$1735,210,FALSE)&amp;""</f>
        <v/>
      </c>
      <c r="CN54" s="815"/>
      <c r="CO54" s="815"/>
      <c r="CP54" s="815"/>
      <c r="CQ54" s="815"/>
      <c r="CR54" s="815"/>
      <c r="CS54" s="815"/>
      <c r="CT54" s="815"/>
      <c r="CU54" s="815"/>
      <c r="CV54" s="815"/>
      <c r="CW54" s="110"/>
      <c r="CX54" s="110"/>
      <c r="CY54" s="110"/>
      <c r="CZ54" s="816" t="s">
        <v>12334</v>
      </c>
      <c r="DA54" s="816"/>
      <c r="DB54" s="816"/>
      <c r="DC54" s="816"/>
      <c r="DD54" s="816"/>
      <c r="DE54" s="816"/>
      <c r="DF54" s="816"/>
      <c r="DG54" s="816"/>
      <c r="DH54" s="816"/>
      <c r="DI54" s="817" t="str">
        <f>VLOOKUP($D$11,調査票①!$A$3:$HK$1735,211,FALSE)&amp;""</f>
        <v/>
      </c>
      <c r="DJ54" s="817"/>
      <c r="DK54" s="817"/>
      <c r="DL54" s="817"/>
      <c r="DM54" s="817"/>
      <c r="DN54" s="817"/>
      <c r="DO54" s="817"/>
      <c r="DP54" s="817"/>
      <c r="DQ54" s="817"/>
      <c r="DR54" s="817"/>
      <c r="DS54" s="817"/>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6"/>
      <c r="E55" s="847"/>
      <c r="F55" s="847"/>
      <c r="G55" s="847"/>
      <c r="H55" s="847"/>
      <c r="I55" s="847"/>
      <c r="J55" s="847"/>
      <c r="K55" s="847"/>
      <c r="L55" s="847"/>
      <c r="M55" s="848"/>
      <c r="N55" s="824"/>
      <c r="O55" s="824"/>
      <c r="P55" s="824"/>
      <c r="Q55" s="824"/>
      <c r="R55" s="828"/>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30"/>
      <c r="BJ55" s="834"/>
      <c r="BK55" s="835"/>
      <c r="BL55" s="835"/>
      <c r="BM55" s="835"/>
      <c r="BN55" s="836"/>
      <c r="BO55" s="840"/>
      <c r="BP55" s="841"/>
      <c r="BQ55" s="841"/>
      <c r="BR55" s="842"/>
      <c r="BS55" s="98"/>
      <c r="BT55" s="100"/>
      <c r="CA55" s="80"/>
      <c r="CB55" s="109"/>
      <c r="CC55" s="809"/>
      <c r="CD55" s="810"/>
      <c r="CE55" s="810"/>
      <c r="CF55" s="810"/>
      <c r="CG55" s="810"/>
      <c r="CH55" s="810"/>
      <c r="CI55" s="810"/>
      <c r="CJ55" s="810"/>
      <c r="CK55" s="810"/>
      <c r="CL55" s="811"/>
      <c r="CM55" s="815"/>
      <c r="CN55" s="815"/>
      <c r="CO55" s="815"/>
      <c r="CP55" s="815"/>
      <c r="CQ55" s="815"/>
      <c r="CR55" s="815"/>
      <c r="CS55" s="815"/>
      <c r="CT55" s="815"/>
      <c r="CU55" s="815"/>
      <c r="CV55" s="815"/>
      <c r="CW55" s="110"/>
      <c r="CX55" s="110"/>
      <c r="CY55" s="110"/>
      <c r="CZ55" s="816"/>
      <c r="DA55" s="816"/>
      <c r="DB55" s="816"/>
      <c r="DC55" s="816"/>
      <c r="DD55" s="816"/>
      <c r="DE55" s="816"/>
      <c r="DF55" s="816"/>
      <c r="DG55" s="816"/>
      <c r="DH55" s="816"/>
      <c r="DI55" s="817"/>
      <c r="DJ55" s="817"/>
      <c r="DK55" s="817"/>
      <c r="DL55" s="817"/>
      <c r="DM55" s="817"/>
      <c r="DN55" s="817"/>
      <c r="DO55" s="817"/>
      <c r="DP55" s="817"/>
      <c r="DQ55" s="817"/>
      <c r="DR55" s="817"/>
      <c r="DS55" s="817"/>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2"/>
      <c r="CD56" s="813"/>
      <c r="CE56" s="813"/>
      <c r="CF56" s="813"/>
      <c r="CG56" s="813"/>
      <c r="CH56" s="813"/>
      <c r="CI56" s="813"/>
      <c r="CJ56" s="813"/>
      <c r="CK56" s="813"/>
      <c r="CL56" s="814"/>
      <c r="CM56" s="815"/>
      <c r="CN56" s="815"/>
      <c r="CO56" s="815"/>
      <c r="CP56" s="815"/>
      <c r="CQ56" s="815"/>
      <c r="CR56" s="815"/>
      <c r="CS56" s="815"/>
      <c r="CT56" s="815"/>
      <c r="CU56" s="815"/>
      <c r="CV56" s="815"/>
      <c r="CW56" s="110"/>
      <c r="CX56" s="110"/>
      <c r="CY56" s="110"/>
      <c r="CZ56" s="816"/>
      <c r="DA56" s="816"/>
      <c r="DB56" s="816"/>
      <c r="DC56" s="816"/>
      <c r="DD56" s="816"/>
      <c r="DE56" s="816"/>
      <c r="DF56" s="816"/>
      <c r="DG56" s="816"/>
      <c r="DH56" s="816"/>
      <c r="DI56" s="817"/>
      <c r="DJ56" s="817"/>
      <c r="DK56" s="817"/>
      <c r="DL56" s="817"/>
      <c r="DM56" s="817"/>
      <c r="DN56" s="817"/>
      <c r="DO56" s="817"/>
      <c r="DP56" s="817"/>
      <c r="DQ56" s="817"/>
      <c r="DR56" s="817"/>
      <c r="DS56" s="817"/>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80"/>
      <c r="FX60" s="80"/>
      <c r="FY60" s="80"/>
      <c r="FZ60" s="80"/>
      <c r="GA60" s="80"/>
      <c r="GB60" s="941"/>
      <c r="GC60" s="941"/>
      <c r="GD60" s="941"/>
      <c r="GE60" s="941"/>
      <c r="GF60" s="941"/>
      <c r="GG60" s="941"/>
      <c r="GH60" s="941"/>
      <c r="GI60" s="941"/>
      <c r="GJ60" s="941"/>
      <c r="GK60" s="941"/>
      <c r="GL60" s="941"/>
      <c r="GM60" s="941"/>
      <c r="GN60" s="941"/>
      <c r="GO60" s="941"/>
      <c r="GP60" s="941"/>
      <c r="GQ60" s="941"/>
      <c r="GR60" s="941"/>
      <c r="GS60" s="941"/>
      <c r="GT60" s="941"/>
      <c r="GU60" s="94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80"/>
      <c r="FX61" s="80"/>
      <c r="FY61" s="80"/>
      <c r="FZ61" s="80"/>
      <c r="GA61" s="80"/>
      <c r="GB61" s="941"/>
      <c r="GC61" s="941"/>
      <c r="GD61" s="941"/>
      <c r="GE61" s="941"/>
      <c r="GF61" s="941"/>
      <c r="GG61" s="941"/>
      <c r="GH61" s="941"/>
      <c r="GI61" s="941"/>
      <c r="GJ61" s="941"/>
      <c r="GK61" s="941"/>
      <c r="GL61" s="941"/>
      <c r="GM61" s="941"/>
      <c r="GN61" s="941"/>
      <c r="GO61" s="941"/>
      <c r="GP61" s="941"/>
      <c r="GQ61" s="941"/>
      <c r="GR61" s="941"/>
      <c r="GS61" s="941"/>
      <c r="GT61" s="941"/>
      <c r="GU61" s="94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0"/>
      <c r="DY62" s="210"/>
      <c r="DZ62" s="210"/>
      <c r="EA62" s="210"/>
      <c r="EB62" s="210"/>
      <c r="EC62" s="210"/>
      <c r="ED62" s="210"/>
      <c r="EE62" s="210"/>
      <c r="EF62" s="210"/>
      <c r="EG62" s="210"/>
      <c r="EH62" s="210"/>
      <c r="EI62" s="210"/>
      <c r="EJ62" s="98"/>
      <c r="EK62" s="799" t="s">
        <v>12364</v>
      </c>
      <c r="EL62" s="800"/>
      <c r="EM62" s="800"/>
      <c r="EN62" s="800"/>
      <c r="EO62" s="800"/>
      <c r="EP62" s="800"/>
      <c r="EQ62" s="800"/>
      <c r="ER62" s="801"/>
      <c r="ES62" s="142"/>
      <c r="EW62" s="80"/>
      <c r="EX62" s="80"/>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80"/>
      <c r="FX62" s="80"/>
      <c r="FY62" s="80"/>
      <c r="FZ62" s="80"/>
      <c r="GA62" s="80"/>
      <c r="GB62" s="950"/>
      <c r="GC62" s="950"/>
      <c r="GD62" s="950"/>
      <c r="GE62" s="950"/>
      <c r="GF62" s="950"/>
      <c r="GG62" s="950"/>
      <c r="GH62" s="950"/>
      <c r="GI62" s="950"/>
      <c r="GJ62" s="951"/>
      <c r="GK62" s="951"/>
      <c r="GL62" s="951"/>
      <c r="GM62" s="951"/>
      <c r="GN62" s="951"/>
      <c r="GO62" s="951"/>
      <c r="GP62" s="951"/>
      <c r="GQ62" s="951"/>
      <c r="GR62" s="951"/>
      <c r="GS62" s="951"/>
      <c r="GT62" s="951"/>
      <c r="GU62" s="951"/>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0"/>
      <c r="DY63" s="210"/>
      <c r="DZ63" s="210"/>
      <c r="EA63" s="210"/>
      <c r="EB63" s="210"/>
      <c r="EC63" s="210"/>
      <c r="ED63" s="210"/>
      <c r="EE63" s="210"/>
      <c r="EF63" s="210"/>
      <c r="EG63" s="210"/>
      <c r="EH63" s="210"/>
      <c r="EI63" s="210"/>
      <c r="EJ63" s="207"/>
      <c r="EK63" s="802"/>
      <c r="EL63" s="803"/>
      <c r="EM63" s="803"/>
      <c r="EN63" s="803"/>
      <c r="EO63" s="803"/>
      <c r="EP63" s="803"/>
      <c r="EQ63" s="803"/>
      <c r="ER63" s="804"/>
      <c r="ES63" s="100"/>
      <c r="EW63" s="80"/>
      <c r="EX63" s="80"/>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80"/>
      <c r="FX63" s="80"/>
      <c r="FY63" s="80"/>
      <c r="FZ63" s="80"/>
      <c r="GA63" s="80"/>
      <c r="GB63" s="950"/>
      <c r="GC63" s="950"/>
      <c r="GD63" s="950"/>
      <c r="GE63" s="950"/>
      <c r="GF63" s="950"/>
      <c r="GG63" s="950"/>
      <c r="GH63" s="950"/>
      <c r="GI63" s="950"/>
      <c r="GJ63" s="951"/>
      <c r="GK63" s="951"/>
      <c r="GL63" s="951"/>
      <c r="GM63" s="951"/>
      <c r="GN63" s="951"/>
      <c r="GO63" s="951"/>
      <c r="GP63" s="951"/>
      <c r="GQ63" s="951"/>
      <c r="GR63" s="951"/>
      <c r="GS63" s="951"/>
      <c r="GT63" s="951"/>
      <c r="GU63" s="951"/>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5" t="s">
        <v>12326</v>
      </c>
      <c r="BK64" s="805"/>
      <c r="BL64" s="805"/>
      <c r="BM64" s="805"/>
      <c r="BN64" s="805"/>
      <c r="BO64" s="805"/>
      <c r="BP64" s="805"/>
      <c r="BQ64" s="805"/>
      <c r="BR64" s="805"/>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1"/>
      <c r="DY64" s="211"/>
      <c r="DZ64" s="211"/>
      <c r="EA64" s="211"/>
      <c r="EB64" s="211"/>
      <c r="EC64" s="211"/>
      <c r="ED64" s="211"/>
      <c r="EE64" s="211"/>
      <c r="EF64" s="211"/>
      <c r="EG64" s="211"/>
      <c r="EH64" s="211"/>
      <c r="EI64" s="211"/>
      <c r="EJ64" s="208"/>
      <c r="EK64" s="757" t="s">
        <v>12366</v>
      </c>
      <c r="EL64" s="758"/>
      <c r="EM64" s="758"/>
      <c r="EN64" s="759"/>
      <c r="EO64" s="763" t="s">
        <v>12367</v>
      </c>
      <c r="EP64" s="758"/>
      <c r="EQ64" s="758"/>
      <c r="ER64" s="759"/>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0"/>
      <c r="GC64" s="950"/>
      <c r="GD64" s="950"/>
      <c r="GE64" s="950"/>
      <c r="GF64" s="950"/>
      <c r="GG64" s="950"/>
      <c r="GH64" s="950"/>
      <c r="GI64" s="950"/>
      <c r="GJ64" s="951"/>
      <c r="GK64" s="951"/>
      <c r="GL64" s="951"/>
      <c r="GM64" s="951"/>
      <c r="GN64" s="951"/>
      <c r="GO64" s="951"/>
      <c r="GP64" s="951"/>
      <c r="GQ64" s="951"/>
      <c r="GR64" s="951"/>
      <c r="GS64" s="951"/>
      <c r="GT64" s="951"/>
      <c r="GU64" s="951"/>
    </row>
    <row r="65" spans="3:203" ht="20.399999999999999" customHeight="1">
      <c r="C65" s="96"/>
      <c r="D65" s="771"/>
      <c r="E65" s="771"/>
      <c r="F65" s="771"/>
      <c r="G65" s="771"/>
      <c r="H65" s="771"/>
      <c r="I65" s="771"/>
      <c r="J65" s="771"/>
      <c r="K65" s="771"/>
      <c r="L65" s="772" t="s">
        <v>12368</v>
      </c>
      <c r="M65" s="734"/>
      <c r="N65" s="734"/>
      <c r="O65" s="773" t="s">
        <v>12369</v>
      </c>
      <c r="P65" s="774"/>
      <c r="Q65" s="774"/>
      <c r="R65" s="699" t="s">
        <v>12370</v>
      </c>
      <c r="S65" s="699"/>
      <c r="T65" s="699"/>
      <c r="U65" s="775" t="s">
        <v>12371</v>
      </c>
      <c r="V65" s="776"/>
      <c r="W65" s="776"/>
      <c r="X65" s="776"/>
      <c r="Y65" s="776"/>
      <c r="Z65" s="776"/>
      <c r="AA65" s="776"/>
      <c r="AB65" s="776"/>
      <c r="AC65" s="776"/>
      <c r="AD65" s="776"/>
      <c r="AE65" s="776"/>
      <c r="AF65" s="776"/>
      <c r="AG65" s="776"/>
      <c r="AH65" s="776"/>
      <c r="AI65" s="777"/>
      <c r="AJ65" s="772" t="s">
        <v>12372</v>
      </c>
      <c r="AK65" s="734"/>
      <c r="AL65" s="734"/>
      <c r="AM65" s="781" t="s">
        <v>12373</v>
      </c>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3"/>
      <c r="BJ65" s="787" t="s">
        <v>12374</v>
      </c>
      <c r="BK65" s="788"/>
      <c r="BL65" s="788"/>
      <c r="BM65" s="788"/>
      <c r="BN65" s="789"/>
      <c r="BO65" s="793" t="s">
        <v>12375</v>
      </c>
      <c r="BP65" s="794"/>
      <c r="BQ65" s="794"/>
      <c r="BR65" s="795"/>
      <c r="BS65" s="98"/>
      <c r="BT65" s="100"/>
      <c r="BU65" s="106"/>
      <c r="BV65" s="106"/>
      <c r="CB65" s="96"/>
      <c r="CC65" s="97"/>
      <c r="CD65" s="697" t="s">
        <v>42</v>
      </c>
      <c r="CE65" s="697"/>
      <c r="CF65" s="697"/>
      <c r="CG65" s="697"/>
      <c r="CH65" s="697"/>
      <c r="CI65" s="697"/>
      <c r="CJ65" s="697"/>
      <c r="CK65" s="697"/>
      <c r="CL65" s="697"/>
      <c r="CM65" s="697"/>
      <c r="CN65" s="697" t="str">
        <f>VLOOKUP($D$11,調査票①!$A$3:$HK$1735,212,FALSE)&amp;""</f>
        <v>○</v>
      </c>
      <c r="CO65" s="697"/>
      <c r="CP65" s="697"/>
      <c r="CQ65" s="697"/>
      <c r="CR65" s="697"/>
      <c r="CS65" s="697"/>
      <c r="CT65" s="697"/>
      <c r="CU65" s="697"/>
      <c r="CV65" s="697"/>
      <c r="CW65" s="697"/>
      <c r="CX65" s="697"/>
      <c r="CY65" s="697"/>
      <c r="CZ65" s="697"/>
      <c r="DA65" s="697"/>
      <c r="DB65" s="98"/>
      <c r="DC65" s="98"/>
      <c r="DD65" s="123"/>
      <c r="DE65" s="123"/>
      <c r="DF65" s="123"/>
      <c r="DG65" s="942" t="s">
        <v>12363</v>
      </c>
      <c r="DH65" s="942"/>
      <c r="DI65" s="942"/>
      <c r="DJ65" s="942"/>
      <c r="DK65" s="942"/>
      <c r="DL65" s="942"/>
      <c r="DM65" s="942"/>
      <c r="DN65" s="942"/>
      <c r="DO65" s="942"/>
      <c r="DP65" s="942"/>
      <c r="DQ65" s="942"/>
      <c r="DR65" s="942"/>
      <c r="DS65" s="942"/>
      <c r="DT65" s="952"/>
      <c r="DU65" s="953"/>
      <c r="DV65" s="953"/>
      <c r="DW65" s="953"/>
      <c r="DX65" s="953"/>
      <c r="DY65" s="953"/>
      <c r="DZ65" s="953"/>
      <c r="EA65" s="953"/>
      <c r="EB65" s="953"/>
      <c r="EC65" s="953"/>
      <c r="ED65" s="953"/>
      <c r="EE65" s="954"/>
      <c r="EF65" s="211"/>
      <c r="EG65" s="211"/>
      <c r="EH65" s="211"/>
      <c r="EI65" s="211"/>
      <c r="EJ65" s="209"/>
      <c r="EK65" s="760"/>
      <c r="EL65" s="761"/>
      <c r="EM65" s="761"/>
      <c r="EN65" s="762"/>
      <c r="EO65" s="760"/>
      <c r="EP65" s="761"/>
      <c r="EQ65" s="761"/>
      <c r="ER65" s="762"/>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0"/>
      <c r="GC65" s="950"/>
      <c r="GD65" s="950"/>
      <c r="GE65" s="950"/>
      <c r="GF65" s="950"/>
      <c r="GG65" s="950"/>
      <c r="GH65" s="950"/>
      <c r="GI65" s="950"/>
      <c r="GJ65" s="951"/>
      <c r="GK65" s="951"/>
      <c r="GL65" s="951"/>
      <c r="GM65" s="951"/>
      <c r="GN65" s="951"/>
      <c r="GO65" s="951"/>
      <c r="GP65" s="951"/>
      <c r="GQ65" s="951"/>
      <c r="GR65" s="951"/>
      <c r="GS65" s="951"/>
      <c r="GT65" s="951"/>
      <c r="GU65" s="951"/>
    </row>
    <row r="66" spans="3:203" ht="20.399999999999999" customHeight="1">
      <c r="C66" s="96"/>
      <c r="D66" s="771"/>
      <c r="E66" s="771"/>
      <c r="F66" s="771"/>
      <c r="G66" s="771"/>
      <c r="H66" s="771"/>
      <c r="I66" s="771"/>
      <c r="J66" s="771"/>
      <c r="K66" s="771"/>
      <c r="L66" s="734"/>
      <c r="M66" s="734"/>
      <c r="N66" s="734"/>
      <c r="O66" s="774"/>
      <c r="P66" s="774"/>
      <c r="Q66" s="774"/>
      <c r="R66" s="699"/>
      <c r="S66" s="699"/>
      <c r="T66" s="699"/>
      <c r="U66" s="778"/>
      <c r="V66" s="779"/>
      <c r="W66" s="779"/>
      <c r="X66" s="779"/>
      <c r="Y66" s="779"/>
      <c r="Z66" s="779"/>
      <c r="AA66" s="779"/>
      <c r="AB66" s="779"/>
      <c r="AC66" s="779"/>
      <c r="AD66" s="779"/>
      <c r="AE66" s="779"/>
      <c r="AF66" s="779"/>
      <c r="AG66" s="779"/>
      <c r="AH66" s="779"/>
      <c r="AI66" s="780"/>
      <c r="AJ66" s="734"/>
      <c r="AK66" s="734"/>
      <c r="AL66" s="734"/>
      <c r="AM66" s="784"/>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6"/>
      <c r="BJ66" s="790"/>
      <c r="BK66" s="791"/>
      <c r="BL66" s="791"/>
      <c r="BM66" s="791"/>
      <c r="BN66" s="792"/>
      <c r="BO66" s="796"/>
      <c r="BP66" s="797"/>
      <c r="BQ66" s="797"/>
      <c r="BR66" s="798"/>
      <c r="BS66" s="98"/>
      <c r="BT66" s="100"/>
      <c r="BU66" s="106"/>
      <c r="BV66" s="106"/>
      <c r="CB66" s="96"/>
      <c r="CC66" s="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98"/>
      <c r="DC66" s="98"/>
      <c r="DD66" s="123"/>
      <c r="DE66" s="123"/>
      <c r="DF66" s="123"/>
      <c r="DG66" s="942"/>
      <c r="DH66" s="942"/>
      <c r="DI66" s="942"/>
      <c r="DJ66" s="942"/>
      <c r="DK66" s="942"/>
      <c r="DL66" s="942"/>
      <c r="DM66" s="942"/>
      <c r="DN66" s="942"/>
      <c r="DO66" s="942"/>
      <c r="DP66" s="942"/>
      <c r="DQ66" s="942"/>
      <c r="DR66" s="942"/>
      <c r="DS66" s="942"/>
      <c r="DT66" s="955"/>
      <c r="DU66" s="956"/>
      <c r="DV66" s="956"/>
      <c r="DW66" s="956"/>
      <c r="DX66" s="956"/>
      <c r="DY66" s="956"/>
      <c r="DZ66" s="956"/>
      <c r="EA66" s="956"/>
      <c r="EB66" s="956"/>
      <c r="EC66" s="956"/>
      <c r="ED66" s="956"/>
      <c r="EE66" s="957"/>
      <c r="EF66" s="145"/>
      <c r="EG66" s="145"/>
      <c r="EH66" s="145"/>
      <c r="EI66" s="145"/>
      <c r="EJ66" s="209"/>
      <c r="EK66" s="751">
        <f>VLOOKUP($AK$11,導入率!A4:AX37,47,FALSE)</f>
        <v>0.5161290322580645</v>
      </c>
      <c r="EL66" s="752"/>
      <c r="EM66" s="752"/>
      <c r="EN66" s="753"/>
      <c r="EO66" s="751">
        <f>VLOOKUP($AK$11,導入率!A4:AX37,48,FALSE)</f>
        <v>9.6774193548387094E-2</v>
      </c>
      <c r="EP66" s="752"/>
      <c r="EQ66" s="752"/>
      <c r="ER66" s="753"/>
      <c r="ES66" s="100"/>
    </row>
    <row r="67" spans="3:203" ht="20.399999999999999" customHeight="1">
      <c r="C67" s="96"/>
      <c r="D67" s="699" t="s">
        <v>12377</v>
      </c>
      <c r="E67" s="699"/>
      <c r="F67" s="699"/>
      <c r="G67" s="699"/>
      <c r="H67" s="699"/>
      <c r="I67" s="699"/>
      <c r="J67" s="699"/>
      <c r="K67" s="699"/>
      <c r="L67" s="705" t="str">
        <f>VLOOKUP($D$11,調査票①!$A$3:$HK$1735,56,FALSE)&amp;""</f>
        <v>14</v>
      </c>
      <c r="M67" s="705"/>
      <c r="N67" s="705"/>
      <c r="O67" s="705">
        <f>VLOOKUP($D$11,調査票①!$A$3:$HK$1735,57,FALSE)</f>
        <v>14</v>
      </c>
      <c r="P67" s="705"/>
      <c r="Q67" s="705"/>
      <c r="R67" s="706">
        <f>VLOOKUP($D$11,調査票①!$A$3:$HK$1735,58,FALSE)</f>
        <v>1</v>
      </c>
      <c r="S67" s="706"/>
      <c r="T67" s="706"/>
      <c r="U67" s="707" t="str">
        <f>VLOOKUP($D$11,調査票①!$A$3:$HK$1735,59,FALSE)&amp;""</f>
        <v>　</v>
      </c>
      <c r="V67" s="708"/>
      <c r="W67" s="708"/>
      <c r="X67" s="708"/>
      <c r="Y67" s="708"/>
      <c r="Z67" s="708"/>
      <c r="AA67" s="708"/>
      <c r="AB67" s="708"/>
      <c r="AC67" s="708"/>
      <c r="AD67" s="708"/>
      <c r="AE67" s="708"/>
      <c r="AF67" s="708"/>
      <c r="AG67" s="708"/>
      <c r="AH67" s="708"/>
      <c r="AI67" s="709"/>
      <c r="AJ67" s="699" t="str">
        <f>VLOOKUP($D$11,調査票①!$A$3:$HK$1735,60,FALSE)&amp;""</f>
        <v>0</v>
      </c>
      <c r="AK67" s="699"/>
      <c r="AL67" s="699"/>
      <c r="AM67" s="714" t="str">
        <f>VLOOKUP($D$11,調査票①!$A$3:$HK$1735,61,FALSE)&amp;""</f>
        <v>　</v>
      </c>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6"/>
      <c r="BJ67" s="720">
        <f>VLOOKUP($AK$11,導入率!$A$4:$AX$37,20,FALSE)</f>
        <v>0.66034155597722966</v>
      </c>
      <c r="BK67" s="721"/>
      <c r="BL67" s="721"/>
      <c r="BM67" s="721"/>
      <c r="BN67" s="722"/>
      <c r="BO67" s="726">
        <f>調査票①!BF1730</f>
        <v>0.40145623034916433</v>
      </c>
      <c r="BP67" s="727"/>
      <c r="BQ67" s="727"/>
      <c r="BR67" s="728"/>
      <c r="BS67" s="98"/>
      <c r="BT67" s="100"/>
      <c r="CB67" s="96"/>
      <c r="CC67" s="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98"/>
      <c r="DC67" s="98"/>
      <c r="DD67" s="123"/>
      <c r="DE67" s="123"/>
      <c r="DF67" s="123"/>
      <c r="DG67" s="942" t="s">
        <v>12365</v>
      </c>
      <c r="DH67" s="942"/>
      <c r="DI67" s="942"/>
      <c r="DJ67" s="942"/>
      <c r="DK67" s="942"/>
      <c r="DL67" s="942"/>
      <c r="DM67" s="942"/>
      <c r="DN67" s="942"/>
      <c r="DO67" s="942"/>
      <c r="DP67" s="942"/>
      <c r="DQ67" s="942"/>
      <c r="DR67" s="942"/>
      <c r="DS67" s="942"/>
      <c r="DT67" s="943" t="str">
        <f>VLOOKUP($D$11,調査票①!$A$3:$HK$1735,213,FALSE)&amp;""</f>
        <v/>
      </c>
      <c r="DU67" s="944"/>
      <c r="DV67" s="944"/>
      <c r="DW67" s="944"/>
      <c r="DX67" s="944"/>
      <c r="DY67" s="944"/>
      <c r="DZ67" s="944"/>
      <c r="EA67" s="944"/>
      <c r="EB67" s="944"/>
      <c r="EC67" s="944"/>
      <c r="ED67" s="944"/>
      <c r="EE67" s="945"/>
      <c r="EF67" s="145"/>
      <c r="EG67" s="145"/>
      <c r="EH67" s="145"/>
      <c r="EI67" s="145"/>
      <c r="EJ67" s="209"/>
      <c r="EK67" s="754"/>
      <c r="EL67" s="755"/>
      <c r="EM67" s="755"/>
      <c r="EN67" s="756"/>
      <c r="EO67" s="754"/>
      <c r="EP67" s="755"/>
      <c r="EQ67" s="755"/>
      <c r="ER67" s="756"/>
      <c r="ES67" s="100"/>
    </row>
    <row r="68" spans="3:203" ht="20.399999999999999" customHeight="1">
      <c r="C68" s="96"/>
      <c r="D68" s="699"/>
      <c r="E68" s="699"/>
      <c r="F68" s="699"/>
      <c r="G68" s="699"/>
      <c r="H68" s="699"/>
      <c r="I68" s="699"/>
      <c r="J68" s="699"/>
      <c r="K68" s="699"/>
      <c r="L68" s="705"/>
      <c r="M68" s="705"/>
      <c r="N68" s="705"/>
      <c r="O68" s="705"/>
      <c r="P68" s="705"/>
      <c r="Q68" s="705"/>
      <c r="R68" s="706"/>
      <c r="S68" s="706"/>
      <c r="T68" s="706"/>
      <c r="U68" s="710"/>
      <c r="V68" s="711"/>
      <c r="W68" s="711"/>
      <c r="X68" s="711"/>
      <c r="Y68" s="711"/>
      <c r="Z68" s="711"/>
      <c r="AA68" s="711"/>
      <c r="AB68" s="711"/>
      <c r="AC68" s="711"/>
      <c r="AD68" s="711"/>
      <c r="AE68" s="711"/>
      <c r="AF68" s="711"/>
      <c r="AG68" s="711"/>
      <c r="AH68" s="711"/>
      <c r="AI68" s="712"/>
      <c r="AJ68" s="699"/>
      <c r="AK68" s="699"/>
      <c r="AL68" s="699"/>
      <c r="AM68" s="717"/>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9"/>
      <c r="BJ68" s="723"/>
      <c r="BK68" s="724"/>
      <c r="BL68" s="724"/>
      <c r="BM68" s="724"/>
      <c r="BN68" s="725"/>
      <c r="BO68" s="729"/>
      <c r="BP68" s="730"/>
      <c r="BQ68" s="730"/>
      <c r="BR68" s="731"/>
      <c r="BS68" s="98"/>
      <c r="BT68" s="100"/>
      <c r="CB68" s="96"/>
      <c r="CC68" s="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98"/>
      <c r="DC68" s="98"/>
      <c r="DD68" s="98"/>
      <c r="DE68" s="98"/>
      <c r="DF68" s="98"/>
      <c r="DG68" s="942"/>
      <c r="DH68" s="942"/>
      <c r="DI68" s="942"/>
      <c r="DJ68" s="942"/>
      <c r="DK68" s="942"/>
      <c r="DL68" s="942"/>
      <c r="DM68" s="942"/>
      <c r="DN68" s="942"/>
      <c r="DO68" s="942"/>
      <c r="DP68" s="942"/>
      <c r="DQ68" s="942"/>
      <c r="DR68" s="942"/>
      <c r="DS68" s="942"/>
      <c r="DT68" s="946"/>
      <c r="DU68" s="947"/>
      <c r="DV68" s="947"/>
      <c r="DW68" s="947"/>
      <c r="DX68" s="947"/>
      <c r="DY68" s="947"/>
      <c r="DZ68" s="947"/>
      <c r="EA68" s="947"/>
      <c r="EB68" s="947"/>
      <c r="EC68" s="947"/>
      <c r="ED68" s="947"/>
      <c r="EE68" s="948"/>
      <c r="EF68" s="146"/>
      <c r="EG68" s="146"/>
      <c r="EH68" s="146"/>
      <c r="EI68" s="146"/>
      <c r="EJ68" s="147"/>
      <c r="EK68" s="764" t="s">
        <v>71</v>
      </c>
      <c r="EL68" s="765"/>
      <c r="EM68" s="765"/>
      <c r="EN68" s="765"/>
      <c r="EO68" s="765"/>
      <c r="EP68" s="765"/>
      <c r="EQ68" s="765"/>
      <c r="ER68" s="766"/>
      <c r="ES68" s="100"/>
    </row>
    <row r="69" spans="3:203" ht="20.399999999999999" customHeight="1">
      <c r="C69" s="96"/>
      <c r="D69" s="747" t="s">
        <v>12378</v>
      </c>
      <c r="E69" s="699"/>
      <c r="F69" s="699"/>
      <c r="G69" s="699"/>
      <c r="H69" s="699"/>
      <c r="I69" s="699"/>
      <c r="J69" s="699"/>
      <c r="K69" s="699"/>
      <c r="L69" s="705" t="str">
        <f>VLOOKUP($D$11,調査票①!$A$3:$HK$1735,62,FALSE)&amp;""</f>
        <v>30</v>
      </c>
      <c r="M69" s="705"/>
      <c r="N69" s="705"/>
      <c r="O69" s="705">
        <f>VLOOKUP($D$11,調査票①!$A$3:$HK$1735,63,FALSE)</f>
        <v>30</v>
      </c>
      <c r="P69" s="705"/>
      <c r="Q69" s="705"/>
      <c r="R69" s="770">
        <f>VLOOKUP($D$11,調査票①!$A$3:$HK$1735,64,FALSE)</f>
        <v>1</v>
      </c>
      <c r="S69" s="770"/>
      <c r="T69" s="770"/>
      <c r="U69" s="707" t="str">
        <f>VLOOKUP($D$11,調査票①!$A$3:$HK$1735,65,FALSE)&amp;""</f>
        <v>　</v>
      </c>
      <c r="V69" s="708"/>
      <c r="W69" s="708"/>
      <c r="X69" s="708"/>
      <c r="Y69" s="708"/>
      <c r="Z69" s="708"/>
      <c r="AA69" s="708"/>
      <c r="AB69" s="708"/>
      <c r="AC69" s="708"/>
      <c r="AD69" s="708"/>
      <c r="AE69" s="708"/>
      <c r="AF69" s="708"/>
      <c r="AG69" s="708"/>
      <c r="AH69" s="708"/>
      <c r="AI69" s="709"/>
      <c r="AJ69" s="699" t="str">
        <f>VLOOKUP($D$11,調査票①!$A$3:$HK$1735,66,FALSE)&amp;""</f>
        <v>0</v>
      </c>
      <c r="AK69" s="699"/>
      <c r="AL69" s="699"/>
      <c r="AM69" s="714" t="str">
        <f>VLOOKUP($D$11,調査票①!$A$3:$HK$1735,67,FALSE)&amp;""</f>
        <v>　</v>
      </c>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6"/>
      <c r="BJ69" s="720">
        <f>VLOOKUP($AK$11,導入率!$A$4:$AX$37,21,FALSE)</f>
        <v>0.65310821181887946</v>
      </c>
      <c r="BK69" s="721"/>
      <c r="BL69" s="721"/>
      <c r="BM69" s="721"/>
      <c r="BN69" s="722"/>
      <c r="BO69" s="726">
        <f>調査票①!BL1730</f>
        <v>0.48424486992358545</v>
      </c>
      <c r="BP69" s="727"/>
      <c r="BQ69" s="727"/>
      <c r="BR69" s="728"/>
      <c r="BS69" s="98"/>
      <c r="BT69" s="100"/>
      <c r="CB69" s="96"/>
      <c r="CC69" s="98"/>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98"/>
      <c r="DC69" s="98"/>
      <c r="DD69" s="97"/>
      <c r="DE69" s="97"/>
      <c r="DF69" s="97"/>
      <c r="DG69" s="942" t="s">
        <v>12376</v>
      </c>
      <c r="DH69" s="942"/>
      <c r="DI69" s="942"/>
      <c r="DJ69" s="942"/>
      <c r="DK69" s="942"/>
      <c r="DL69" s="942"/>
      <c r="DM69" s="942"/>
      <c r="DN69" s="942"/>
      <c r="DO69" s="942"/>
      <c r="DP69" s="942"/>
      <c r="DQ69" s="942"/>
      <c r="DR69" s="942"/>
      <c r="DS69" s="942"/>
      <c r="DT69" s="943" t="str">
        <f>IF(VLOOKUP($D$11,調査票①!$A$3:$HK$1735,213,FALSE)="○","","○")&amp;""</f>
        <v>○</v>
      </c>
      <c r="DU69" s="944"/>
      <c r="DV69" s="944"/>
      <c r="DW69" s="944"/>
      <c r="DX69" s="944"/>
      <c r="DY69" s="944"/>
      <c r="DZ69" s="944"/>
      <c r="EA69" s="944"/>
      <c r="EB69" s="944"/>
      <c r="EC69" s="944"/>
      <c r="ED69" s="944"/>
      <c r="EE69" s="945"/>
      <c r="EF69" s="97"/>
      <c r="EG69" s="97"/>
      <c r="EH69" s="97"/>
      <c r="EI69" s="97"/>
      <c r="EJ69" s="98"/>
      <c r="EK69" s="767"/>
      <c r="EL69" s="768"/>
      <c r="EM69" s="768"/>
      <c r="EN69" s="768"/>
      <c r="EO69" s="768"/>
      <c r="EP69" s="768"/>
      <c r="EQ69" s="768"/>
      <c r="ER69" s="769"/>
      <c r="ES69" s="100"/>
    </row>
    <row r="70" spans="3:203" ht="20.399999999999999" customHeight="1">
      <c r="C70" s="96"/>
      <c r="D70" s="699"/>
      <c r="E70" s="699"/>
      <c r="F70" s="699"/>
      <c r="G70" s="699"/>
      <c r="H70" s="699"/>
      <c r="I70" s="699"/>
      <c r="J70" s="699"/>
      <c r="K70" s="699"/>
      <c r="L70" s="705"/>
      <c r="M70" s="705"/>
      <c r="N70" s="705"/>
      <c r="O70" s="705"/>
      <c r="P70" s="705"/>
      <c r="Q70" s="705"/>
      <c r="R70" s="770"/>
      <c r="S70" s="770"/>
      <c r="T70" s="770"/>
      <c r="U70" s="710"/>
      <c r="V70" s="711"/>
      <c r="W70" s="711"/>
      <c r="X70" s="711"/>
      <c r="Y70" s="711"/>
      <c r="Z70" s="711"/>
      <c r="AA70" s="711"/>
      <c r="AB70" s="711"/>
      <c r="AC70" s="711"/>
      <c r="AD70" s="711"/>
      <c r="AE70" s="711"/>
      <c r="AF70" s="711"/>
      <c r="AG70" s="711"/>
      <c r="AH70" s="711"/>
      <c r="AI70" s="712"/>
      <c r="AJ70" s="699"/>
      <c r="AK70" s="699"/>
      <c r="AL70" s="699"/>
      <c r="AM70" s="717"/>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9"/>
      <c r="BJ70" s="723"/>
      <c r="BK70" s="724"/>
      <c r="BL70" s="724"/>
      <c r="BM70" s="724"/>
      <c r="BN70" s="725"/>
      <c r="BO70" s="729"/>
      <c r="BP70" s="730"/>
      <c r="BQ70" s="730"/>
      <c r="BR70" s="731"/>
      <c r="BS70" s="98"/>
      <c r="BT70" s="100"/>
      <c r="CB70" s="96"/>
      <c r="CC70" s="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98"/>
      <c r="DC70" s="98"/>
      <c r="DD70" s="97"/>
      <c r="DE70" s="97"/>
      <c r="DF70" s="97"/>
      <c r="DG70" s="942"/>
      <c r="DH70" s="942"/>
      <c r="DI70" s="942"/>
      <c r="DJ70" s="942"/>
      <c r="DK70" s="942"/>
      <c r="DL70" s="942"/>
      <c r="DM70" s="942"/>
      <c r="DN70" s="942"/>
      <c r="DO70" s="942"/>
      <c r="DP70" s="942"/>
      <c r="DQ70" s="942"/>
      <c r="DR70" s="942"/>
      <c r="DS70" s="942"/>
      <c r="DT70" s="946"/>
      <c r="DU70" s="947"/>
      <c r="DV70" s="947"/>
      <c r="DW70" s="947"/>
      <c r="DX70" s="947"/>
      <c r="DY70" s="947"/>
      <c r="DZ70" s="947"/>
      <c r="EA70" s="947"/>
      <c r="EB70" s="947"/>
      <c r="EC70" s="947"/>
      <c r="ED70" s="947"/>
      <c r="EE70" s="948"/>
      <c r="EF70" s="97"/>
      <c r="EG70" s="97"/>
      <c r="EH70" s="97"/>
      <c r="EI70" s="97"/>
      <c r="EJ70" s="98"/>
      <c r="EK70" s="757" t="s">
        <v>12366</v>
      </c>
      <c r="EL70" s="758"/>
      <c r="EM70" s="758"/>
      <c r="EN70" s="759"/>
      <c r="EO70" s="763" t="s">
        <v>12367</v>
      </c>
      <c r="EP70" s="758"/>
      <c r="EQ70" s="758"/>
      <c r="ER70" s="759"/>
      <c r="ES70" s="100"/>
    </row>
    <row r="71" spans="3:203" ht="20.399999999999999" customHeight="1">
      <c r="C71" s="96"/>
      <c r="D71" s="699" t="s">
        <v>12379</v>
      </c>
      <c r="E71" s="699"/>
      <c r="F71" s="699"/>
      <c r="G71" s="699"/>
      <c r="H71" s="699"/>
      <c r="I71" s="699"/>
      <c r="J71" s="699"/>
      <c r="K71" s="699"/>
      <c r="L71" s="705">
        <f>VLOOKUP($D$11,調査票①!$A$3:$HK$1735,68,FALSE)</f>
        <v>1</v>
      </c>
      <c r="M71" s="705"/>
      <c r="N71" s="705"/>
      <c r="O71" s="705">
        <f>VLOOKUP($D$11,調査票①!$A$3:$HK$1735,69,FALSE)</f>
        <v>1</v>
      </c>
      <c r="P71" s="705"/>
      <c r="Q71" s="705"/>
      <c r="R71" s="749">
        <f>VLOOKUP($D$11,調査票①!$A$3:$HK$1735,70,FALSE)</f>
        <v>1</v>
      </c>
      <c r="S71" s="749"/>
      <c r="T71" s="749"/>
      <c r="U71" s="707" t="str">
        <f>VLOOKUP($D$11,調査票①!$A$3:$HK$1735,71,FALSE)&amp;""</f>
        <v>　</v>
      </c>
      <c r="V71" s="708"/>
      <c r="W71" s="708"/>
      <c r="X71" s="708"/>
      <c r="Y71" s="708"/>
      <c r="Z71" s="708"/>
      <c r="AA71" s="708"/>
      <c r="AB71" s="708"/>
      <c r="AC71" s="708"/>
      <c r="AD71" s="708"/>
      <c r="AE71" s="708"/>
      <c r="AF71" s="708"/>
      <c r="AG71" s="708"/>
      <c r="AH71" s="708"/>
      <c r="AI71" s="709"/>
      <c r="AJ71" s="699" t="str">
        <f>VLOOKUP($D$11,調査票①!$A$3:$HK$1735,72,FALSE)&amp;""</f>
        <v>0</v>
      </c>
      <c r="AK71" s="699"/>
      <c r="AL71" s="699"/>
      <c r="AM71" s="714" t="str">
        <f>VLOOKUP($D$11,調査票①!$A$3:$HK$1735,73,FALSE)&amp;""</f>
        <v>　</v>
      </c>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6"/>
      <c r="BJ71" s="720">
        <f>VLOOKUP($AK$11,導入率!$A$4:$AX$37,22,FALSE)</f>
        <v>0.77593360995850624</v>
      </c>
      <c r="BK71" s="721"/>
      <c r="BL71" s="721"/>
      <c r="BM71" s="721"/>
      <c r="BN71" s="722"/>
      <c r="BO71" s="726">
        <f>調査票①!BR1730</f>
        <v>0.51994621246077988</v>
      </c>
      <c r="BP71" s="727"/>
      <c r="BQ71" s="727"/>
      <c r="BR71" s="728"/>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0"/>
      <c r="EL71" s="761"/>
      <c r="EM71" s="761"/>
      <c r="EN71" s="762"/>
      <c r="EO71" s="760"/>
      <c r="EP71" s="761"/>
      <c r="EQ71" s="761"/>
      <c r="ER71" s="762"/>
      <c r="ES71" s="100"/>
    </row>
    <row r="72" spans="3:203" ht="20.399999999999999" customHeight="1">
      <c r="C72" s="96"/>
      <c r="D72" s="699"/>
      <c r="E72" s="699"/>
      <c r="F72" s="699"/>
      <c r="G72" s="699"/>
      <c r="H72" s="699"/>
      <c r="I72" s="699"/>
      <c r="J72" s="699"/>
      <c r="K72" s="699"/>
      <c r="L72" s="705"/>
      <c r="M72" s="705"/>
      <c r="N72" s="705"/>
      <c r="O72" s="705"/>
      <c r="P72" s="705"/>
      <c r="Q72" s="705"/>
      <c r="R72" s="749"/>
      <c r="S72" s="749"/>
      <c r="T72" s="749"/>
      <c r="U72" s="710"/>
      <c r="V72" s="711"/>
      <c r="W72" s="711"/>
      <c r="X72" s="711"/>
      <c r="Y72" s="711"/>
      <c r="Z72" s="711"/>
      <c r="AA72" s="711"/>
      <c r="AB72" s="711"/>
      <c r="AC72" s="711"/>
      <c r="AD72" s="711"/>
      <c r="AE72" s="711"/>
      <c r="AF72" s="711"/>
      <c r="AG72" s="711"/>
      <c r="AH72" s="711"/>
      <c r="AI72" s="712"/>
      <c r="AJ72" s="699"/>
      <c r="AK72" s="699"/>
      <c r="AL72" s="699"/>
      <c r="AM72" s="717"/>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9"/>
      <c r="BJ72" s="723"/>
      <c r="BK72" s="724"/>
      <c r="BL72" s="724"/>
      <c r="BM72" s="724"/>
      <c r="BN72" s="725"/>
      <c r="BO72" s="729"/>
      <c r="BP72" s="730"/>
      <c r="BQ72" s="730"/>
      <c r="BR72" s="731"/>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1">
        <f>調査票①!HE1731</f>
        <v>0.41429401510749564</v>
      </c>
      <c r="EL72" s="752"/>
      <c r="EM72" s="752"/>
      <c r="EN72" s="753"/>
      <c r="EO72" s="751">
        <f>1-EK72</f>
        <v>0.58570598489250436</v>
      </c>
      <c r="EP72" s="752"/>
      <c r="EQ72" s="752"/>
      <c r="ER72" s="753"/>
      <c r="ES72" s="100"/>
    </row>
    <row r="73" spans="3:203" ht="20.399999999999999" customHeight="1">
      <c r="C73" s="96"/>
      <c r="D73" s="699" t="s">
        <v>12380</v>
      </c>
      <c r="E73" s="699"/>
      <c r="F73" s="699"/>
      <c r="G73" s="699"/>
      <c r="H73" s="699"/>
      <c r="I73" s="699"/>
      <c r="J73" s="699"/>
      <c r="K73" s="699"/>
      <c r="L73" s="705">
        <f>VLOOKUP($D$11,調査票①!$A$3:$HK$1735,74,FALSE)</f>
        <v>0</v>
      </c>
      <c r="M73" s="705"/>
      <c r="N73" s="705"/>
      <c r="O73" s="705">
        <f>VLOOKUP($D$11,調査票①!$A$3:$HK$1735,75,FALSE)</f>
        <v>0</v>
      </c>
      <c r="P73" s="705"/>
      <c r="Q73" s="705"/>
      <c r="R73" s="706" t="str">
        <f>VLOOKUP($D$11,調査票①!$A$3:$HK$1735,76,FALSE)</f>
        <v/>
      </c>
      <c r="S73" s="706"/>
      <c r="T73" s="706"/>
      <c r="U73" s="707" t="str">
        <f>VLOOKUP($D$11,調査票①!$A$3:$HK$1735,77,FALSE)&amp;""</f>
        <v/>
      </c>
      <c r="V73" s="708"/>
      <c r="W73" s="708"/>
      <c r="X73" s="708"/>
      <c r="Y73" s="708"/>
      <c r="Z73" s="708"/>
      <c r="AA73" s="708"/>
      <c r="AB73" s="708"/>
      <c r="AC73" s="708"/>
      <c r="AD73" s="708"/>
      <c r="AE73" s="708"/>
      <c r="AF73" s="708"/>
      <c r="AG73" s="708"/>
      <c r="AH73" s="708"/>
      <c r="AI73" s="709"/>
      <c r="AJ73" s="750" t="str">
        <f>VLOOKUP($D$11,調査票①!$A$3:$HK$1735,78,FALSE)&amp;""</f>
        <v>0</v>
      </c>
      <c r="AK73" s="750"/>
      <c r="AL73" s="750"/>
      <c r="AM73" s="714" t="str">
        <f>VLOOKUP($D$11,調査票①!$A$3:$HK$1735,79,FALSE)&amp;""</f>
        <v>　</v>
      </c>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6"/>
      <c r="BJ73" s="720">
        <f>VLOOKUP($AK$11,導入率!$A$4:$AX$37,23,FALSE)</f>
        <v>0.21428571428571427</v>
      </c>
      <c r="BK73" s="721"/>
      <c r="BL73" s="721"/>
      <c r="BM73" s="721"/>
      <c r="BN73" s="722"/>
      <c r="BO73" s="726">
        <f>調査票①!BX1730</f>
        <v>0.13659793814432988</v>
      </c>
      <c r="BP73" s="727"/>
      <c r="BQ73" s="727"/>
      <c r="BR73" s="728"/>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4"/>
      <c r="EL73" s="755"/>
      <c r="EM73" s="755"/>
      <c r="EN73" s="756"/>
      <c r="EO73" s="754"/>
      <c r="EP73" s="755"/>
      <c r="EQ73" s="755"/>
      <c r="ER73" s="756"/>
      <c r="ES73" s="100"/>
    </row>
    <row r="74" spans="3:203" ht="20.399999999999999" customHeight="1">
      <c r="C74" s="96"/>
      <c r="D74" s="699"/>
      <c r="E74" s="699"/>
      <c r="F74" s="699"/>
      <c r="G74" s="699"/>
      <c r="H74" s="699"/>
      <c r="I74" s="699"/>
      <c r="J74" s="699"/>
      <c r="K74" s="699"/>
      <c r="L74" s="705"/>
      <c r="M74" s="705"/>
      <c r="N74" s="705"/>
      <c r="O74" s="705"/>
      <c r="P74" s="705"/>
      <c r="Q74" s="705"/>
      <c r="R74" s="706"/>
      <c r="S74" s="706"/>
      <c r="T74" s="706"/>
      <c r="U74" s="710"/>
      <c r="V74" s="711"/>
      <c r="W74" s="711"/>
      <c r="X74" s="711"/>
      <c r="Y74" s="711"/>
      <c r="Z74" s="711"/>
      <c r="AA74" s="711"/>
      <c r="AB74" s="711"/>
      <c r="AC74" s="711"/>
      <c r="AD74" s="711"/>
      <c r="AE74" s="711"/>
      <c r="AF74" s="711"/>
      <c r="AG74" s="711"/>
      <c r="AH74" s="711"/>
      <c r="AI74" s="712"/>
      <c r="AJ74" s="750"/>
      <c r="AK74" s="750"/>
      <c r="AL74" s="750"/>
      <c r="AM74" s="717"/>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9"/>
      <c r="BJ74" s="723"/>
      <c r="BK74" s="724"/>
      <c r="BL74" s="724"/>
      <c r="BM74" s="724"/>
      <c r="BN74" s="725"/>
      <c r="BO74" s="729"/>
      <c r="BP74" s="730"/>
      <c r="BQ74" s="730"/>
      <c r="BR74" s="731"/>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7"/>
      <c r="EK74" s="117"/>
      <c r="EL74" s="117"/>
      <c r="EM74" s="117"/>
      <c r="EN74" s="117"/>
      <c r="EO74" s="117"/>
      <c r="EP74" s="117"/>
      <c r="EQ74" s="117"/>
      <c r="ER74" s="117"/>
      <c r="ES74" s="118"/>
    </row>
    <row r="75" spans="3:203" ht="20.399999999999999" customHeight="1">
      <c r="C75" s="96"/>
      <c r="D75" s="733" t="s">
        <v>12381</v>
      </c>
      <c r="E75" s="734"/>
      <c r="F75" s="734"/>
      <c r="G75" s="734"/>
      <c r="H75" s="734"/>
      <c r="I75" s="734"/>
      <c r="J75" s="734"/>
      <c r="K75" s="734"/>
      <c r="L75" s="705">
        <f>VLOOKUP($D$11,調査票①!$A$3:$HK$1735,80,FALSE)</f>
        <v>0</v>
      </c>
      <c r="M75" s="705"/>
      <c r="N75" s="705"/>
      <c r="O75" s="705">
        <f>VLOOKUP($D$11,調査票①!$A$3:$HK$1735,81,FALSE)</f>
        <v>0</v>
      </c>
      <c r="P75" s="705"/>
      <c r="Q75" s="705"/>
      <c r="R75" s="706" t="str">
        <f>VLOOKUP($D$11,調査票①!$A$3:$HK$1735,82,FALSE)</f>
        <v/>
      </c>
      <c r="S75" s="706"/>
      <c r="T75" s="706"/>
      <c r="U75" s="707" t="str">
        <f>VLOOKUP($D$11,調査票①!$A$3:$HK$1735,83,FALSE)&amp;""</f>
        <v>　</v>
      </c>
      <c r="V75" s="708"/>
      <c r="W75" s="708"/>
      <c r="X75" s="708"/>
      <c r="Y75" s="708"/>
      <c r="Z75" s="708"/>
      <c r="AA75" s="708"/>
      <c r="AB75" s="708"/>
      <c r="AC75" s="708"/>
      <c r="AD75" s="708"/>
      <c r="AE75" s="708"/>
      <c r="AF75" s="708"/>
      <c r="AG75" s="708"/>
      <c r="AH75" s="708"/>
      <c r="AI75" s="709"/>
      <c r="AJ75" s="750" t="str">
        <f>VLOOKUP($D$11,調査票①!$A$3:$HK$1735,84,FALSE)&amp;""</f>
        <v>0</v>
      </c>
      <c r="AK75" s="750"/>
      <c r="AL75" s="750"/>
      <c r="AM75" s="714" t="str">
        <f>VLOOKUP($D$11,調査票①!$A$3:$HK$1735,85,FALSE)&amp;""</f>
        <v>　</v>
      </c>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6"/>
      <c r="BJ75" s="720">
        <f>VLOOKUP($AK$11,導入率!$A$4:$AX$37,24,FALSE)</f>
        <v>0.967741935483871</v>
      </c>
      <c r="BK75" s="721"/>
      <c r="BL75" s="721"/>
      <c r="BM75" s="721"/>
      <c r="BN75" s="722"/>
      <c r="BO75" s="726">
        <f>調査票①!CD1730</f>
        <v>0.84967919340054998</v>
      </c>
      <c r="BP75" s="727"/>
      <c r="BQ75" s="727"/>
      <c r="BR75" s="728"/>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6"/>
      <c r="DE75" s="206"/>
      <c r="DF75" s="206"/>
      <c r="DG75" s="206"/>
      <c r="DH75" s="206"/>
      <c r="DI75" s="206"/>
      <c r="DJ75" s="203"/>
      <c r="DK75" s="203"/>
      <c r="DL75" s="203"/>
      <c r="DM75" s="20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4"/>
      <c r="E76" s="734"/>
      <c r="F76" s="734"/>
      <c r="G76" s="734"/>
      <c r="H76" s="734"/>
      <c r="I76" s="734"/>
      <c r="J76" s="734"/>
      <c r="K76" s="734"/>
      <c r="L76" s="705"/>
      <c r="M76" s="705"/>
      <c r="N76" s="705"/>
      <c r="O76" s="705"/>
      <c r="P76" s="705"/>
      <c r="Q76" s="705"/>
      <c r="R76" s="706"/>
      <c r="S76" s="706"/>
      <c r="T76" s="706"/>
      <c r="U76" s="710"/>
      <c r="V76" s="711"/>
      <c r="W76" s="711"/>
      <c r="X76" s="711"/>
      <c r="Y76" s="711"/>
      <c r="Z76" s="711"/>
      <c r="AA76" s="711"/>
      <c r="AB76" s="711"/>
      <c r="AC76" s="711"/>
      <c r="AD76" s="711"/>
      <c r="AE76" s="711"/>
      <c r="AF76" s="711"/>
      <c r="AG76" s="711"/>
      <c r="AH76" s="711"/>
      <c r="AI76" s="712"/>
      <c r="AJ76" s="750"/>
      <c r="AK76" s="750"/>
      <c r="AL76" s="750"/>
      <c r="AM76" s="717"/>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9"/>
      <c r="BJ76" s="723"/>
      <c r="BK76" s="724"/>
      <c r="BL76" s="724"/>
      <c r="BM76" s="724"/>
      <c r="BN76" s="725"/>
      <c r="BO76" s="729"/>
      <c r="BP76" s="730"/>
      <c r="BQ76" s="730"/>
      <c r="BR76" s="731"/>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6"/>
      <c r="DE76" s="206"/>
      <c r="DF76" s="206"/>
      <c r="DG76" s="206"/>
      <c r="DH76" s="206"/>
      <c r="DI76" s="206"/>
      <c r="DJ76" s="204"/>
      <c r="DK76" s="204"/>
      <c r="DL76" s="204"/>
      <c r="DM76" s="204"/>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3" t="s">
        <v>12382</v>
      </c>
      <c r="E77" s="734"/>
      <c r="F77" s="734"/>
      <c r="G77" s="734"/>
      <c r="H77" s="734"/>
      <c r="I77" s="734"/>
      <c r="J77" s="734"/>
      <c r="K77" s="734"/>
      <c r="L77" s="705">
        <f>VLOOKUP($D$11,調査票①!$A$3:$HK$1735,86,FALSE)</f>
        <v>0</v>
      </c>
      <c r="M77" s="705"/>
      <c r="N77" s="705"/>
      <c r="O77" s="705">
        <f>VLOOKUP($D$11,調査票①!$A$3:$HK$1735,87,FALSE)</f>
        <v>0</v>
      </c>
      <c r="P77" s="705"/>
      <c r="Q77" s="705"/>
      <c r="R77" s="706" t="str">
        <f>VLOOKUP($D$11,調査票①!$A$3:$HK$1735,88,FALSE)</f>
        <v/>
      </c>
      <c r="S77" s="706"/>
      <c r="T77" s="706"/>
      <c r="U77" s="707" t="str">
        <f>VLOOKUP($D$11,調査票①!$A$3:$HK$1735,89,FALSE)&amp;""</f>
        <v>　</v>
      </c>
      <c r="V77" s="708"/>
      <c r="W77" s="708"/>
      <c r="X77" s="708"/>
      <c r="Y77" s="708"/>
      <c r="Z77" s="708"/>
      <c r="AA77" s="708"/>
      <c r="AB77" s="708"/>
      <c r="AC77" s="708"/>
      <c r="AD77" s="708"/>
      <c r="AE77" s="708"/>
      <c r="AF77" s="708"/>
      <c r="AG77" s="708"/>
      <c r="AH77" s="708"/>
      <c r="AI77" s="709"/>
      <c r="AJ77" s="750" t="str">
        <f>VLOOKUP($D$11,調査票①!$A$3:$HK$1735,90,FALSE)&amp;""</f>
        <v>0</v>
      </c>
      <c r="AK77" s="750"/>
      <c r="AL77" s="750"/>
      <c r="AM77" s="714" t="str">
        <f>VLOOKUP($D$11,調査票①!$A$3:$HK$1735,91,FALSE)&amp;""</f>
        <v>　</v>
      </c>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6"/>
      <c r="BJ77" s="720">
        <f>VLOOKUP($AK$11,導入率!$A$4:$AX$37,25,FALSE)</f>
        <v>0.88793103448275867</v>
      </c>
      <c r="BK77" s="721"/>
      <c r="BL77" s="721"/>
      <c r="BM77" s="721"/>
      <c r="BN77" s="722"/>
      <c r="BO77" s="726">
        <f>調査票①!CJ1730</f>
        <v>0.7562862669245648</v>
      </c>
      <c r="BP77" s="727"/>
      <c r="BQ77" s="727"/>
      <c r="BR77" s="728"/>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3"/>
      <c r="ER77" s="83"/>
      <c r="ES77" s="83"/>
    </row>
    <row r="78" spans="3:203" ht="20.399999999999999" customHeight="1">
      <c r="C78" s="96"/>
      <c r="D78" s="734"/>
      <c r="E78" s="734"/>
      <c r="F78" s="734"/>
      <c r="G78" s="734"/>
      <c r="H78" s="734"/>
      <c r="I78" s="734"/>
      <c r="J78" s="734"/>
      <c r="K78" s="734"/>
      <c r="L78" s="705"/>
      <c r="M78" s="705"/>
      <c r="N78" s="705"/>
      <c r="O78" s="705"/>
      <c r="P78" s="705"/>
      <c r="Q78" s="705"/>
      <c r="R78" s="706"/>
      <c r="S78" s="706"/>
      <c r="T78" s="706"/>
      <c r="U78" s="710"/>
      <c r="V78" s="711"/>
      <c r="W78" s="711"/>
      <c r="X78" s="711"/>
      <c r="Y78" s="711"/>
      <c r="Z78" s="711"/>
      <c r="AA78" s="711"/>
      <c r="AB78" s="711"/>
      <c r="AC78" s="711"/>
      <c r="AD78" s="711"/>
      <c r="AE78" s="711"/>
      <c r="AF78" s="711"/>
      <c r="AG78" s="711"/>
      <c r="AH78" s="711"/>
      <c r="AI78" s="712"/>
      <c r="AJ78" s="750"/>
      <c r="AK78" s="750"/>
      <c r="AL78" s="750"/>
      <c r="AM78" s="717"/>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9"/>
      <c r="BJ78" s="723"/>
      <c r="BK78" s="724"/>
      <c r="BL78" s="724"/>
      <c r="BM78" s="724"/>
      <c r="BN78" s="725"/>
      <c r="BO78" s="729"/>
      <c r="BP78" s="730"/>
      <c r="BQ78" s="730"/>
      <c r="BR78" s="731"/>
      <c r="BS78" s="98"/>
      <c r="BT78" s="100"/>
      <c r="CB78" s="92"/>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4"/>
      <c r="DB78" s="94"/>
      <c r="DC78" s="94"/>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4"/>
      <c r="ER78" s="94"/>
      <c r="ES78" s="95"/>
    </row>
    <row r="79" spans="3:203" ht="20.399999999999999" customHeight="1">
      <c r="C79" s="96"/>
      <c r="D79" s="699" t="s">
        <v>12383</v>
      </c>
      <c r="E79" s="699"/>
      <c r="F79" s="699"/>
      <c r="G79" s="699"/>
      <c r="H79" s="699"/>
      <c r="I79" s="699"/>
      <c r="J79" s="699"/>
      <c r="K79" s="699"/>
      <c r="L79" s="705" t="str">
        <f>VLOOKUP($D$11,調査票①!$A$3:$HK$1735,92,FALSE)&amp;""</f>
        <v>2</v>
      </c>
      <c r="M79" s="705"/>
      <c r="N79" s="705"/>
      <c r="O79" s="705">
        <f>VLOOKUP($D$11,調査票①!$A$3:$HK$1735,93,FALSE)</f>
        <v>0</v>
      </c>
      <c r="P79" s="705"/>
      <c r="Q79" s="705"/>
      <c r="R79" s="706">
        <f>VLOOKUP($D$11,調査票①!$A$3:$HK$1735,94,FALSE)</f>
        <v>0</v>
      </c>
      <c r="S79" s="706"/>
      <c r="T79" s="706"/>
      <c r="U79" s="707" t="str">
        <f>VLOOKUP($D$11,調査票①!$A$3:$HK$1735,95,FALSE)&amp;""</f>
        <v>小規模であるため、現行のまま直営を維持</v>
      </c>
      <c r="V79" s="708"/>
      <c r="W79" s="708"/>
      <c r="X79" s="708"/>
      <c r="Y79" s="708"/>
      <c r="Z79" s="708"/>
      <c r="AA79" s="708"/>
      <c r="AB79" s="708"/>
      <c r="AC79" s="708"/>
      <c r="AD79" s="708"/>
      <c r="AE79" s="708"/>
      <c r="AF79" s="708"/>
      <c r="AG79" s="708"/>
      <c r="AH79" s="708"/>
      <c r="AI79" s="709"/>
      <c r="AJ79" s="713">
        <f>VLOOKUP($D$11,調査票①!$A$3:$HK$1735,96,FALSE)</f>
        <v>0</v>
      </c>
      <c r="AK79" s="713"/>
      <c r="AL79" s="713"/>
      <c r="AM79" s="714" t="str">
        <f>VLOOKUP($D$11,調査票①!$A$3:$HK$1735,97,FALSE)&amp;""</f>
        <v>　</v>
      </c>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6"/>
      <c r="BJ79" s="720">
        <f>VLOOKUP($AK$11,導入率!$A$4:$AX$37,26,FALSE)</f>
        <v>0.72164948453608246</v>
      </c>
      <c r="BK79" s="721"/>
      <c r="BL79" s="721"/>
      <c r="BM79" s="721"/>
      <c r="BN79" s="722"/>
      <c r="BO79" s="726">
        <f>調査票①!CP1730</f>
        <v>0.59190957763236174</v>
      </c>
      <c r="BP79" s="727"/>
      <c r="BQ79" s="727"/>
      <c r="BR79" s="728"/>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8"/>
      <c r="ER79" s="98"/>
      <c r="ES79" s="100"/>
    </row>
    <row r="80" spans="3:203" ht="20.399999999999999" customHeight="1">
      <c r="C80" s="96"/>
      <c r="D80" s="699"/>
      <c r="E80" s="699"/>
      <c r="F80" s="699"/>
      <c r="G80" s="699"/>
      <c r="H80" s="699"/>
      <c r="I80" s="699"/>
      <c r="J80" s="699"/>
      <c r="K80" s="699"/>
      <c r="L80" s="705"/>
      <c r="M80" s="705"/>
      <c r="N80" s="705"/>
      <c r="O80" s="705"/>
      <c r="P80" s="705"/>
      <c r="Q80" s="705"/>
      <c r="R80" s="706"/>
      <c r="S80" s="706"/>
      <c r="T80" s="706"/>
      <c r="U80" s="710"/>
      <c r="V80" s="711"/>
      <c r="W80" s="711"/>
      <c r="X80" s="711"/>
      <c r="Y80" s="711"/>
      <c r="Z80" s="711"/>
      <c r="AA80" s="711"/>
      <c r="AB80" s="711"/>
      <c r="AC80" s="711"/>
      <c r="AD80" s="711"/>
      <c r="AE80" s="711"/>
      <c r="AF80" s="711"/>
      <c r="AG80" s="711"/>
      <c r="AH80" s="711"/>
      <c r="AI80" s="712"/>
      <c r="AJ80" s="713"/>
      <c r="AK80" s="713"/>
      <c r="AL80" s="713"/>
      <c r="AM80" s="717"/>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9"/>
      <c r="BJ80" s="723"/>
      <c r="BK80" s="724"/>
      <c r="BL80" s="724"/>
      <c r="BM80" s="724"/>
      <c r="BN80" s="725"/>
      <c r="BO80" s="729"/>
      <c r="BP80" s="730"/>
      <c r="BQ80" s="730"/>
      <c r="BR80" s="731"/>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8"/>
      <c r="ER80" s="98"/>
      <c r="ES80" s="100"/>
    </row>
    <row r="81" spans="3:149" ht="20.399999999999999" customHeight="1">
      <c r="C81" s="96"/>
      <c r="D81" s="699" t="s">
        <v>12384</v>
      </c>
      <c r="E81" s="699"/>
      <c r="F81" s="699"/>
      <c r="G81" s="699"/>
      <c r="H81" s="699"/>
      <c r="I81" s="699"/>
      <c r="J81" s="699"/>
      <c r="K81" s="699"/>
      <c r="L81" s="705">
        <f>VLOOKUP($D$11,調査票①!$A$3:$HK$1735,98,FALSE)</f>
        <v>0</v>
      </c>
      <c r="M81" s="705"/>
      <c r="N81" s="705"/>
      <c r="O81" s="705">
        <f>VLOOKUP($D$11,調査票①!$A$3:$HK$1735,99,FALSE)</f>
        <v>0</v>
      </c>
      <c r="P81" s="705"/>
      <c r="Q81" s="705"/>
      <c r="R81" s="706" t="str">
        <f>VLOOKUP($D$11,調査票①!$A$3:$HK$1735,100,FALSE)</f>
        <v/>
      </c>
      <c r="S81" s="706"/>
      <c r="T81" s="706"/>
      <c r="U81" s="707" t="str">
        <f>VLOOKUP($D$11,調査票①!$A$3:$HK$1735,101,FALSE)&amp;""</f>
        <v>　</v>
      </c>
      <c r="V81" s="708"/>
      <c r="W81" s="708"/>
      <c r="X81" s="708"/>
      <c r="Y81" s="708"/>
      <c r="Z81" s="708"/>
      <c r="AA81" s="708"/>
      <c r="AB81" s="708"/>
      <c r="AC81" s="708"/>
      <c r="AD81" s="708"/>
      <c r="AE81" s="708"/>
      <c r="AF81" s="708"/>
      <c r="AG81" s="708"/>
      <c r="AH81" s="708"/>
      <c r="AI81" s="709"/>
      <c r="AJ81" s="748">
        <f>VLOOKUP($D$11,調査票①!$A$3:$HK$1735,102,FALSE)</f>
        <v>0</v>
      </c>
      <c r="AK81" s="748"/>
      <c r="AL81" s="748"/>
      <c r="AM81" s="714" t="str">
        <f>VLOOKUP($D$11,調査票①!$A$3:$HK$1735,103,FALSE)&amp;""</f>
        <v>　</v>
      </c>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6"/>
      <c r="BJ81" s="720">
        <f>VLOOKUP($AK$11,導入率!$A$4:$AX$37,27,FALSE)</f>
        <v>0.65306122448979587</v>
      </c>
      <c r="BK81" s="721"/>
      <c r="BL81" s="721"/>
      <c r="BM81" s="721"/>
      <c r="BN81" s="722"/>
      <c r="BO81" s="726">
        <f>調査票①!CV1730</f>
        <v>0.75</v>
      </c>
      <c r="BP81" s="727"/>
      <c r="BQ81" s="727"/>
      <c r="BR81" s="728"/>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699"/>
      <c r="E82" s="699"/>
      <c r="F82" s="699"/>
      <c r="G82" s="699"/>
      <c r="H82" s="699"/>
      <c r="I82" s="699"/>
      <c r="J82" s="699"/>
      <c r="K82" s="699"/>
      <c r="L82" s="705"/>
      <c r="M82" s="705"/>
      <c r="N82" s="705"/>
      <c r="O82" s="705"/>
      <c r="P82" s="705"/>
      <c r="Q82" s="705"/>
      <c r="R82" s="706"/>
      <c r="S82" s="706"/>
      <c r="T82" s="706"/>
      <c r="U82" s="710"/>
      <c r="V82" s="711"/>
      <c r="W82" s="711"/>
      <c r="X82" s="711"/>
      <c r="Y82" s="711"/>
      <c r="Z82" s="711"/>
      <c r="AA82" s="711"/>
      <c r="AB82" s="711"/>
      <c r="AC82" s="711"/>
      <c r="AD82" s="711"/>
      <c r="AE82" s="711"/>
      <c r="AF82" s="711"/>
      <c r="AG82" s="711"/>
      <c r="AH82" s="711"/>
      <c r="AI82" s="712"/>
      <c r="AJ82" s="748"/>
      <c r="AK82" s="748"/>
      <c r="AL82" s="748"/>
      <c r="AM82" s="717"/>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9"/>
      <c r="BJ82" s="723"/>
      <c r="BK82" s="724"/>
      <c r="BL82" s="724"/>
      <c r="BM82" s="724"/>
      <c r="BN82" s="725"/>
      <c r="BO82" s="729"/>
      <c r="BP82" s="730"/>
      <c r="BQ82" s="730"/>
      <c r="BR82" s="731"/>
      <c r="BS82" s="98"/>
      <c r="BT82" s="100"/>
      <c r="CB82" s="96"/>
      <c r="CC82" s="697" t="s">
        <v>12391</v>
      </c>
      <c r="CD82" s="697"/>
      <c r="CE82" s="697"/>
      <c r="CF82" s="697"/>
      <c r="CG82" s="697"/>
      <c r="CH82" s="697"/>
      <c r="CI82" s="697"/>
      <c r="CJ82" s="697"/>
      <c r="CK82" s="697"/>
      <c r="CL82" s="697"/>
      <c r="CM82" s="697" t="str">
        <f>VLOOKUP($D$11,調査票①!$A$3:$HK$1735,214,FALSE)&amp;""</f>
        <v>○</v>
      </c>
      <c r="CN82" s="697"/>
      <c r="CO82" s="697"/>
      <c r="CP82" s="697"/>
      <c r="CQ82" s="697"/>
      <c r="CR82" s="697"/>
      <c r="CS82" s="697"/>
      <c r="CT82" s="697"/>
      <c r="CU82" s="697"/>
      <c r="CV82" s="697"/>
      <c r="CW82" s="697"/>
      <c r="CX82" s="697"/>
      <c r="CY82" s="697"/>
      <c r="CZ82" s="697"/>
      <c r="DA82" s="98"/>
      <c r="DB82" s="697" t="s">
        <v>60</v>
      </c>
      <c r="DC82" s="697"/>
      <c r="DD82" s="697"/>
      <c r="DE82" s="697"/>
      <c r="DF82" s="697"/>
      <c r="DG82" s="697"/>
      <c r="DH82" s="697"/>
      <c r="DI82" s="697"/>
      <c r="DJ82" s="697"/>
      <c r="DK82" s="697"/>
      <c r="DL82" s="697" t="str">
        <f>VLOOKUP($D$11,調査票①!$A$3:$HK$1735,215,FALSE)&amp;""</f>
        <v>　</v>
      </c>
      <c r="DM82" s="697"/>
      <c r="DN82" s="697"/>
      <c r="DO82" s="697"/>
      <c r="DP82" s="697"/>
      <c r="DQ82" s="697"/>
      <c r="DR82" s="697"/>
      <c r="DS82" s="697"/>
      <c r="DT82" s="697"/>
      <c r="DU82" s="697"/>
      <c r="DV82" s="98"/>
      <c r="DW82" s="98"/>
      <c r="DX82" s="98"/>
      <c r="DY82" s="699" t="s">
        <v>12392</v>
      </c>
      <c r="DZ82" s="699"/>
      <c r="EA82" s="699"/>
      <c r="EB82" s="699"/>
      <c r="EC82" s="699"/>
      <c r="ED82" s="699"/>
      <c r="EE82" s="699"/>
      <c r="EF82" s="699"/>
      <c r="EG82" s="949" t="str">
        <f>VLOOKUP($D$11,調査票①!$A$3:$HK$1735,216,FALSE)&amp;""</f>
        <v>　</v>
      </c>
      <c r="EH82" s="949"/>
      <c r="EI82" s="949"/>
      <c r="EJ82" s="949"/>
      <c r="EK82" s="949"/>
      <c r="EL82" s="949"/>
      <c r="EM82" s="949"/>
      <c r="EN82" s="949"/>
      <c r="EO82" s="949"/>
      <c r="EP82" s="98"/>
      <c r="EQ82" s="98"/>
      <c r="ER82" s="98"/>
      <c r="ES82" s="100"/>
    </row>
    <row r="83" spans="3:149" ht="20.399999999999999" customHeight="1">
      <c r="C83" s="96"/>
      <c r="D83" s="734" t="s">
        <v>12385</v>
      </c>
      <c r="E83" s="734"/>
      <c r="F83" s="734"/>
      <c r="G83" s="734"/>
      <c r="H83" s="734"/>
      <c r="I83" s="734"/>
      <c r="J83" s="734"/>
      <c r="K83" s="734"/>
      <c r="L83" s="705">
        <f>VLOOKUP($D$11,調査票①!$A$3:$HK$1735,104,FALSE)</f>
        <v>0</v>
      </c>
      <c r="M83" s="705"/>
      <c r="N83" s="705"/>
      <c r="O83" s="705">
        <f>VLOOKUP($D$11,調査票①!$A$3:$HK$1735,105,FALSE)</f>
        <v>0</v>
      </c>
      <c r="P83" s="705"/>
      <c r="Q83" s="705"/>
      <c r="R83" s="706" t="str">
        <f>VLOOKUP($D$11,調査票①!$A$3:$HK$1735,106,FALSE)</f>
        <v/>
      </c>
      <c r="S83" s="706"/>
      <c r="T83" s="706"/>
      <c r="U83" s="707" t="str">
        <f>VLOOKUP($D$11,調査票①!$A$3:$HK$1735,107,FALSE)&amp;""</f>
        <v>　</v>
      </c>
      <c r="V83" s="708"/>
      <c r="W83" s="708"/>
      <c r="X83" s="708"/>
      <c r="Y83" s="708"/>
      <c r="Z83" s="708"/>
      <c r="AA83" s="708"/>
      <c r="AB83" s="708"/>
      <c r="AC83" s="708"/>
      <c r="AD83" s="708"/>
      <c r="AE83" s="708"/>
      <c r="AF83" s="708"/>
      <c r="AG83" s="708"/>
      <c r="AH83" s="708"/>
      <c r="AI83" s="709"/>
      <c r="AJ83" s="748">
        <f>VLOOKUP($D$11,調査票①!$A$3:$HK$1735,108,FALSE)</f>
        <v>0</v>
      </c>
      <c r="AK83" s="748"/>
      <c r="AL83" s="748"/>
      <c r="AM83" s="714" t="str">
        <f>VLOOKUP($D$11,調査票①!$A$3:$HK$1735,109,FALSE)&amp;""</f>
        <v>　</v>
      </c>
      <c r="AN83" s="715"/>
      <c r="AO83" s="715"/>
      <c r="AP83" s="715"/>
      <c r="AQ83" s="715"/>
      <c r="AR83" s="715"/>
      <c r="AS83" s="715"/>
      <c r="AT83" s="715"/>
      <c r="AU83" s="715"/>
      <c r="AV83" s="715"/>
      <c r="AW83" s="715"/>
      <c r="AX83" s="715"/>
      <c r="AY83" s="715"/>
      <c r="AZ83" s="715"/>
      <c r="BA83" s="715"/>
      <c r="BB83" s="715"/>
      <c r="BC83" s="715"/>
      <c r="BD83" s="715"/>
      <c r="BE83" s="715"/>
      <c r="BF83" s="715"/>
      <c r="BG83" s="715"/>
      <c r="BH83" s="715"/>
      <c r="BI83" s="716"/>
      <c r="BJ83" s="720">
        <f>VLOOKUP($AK$11,導入率!$A$4:$AX$37,28,FALSE)</f>
        <v>0.63888888888888884</v>
      </c>
      <c r="BK83" s="721"/>
      <c r="BL83" s="721"/>
      <c r="BM83" s="721"/>
      <c r="BN83" s="722"/>
      <c r="BO83" s="726">
        <f>調査票①!DB1730</f>
        <v>0.65762711864406775</v>
      </c>
      <c r="BP83" s="727"/>
      <c r="BQ83" s="727"/>
      <c r="BR83" s="728"/>
      <c r="BS83" s="98"/>
      <c r="BT83" s="100"/>
      <c r="CB83" s="96"/>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98"/>
      <c r="DB83" s="697"/>
      <c r="DC83" s="697"/>
      <c r="DD83" s="697"/>
      <c r="DE83" s="697"/>
      <c r="DF83" s="697"/>
      <c r="DG83" s="697"/>
      <c r="DH83" s="697"/>
      <c r="DI83" s="697"/>
      <c r="DJ83" s="697"/>
      <c r="DK83" s="697"/>
      <c r="DL83" s="697"/>
      <c r="DM83" s="697"/>
      <c r="DN83" s="697"/>
      <c r="DO83" s="697"/>
      <c r="DP83" s="697"/>
      <c r="DQ83" s="697"/>
      <c r="DR83" s="697"/>
      <c r="DS83" s="697"/>
      <c r="DT83" s="697"/>
      <c r="DU83" s="697"/>
      <c r="DV83" s="98"/>
      <c r="DW83" s="98"/>
      <c r="DX83" s="98"/>
      <c r="DY83" s="699"/>
      <c r="DZ83" s="699"/>
      <c r="EA83" s="699"/>
      <c r="EB83" s="699"/>
      <c r="EC83" s="699"/>
      <c r="ED83" s="699"/>
      <c r="EE83" s="699"/>
      <c r="EF83" s="699"/>
      <c r="EG83" s="949"/>
      <c r="EH83" s="949"/>
      <c r="EI83" s="949"/>
      <c r="EJ83" s="949"/>
      <c r="EK83" s="949"/>
      <c r="EL83" s="949"/>
      <c r="EM83" s="949"/>
      <c r="EN83" s="949"/>
      <c r="EO83" s="949"/>
      <c r="EP83" s="98"/>
      <c r="EQ83" s="98"/>
      <c r="ER83" s="98"/>
      <c r="ES83" s="100"/>
    </row>
    <row r="84" spans="3:149" ht="20.399999999999999" customHeight="1">
      <c r="C84" s="96"/>
      <c r="D84" s="734"/>
      <c r="E84" s="734"/>
      <c r="F84" s="734"/>
      <c r="G84" s="734"/>
      <c r="H84" s="734"/>
      <c r="I84" s="734"/>
      <c r="J84" s="734"/>
      <c r="K84" s="734"/>
      <c r="L84" s="705"/>
      <c r="M84" s="705"/>
      <c r="N84" s="705"/>
      <c r="O84" s="705"/>
      <c r="P84" s="705"/>
      <c r="Q84" s="705"/>
      <c r="R84" s="706"/>
      <c r="S84" s="706"/>
      <c r="T84" s="706"/>
      <c r="U84" s="710"/>
      <c r="V84" s="711"/>
      <c r="W84" s="711"/>
      <c r="X84" s="711"/>
      <c r="Y84" s="711"/>
      <c r="Z84" s="711"/>
      <c r="AA84" s="711"/>
      <c r="AB84" s="711"/>
      <c r="AC84" s="711"/>
      <c r="AD84" s="711"/>
      <c r="AE84" s="711"/>
      <c r="AF84" s="711"/>
      <c r="AG84" s="711"/>
      <c r="AH84" s="711"/>
      <c r="AI84" s="712"/>
      <c r="AJ84" s="748"/>
      <c r="AK84" s="748"/>
      <c r="AL84" s="748"/>
      <c r="AM84" s="717"/>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9"/>
      <c r="BJ84" s="723"/>
      <c r="BK84" s="724"/>
      <c r="BL84" s="724"/>
      <c r="BM84" s="724"/>
      <c r="BN84" s="725"/>
      <c r="BO84" s="729"/>
      <c r="BP84" s="730"/>
      <c r="BQ84" s="730"/>
      <c r="BR84" s="731"/>
      <c r="BS84" s="98"/>
      <c r="BT84" s="100"/>
      <c r="CB84" s="96"/>
      <c r="CC84" s="697"/>
      <c r="CD84" s="697"/>
      <c r="CE84" s="697"/>
      <c r="CF84" s="697"/>
      <c r="CG84" s="697"/>
      <c r="CH84" s="697"/>
      <c r="CI84" s="697"/>
      <c r="CJ84" s="697"/>
      <c r="CK84" s="697"/>
      <c r="CL84" s="697"/>
      <c r="CM84" s="697"/>
      <c r="CN84" s="697"/>
      <c r="CO84" s="697"/>
      <c r="CP84" s="697"/>
      <c r="CQ84" s="697"/>
      <c r="CR84" s="697"/>
      <c r="CS84" s="697"/>
      <c r="CT84" s="697"/>
      <c r="CU84" s="697"/>
      <c r="CV84" s="697"/>
      <c r="CW84" s="697"/>
      <c r="CX84" s="697"/>
      <c r="CY84" s="697"/>
      <c r="CZ84" s="697"/>
      <c r="DA84" s="98"/>
      <c r="DB84" s="697"/>
      <c r="DC84" s="697"/>
      <c r="DD84" s="697"/>
      <c r="DE84" s="697"/>
      <c r="DF84" s="697"/>
      <c r="DG84" s="697"/>
      <c r="DH84" s="697"/>
      <c r="DI84" s="697"/>
      <c r="DJ84" s="697"/>
      <c r="DK84" s="697"/>
      <c r="DL84" s="697"/>
      <c r="DM84" s="697"/>
      <c r="DN84" s="697"/>
      <c r="DO84" s="697"/>
      <c r="DP84" s="697"/>
      <c r="DQ84" s="697"/>
      <c r="DR84" s="697"/>
      <c r="DS84" s="697"/>
      <c r="DT84" s="697"/>
      <c r="DU84" s="697"/>
      <c r="DV84" s="98"/>
      <c r="DW84" s="98"/>
      <c r="DX84" s="98"/>
      <c r="DY84" s="699"/>
      <c r="DZ84" s="699"/>
      <c r="EA84" s="699"/>
      <c r="EB84" s="699"/>
      <c r="EC84" s="699"/>
      <c r="ED84" s="699"/>
      <c r="EE84" s="699"/>
      <c r="EF84" s="699"/>
      <c r="EG84" s="949"/>
      <c r="EH84" s="949"/>
      <c r="EI84" s="949"/>
      <c r="EJ84" s="949"/>
      <c r="EK84" s="949"/>
      <c r="EL84" s="949"/>
      <c r="EM84" s="949"/>
      <c r="EN84" s="949"/>
      <c r="EO84" s="949"/>
      <c r="EP84" s="98"/>
      <c r="EQ84" s="98"/>
      <c r="ER84" s="98"/>
      <c r="ES84" s="100"/>
    </row>
    <row r="85" spans="3:149" ht="20.399999999999999" customHeight="1">
      <c r="C85" s="96"/>
      <c r="D85" s="699" t="s">
        <v>12386</v>
      </c>
      <c r="E85" s="699"/>
      <c r="F85" s="699"/>
      <c r="G85" s="699"/>
      <c r="H85" s="699"/>
      <c r="I85" s="699"/>
      <c r="J85" s="699"/>
      <c r="K85" s="699"/>
      <c r="L85" s="705">
        <f>VLOOKUP($D$11,調査票①!$A$3:$HK$1735,110,FALSE)</f>
        <v>0</v>
      </c>
      <c r="M85" s="705"/>
      <c r="N85" s="705"/>
      <c r="O85" s="705" t="str">
        <f>VLOOKUP($D$11,調査票①!$A$3:$HK$1735,111,FALSE)&amp;""</f>
        <v>0</v>
      </c>
      <c r="P85" s="705"/>
      <c r="Q85" s="705"/>
      <c r="R85" s="706" t="str">
        <f>VLOOKUP($D$11,調査票①!$A$3:$HK$1735,112,FALSE)</f>
        <v/>
      </c>
      <c r="S85" s="706"/>
      <c r="T85" s="706"/>
      <c r="U85" s="707" t="str">
        <f>VLOOKUP($D$11,調査票①!$A$3:$HK$1735,113,FALSE)&amp;""</f>
        <v>　</v>
      </c>
      <c r="V85" s="708"/>
      <c r="W85" s="708"/>
      <c r="X85" s="708"/>
      <c r="Y85" s="708"/>
      <c r="Z85" s="708"/>
      <c r="AA85" s="708"/>
      <c r="AB85" s="708"/>
      <c r="AC85" s="708"/>
      <c r="AD85" s="708"/>
      <c r="AE85" s="708"/>
      <c r="AF85" s="708"/>
      <c r="AG85" s="708"/>
      <c r="AH85" s="708"/>
      <c r="AI85" s="709"/>
      <c r="AJ85" s="748">
        <f>VLOOKUP($D$11,調査票①!$A$3:$HK$1735,114,FALSE)</f>
        <v>0</v>
      </c>
      <c r="AK85" s="748"/>
      <c r="AL85" s="748"/>
      <c r="AM85" s="714" t="str">
        <f>VLOOKUP($D$11,調査票①!$A$3:$HK$1735,115,FALSE)&amp;""</f>
        <v>　</v>
      </c>
      <c r="AN85" s="715"/>
      <c r="AO85" s="715"/>
      <c r="AP85" s="715"/>
      <c r="AQ85" s="715"/>
      <c r="AR85" s="715"/>
      <c r="AS85" s="715"/>
      <c r="AT85" s="715"/>
      <c r="AU85" s="715"/>
      <c r="AV85" s="715"/>
      <c r="AW85" s="715"/>
      <c r="AX85" s="715"/>
      <c r="AY85" s="715"/>
      <c r="AZ85" s="715"/>
      <c r="BA85" s="715"/>
      <c r="BB85" s="715"/>
      <c r="BC85" s="715"/>
      <c r="BD85" s="715"/>
      <c r="BE85" s="715"/>
      <c r="BF85" s="715"/>
      <c r="BG85" s="715"/>
      <c r="BH85" s="715"/>
      <c r="BI85" s="716"/>
      <c r="BJ85" s="720">
        <f>VLOOKUP($AK$11,導入率!$A$4:$AX$37,29,FALSE)</f>
        <v>0.52631578947368418</v>
      </c>
      <c r="BK85" s="721"/>
      <c r="BL85" s="721"/>
      <c r="BM85" s="721"/>
      <c r="BN85" s="722"/>
      <c r="BO85" s="726">
        <f>調査票①!DH1730</f>
        <v>0.40229885057471265</v>
      </c>
      <c r="BP85" s="727"/>
      <c r="BQ85" s="727"/>
      <c r="BR85" s="728"/>
      <c r="BS85" s="98"/>
      <c r="BT85" s="100"/>
      <c r="CB85" s="96"/>
      <c r="CC85" s="697"/>
      <c r="CD85" s="697"/>
      <c r="CE85" s="697"/>
      <c r="CF85" s="697"/>
      <c r="CG85" s="697"/>
      <c r="CH85" s="697"/>
      <c r="CI85" s="697"/>
      <c r="CJ85" s="697"/>
      <c r="CK85" s="697"/>
      <c r="CL85" s="697"/>
      <c r="CM85" s="697"/>
      <c r="CN85" s="697"/>
      <c r="CO85" s="697"/>
      <c r="CP85" s="697"/>
      <c r="CQ85" s="697"/>
      <c r="CR85" s="697"/>
      <c r="CS85" s="697"/>
      <c r="CT85" s="697"/>
      <c r="CU85" s="697"/>
      <c r="CV85" s="697"/>
      <c r="CW85" s="697"/>
      <c r="CX85" s="697"/>
      <c r="CY85" s="697"/>
      <c r="CZ85" s="697"/>
      <c r="DA85" s="98"/>
      <c r="DB85" s="697"/>
      <c r="DC85" s="697"/>
      <c r="DD85" s="697"/>
      <c r="DE85" s="697"/>
      <c r="DF85" s="697"/>
      <c r="DG85" s="697"/>
      <c r="DH85" s="697"/>
      <c r="DI85" s="697"/>
      <c r="DJ85" s="697"/>
      <c r="DK85" s="697"/>
      <c r="DL85" s="697"/>
      <c r="DM85" s="697"/>
      <c r="DN85" s="697"/>
      <c r="DO85" s="697"/>
      <c r="DP85" s="697"/>
      <c r="DQ85" s="697"/>
      <c r="DR85" s="697"/>
      <c r="DS85" s="697"/>
      <c r="DT85" s="697"/>
      <c r="DU85" s="697"/>
      <c r="DV85" s="98"/>
      <c r="DW85" s="98"/>
      <c r="DX85" s="98"/>
      <c r="DY85" s="699"/>
      <c r="DZ85" s="699"/>
      <c r="EA85" s="699"/>
      <c r="EB85" s="699"/>
      <c r="EC85" s="699"/>
      <c r="ED85" s="699"/>
      <c r="EE85" s="699"/>
      <c r="EF85" s="699"/>
      <c r="EG85" s="949"/>
      <c r="EH85" s="949"/>
      <c r="EI85" s="949"/>
      <c r="EJ85" s="949"/>
      <c r="EK85" s="949"/>
      <c r="EL85" s="949"/>
      <c r="EM85" s="949"/>
      <c r="EN85" s="949"/>
      <c r="EO85" s="949"/>
      <c r="EP85" s="98"/>
      <c r="EQ85" s="98"/>
      <c r="ER85" s="98"/>
      <c r="ES85" s="100"/>
    </row>
    <row r="86" spans="3:149" ht="20.399999999999999" customHeight="1">
      <c r="C86" s="96"/>
      <c r="D86" s="699"/>
      <c r="E86" s="699"/>
      <c r="F86" s="699"/>
      <c r="G86" s="699"/>
      <c r="H86" s="699"/>
      <c r="I86" s="699"/>
      <c r="J86" s="699"/>
      <c r="K86" s="699"/>
      <c r="L86" s="705"/>
      <c r="M86" s="705"/>
      <c r="N86" s="705"/>
      <c r="O86" s="705"/>
      <c r="P86" s="705"/>
      <c r="Q86" s="705"/>
      <c r="R86" s="706"/>
      <c r="S86" s="706"/>
      <c r="T86" s="706"/>
      <c r="U86" s="710"/>
      <c r="V86" s="711"/>
      <c r="W86" s="711"/>
      <c r="X86" s="711"/>
      <c r="Y86" s="711"/>
      <c r="Z86" s="711"/>
      <c r="AA86" s="711"/>
      <c r="AB86" s="711"/>
      <c r="AC86" s="711"/>
      <c r="AD86" s="711"/>
      <c r="AE86" s="711"/>
      <c r="AF86" s="711"/>
      <c r="AG86" s="711"/>
      <c r="AH86" s="711"/>
      <c r="AI86" s="712"/>
      <c r="AJ86" s="748"/>
      <c r="AK86" s="748"/>
      <c r="AL86" s="748"/>
      <c r="AM86" s="717"/>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9"/>
      <c r="BJ86" s="723"/>
      <c r="BK86" s="724"/>
      <c r="BL86" s="724"/>
      <c r="BM86" s="724"/>
      <c r="BN86" s="725"/>
      <c r="BO86" s="729"/>
      <c r="BP86" s="730"/>
      <c r="BQ86" s="730"/>
      <c r="BR86" s="731"/>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699" t="s">
        <v>12387</v>
      </c>
      <c r="E87" s="699"/>
      <c r="F87" s="699"/>
      <c r="G87" s="699"/>
      <c r="H87" s="699"/>
      <c r="I87" s="699"/>
      <c r="J87" s="699"/>
      <c r="K87" s="699"/>
      <c r="L87" s="705">
        <f>VLOOKUP($D$11,調査票①!$A$3:$HK$1735,116,FALSE)</f>
        <v>0</v>
      </c>
      <c r="M87" s="705"/>
      <c r="N87" s="705"/>
      <c r="O87" s="705">
        <f>VLOOKUP($D$11,調査票①!$A$3:$HK$1735,117,FALSE)</f>
        <v>0</v>
      </c>
      <c r="P87" s="705"/>
      <c r="Q87" s="705"/>
      <c r="R87" s="706" t="str">
        <f>VLOOKUP($D$11,調査票①!$A$3:$HK$1735,118,FALSE)</f>
        <v/>
      </c>
      <c r="S87" s="706"/>
      <c r="T87" s="706"/>
      <c r="U87" s="707" t="str">
        <f>VLOOKUP($D$11,調査票①!$A$3:$HK$1735,119,FALSE)&amp;""</f>
        <v>　</v>
      </c>
      <c r="V87" s="708"/>
      <c r="W87" s="708"/>
      <c r="X87" s="708"/>
      <c r="Y87" s="708"/>
      <c r="Z87" s="708"/>
      <c r="AA87" s="708"/>
      <c r="AB87" s="708"/>
      <c r="AC87" s="708"/>
      <c r="AD87" s="708"/>
      <c r="AE87" s="708"/>
      <c r="AF87" s="708"/>
      <c r="AG87" s="708"/>
      <c r="AH87" s="708"/>
      <c r="AI87" s="709"/>
      <c r="AJ87" s="748">
        <f>VLOOKUP($D$11,調査票①!$A$3:$HK$1735,120,FALSE)</f>
        <v>0</v>
      </c>
      <c r="AK87" s="748"/>
      <c r="AL87" s="748"/>
      <c r="AM87" s="714" t="str">
        <f>VLOOKUP($D$11,調査票①!$A$3:$HK$1735,121,FALSE)&amp;""</f>
        <v>　</v>
      </c>
      <c r="AN87" s="715"/>
      <c r="AO87" s="715"/>
      <c r="AP87" s="715"/>
      <c r="AQ87" s="715"/>
      <c r="AR87" s="715"/>
      <c r="AS87" s="715"/>
      <c r="AT87" s="715"/>
      <c r="AU87" s="715"/>
      <c r="AV87" s="715"/>
      <c r="AW87" s="715"/>
      <c r="AX87" s="715"/>
      <c r="AY87" s="715"/>
      <c r="AZ87" s="715"/>
      <c r="BA87" s="715"/>
      <c r="BB87" s="715"/>
      <c r="BC87" s="715"/>
      <c r="BD87" s="715"/>
      <c r="BE87" s="715"/>
      <c r="BF87" s="715"/>
      <c r="BG87" s="715"/>
      <c r="BH87" s="715"/>
      <c r="BI87" s="716"/>
      <c r="BJ87" s="720">
        <f>VLOOKUP($AK$11,導入率!$A$4:$AX$37,30,FALSE)</f>
        <v>0.57089552238805974</v>
      </c>
      <c r="BK87" s="721"/>
      <c r="BL87" s="721"/>
      <c r="BM87" s="721"/>
      <c r="BN87" s="722"/>
      <c r="BO87" s="726">
        <f>調査票①!DN1730</f>
        <v>0.44166157605375689</v>
      </c>
      <c r="BP87" s="727"/>
      <c r="BQ87" s="727"/>
      <c r="BR87" s="728"/>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699"/>
      <c r="E88" s="699"/>
      <c r="F88" s="699"/>
      <c r="G88" s="699"/>
      <c r="H88" s="699"/>
      <c r="I88" s="699"/>
      <c r="J88" s="699"/>
      <c r="K88" s="699"/>
      <c r="L88" s="705"/>
      <c r="M88" s="705"/>
      <c r="N88" s="705"/>
      <c r="O88" s="705"/>
      <c r="P88" s="705"/>
      <c r="Q88" s="705"/>
      <c r="R88" s="706"/>
      <c r="S88" s="706"/>
      <c r="T88" s="706"/>
      <c r="U88" s="710"/>
      <c r="V88" s="711"/>
      <c r="W88" s="711"/>
      <c r="X88" s="711"/>
      <c r="Y88" s="711"/>
      <c r="Z88" s="711"/>
      <c r="AA88" s="711"/>
      <c r="AB88" s="711"/>
      <c r="AC88" s="711"/>
      <c r="AD88" s="711"/>
      <c r="AE88" s="711"/>
      <c r="AF88" s="711"/>
      <c r="AG88" s="711"/>
      <c r="AH88" s="711"/>
      <c r="AI88" s="712"/>
      <c r="AJ88" s="748"/>
      <c r="AK88" s="748"/>
      <c r="AL88" s="748"/>
      <c r="AM88" s="717"/>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9"/>
      <c r="BJ88" s="723"/>
      <c r="BK88" s="724"/>
      <c r="BL88" s="724"/>
      <c r="BM88" s="724"/>
      <c r="BN88" s="725"/>
      <c r="BO88" s="729"/>
      <c r="BP88" s="730"/>
      <c r="BQ88" s="730"/>
      <c r="BR88" s="731"/>
      <c r="BS88" s="98"/>
      <c r="BT88" s="100"/>
      <c r="CB88" s="96"/>
      <c r="CC88" s="940" t="s">
        <v>12396</v>
      </c>
      <c r="CD88" s="940"/>
      <c r="CE88" s="940"/>
      <c r="CF88" s="940"/>
      <c r="CG88" s="940"/>
      <c r="CH88" s="940"/>
      <c r="CI88" s="940"/>
      <c r="CJ88" s="940"/>
      <c r="CK88" s="940"/>
      <c r="CL88" s="940"/>
      <c r="CM88" s="688" t="s">
        <v>12397</v>
      </c>
      <c r="CN88" s="689"/>
      <c r="CO88" s="689"/>
      <c r="CP88" s="689"/>
      <c r="CQ88" s="689"/>
      <c r="CR88" s="689"/>
      <c r="CS88" s="689"/>
      <c r="CT88" s="689"/>
      <c r="CU88" s="689"/>
      <c r="CV88" s="689"/>
      <c r="CW88" s="69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699" t="s">
        <v>12388</v>
      </c>
      <c r="E89" s="699"/>
      <c r="F89" s="699"/>
      <c r="G89" s="699"/>
      <c r="H89" s="699"/>
      <c r="I89" s="699"/>
      <c r="J89" s="699"/>
      <c r="K89" s="699"/>
      <c r="L89" s="705">
        <f>VLOOKUP($D$11,調査票①!$A$3:$HK$1735,122,FALSE)</f>
        <v>2</v>
      </c>
      <c r="M89" s="705"/>
      <c r="N89" s="705"/>
      <c r="O89" s="705">
        <f>VLOOKUP($D$11,調査票①!$A$3:$HK$1735,123,FALSE)</f>
        <v>0</v>
      </c>
      <c r="P89" s="705"/>
      <c r="Q89" s="705"/>
      <c r="R89" s="706">
        <f>VLOOKUP($D$11,調査票①!$A$3:$HK$1735,124,FALSE)</f>
        <v>0</v>
      </c>
      <c r="S89" s="706"/>
      <c r="T89" s="706"/>
      <c r="U89" s="707" t="str">
        <f>VLOOKUP($D$11,調査票①!$A$3:$HK$1735,125,FALSE)&amp;""</f>
        <v>公共性及び非営利性が求められるため、現行のまま直営を維持</v>
      </c>
      <c r="V89" s="708"/>
      <c r="W89" s="708"/>
      <c r="X89" s="708"/>
      <c r="Y89" s="708"/>
      <c r="Z89" s="708"/>
      <c r="AA89" s="708"/>
      <c r="AB89" s="708"/>
      <c r="AC89" s="708"/>
      <c r="AD89" s="708"/>
      <c r="AE89" s="708"/>
      <c r="AF89" s="708"/>
      <c r="AG89" s="708"/>
      <c r="AH89" s="708"/>
      <c r="AI89" s="709"/>
      <c r="AJ89" s="748">
        <f>VLOOKUP($D$11,調査票①!$A$3:$HK$1735,126,FALSE)</f>
        <v>0</v>
      </c>
      <c r="AK89" s="748"/>
      <c r="AL89" s="748"/>
      <c r="AM89" s="714" t="str">
        <f>VLOOKUP($D$11,調査票①!$A$3:$HK$1735,127,FALSE)&amp;""</f>
        <v>　</v>
      </c>
      <c r="AN89" s="715"/>
      <c r="AO89" s="715"/>
      <c r="AP89" s="715"/>
      <c r="AQ89" s="715"/>
      <c r="AR89" s="715"/>
      <c r="AS89" s="715"/>
      <c r="AT89" s="715"/>
      <c r="AU89" s="715"/>
      <c r="AV89" s="715"/>
      <c r="AW89" s="715"/>
      <c r="AX89" s="715"/>
      <c r="AY89" s="715"/>
      <c r="AZ89" s="715"/>
      <c r="BA89" s="715"/>
      <c r="BB89" s="715"/>
      <c r="BC89" s="715"/>
      <c r="BD89" s="715"/>
      <c r="BE89" s="715"/>
      <c r="BF89" s="715"/>
      <c r="BG89" s="715"/>
      <c r="BH89" s="715"/>
      <c r="BI89" s="716"/>
      <c r="BJ89" s="720">
        <f>VLOOKUP($AK$11,導入率!$A$4:$AX$37,31,FALSE)</f>
        <v>0.66197678508617652</v>
      </c>
      <c r="BK89" s="721"/>
      <c r="BL89" s="721"/>
      <c r="BM89" s="721"/>
      <c r="BN89" s="722"/>
      <c r="BO89" s="726">
        <f>調査票①!DT1730</f>
        <v>0.1617618648979329</v>
      </c>
      <c r="BP89" s="727"/>
      <c r="BQ89" s="727"/>
      <c r="BR89" s="728"/>
      <c r="BS89" s="98"/>
      <c r="BT89" s="100"/>
      <c r="BY89" s="91"/>
      <c r="BZ89" s="91"/>
      <c r="CA89" s="91"/>
      <c r="CB89" s="96"/>
      <c r="CC89" s="688" t="s">
        <v>12398</v>
      </c>
      <c r="CD89" s="689"/>
      <c r="CE89" s="689"/>
      <c r="CF89" s="689"/>
      <c r="CG89" s="689"/>
      <c r="CH89" s="689"/>
      <c r="CI89" s="689"/>
      <c r="CJ89" s="689"/>
      <c r="CK89" s="689"/>
      <c r="CL89" s="690"/>
      <c r="CM89" s="688" t="s">
        <v>12398</v>
      </c>
      <c r="CN89" s="689"/>
      <c r="CO89" s="689"/>
      <c r="CP89" s="689"/>
      <c r="CQ89" s="689"/>
      <c r="CR89" s="689"/>
      <c r="CS89" s="689"/>
      <c r="CT89" s="689"/>
      <c r="CU89" s="689"/>
      <c r="CV89" s="689"/>
      <c r="CW89" s="69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699"/>
      <c r="E90" s="699"/>
      <c r="F90" s="699"/>
      <c r="G90" s="699"/>
      <c r="H90" s="699"/>
      <c r="I90" s="699"/>
      <c r="J90" s="699"/>
      <c r="K90" s="699"/>
      <c r="L90" s="705"/>
      <c r="M90" s="705"/>
      <c r="N90" s="705"/>
      <c r="O90" s="705"/>
      <c r="P90" s="705"/>
      <c r="Q90" s="705"/>
      <c r="R90" s="706"/>
      <c r="S90" s="706"/>
      <c r="T90" s="706"/>
      <c r="U90" s="710"/>
      <c r="V90" s="711"/>
      <c r="W90" s="711"/>
      <c r="X90" s="711"/>
      <c r="Y90" s="711"/>
      <c r="Z90" s="711"/>
      <c r="AA90" s="711"/>
      <c r="AB90" s="711"/>
      <c r="AC90" s="711"/>
      <c r="AD90" s="711"/>
      <c r="AE90" s="711"/>
      <c r="AF90" s="711"/>
      <c r="AG90" s="711"/>
      <c r="AH90" s="711"/>
      <c r="AI90" s="712"/>
      <c r="AJ90" s="748"/>
      <c r="AK90" s="748"/>
      <c r="AL90" s="748"/>
      <c r="AM90" s="717"/>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9"/>
      <c r="BJ90" s="723"/>
      <c r="BK90" s="724"/>
      <c r="BL90" s="724"/>
      <c r="BM90" s="724"/>
      <c r="BN90" s="725"/>
      <c r="BO90" s="729"/>
      <c r="BP90" s="730"/>
      <c r="BQ90" s="730"/>
      <c r="BR90" s="731"/>
      <c r="BS90" s="98"/>
      <c r="BT90" s="100"/>
      <c r="CB90" s="96"/>
      <c r="CC90" s="691">
        <f>VLOOKUP($AK$11,導入率!A4:AX37,49,FALSE)</f>
        <v>1</v>
      </c>
      <c r="CD90" s="692"/>
      <c r="CE90" s="692"/>
      <c r="CF90" s="692"/>
      <c r="CG90" s="692"/>
      <c r="CH90" s="692"/>
      <c r="CI90" s="692"/>
      <c r="CJ90" s="692"/>
      <c r="CK90" s="692"/>
      <c r="CL90" s="693"/>
      <c r="CM90" s="691">
        <f>調査票①!HF1731</f>
        <v>0.9988378849506101</v>
      </c>
      <c r="CN90" s="692"/>
      <c r="CO90" s="692"/>
      <c r="CP90" s="692"/>
      <c r="CQ90" s="692"/>
      <c r="CR90" s="692"/>
      <c r="CS90" s="692"/>
      <c r="CT90" s="692"/>
      <c r="CU90" s="692"/>
      <c r="CV90" s="692"/>
      <c r="CW90" s="69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699" t="s">
        <v>12389</v>
      </c>
      <c r="E91" s="699"/>
      <c r="F91" s="699"/>
      <c r="G91" s="699"/>
      <c r="H91" s="699"/>
      <c r="I91" s="699"/>
      <c r="J91" s="699"/>
      <c r="K91" s="699"/>
      <c r="L91" s="705">
        <f>VLOOKUP($D$11,調査票①!$A$3:$HK$1735,128,FALSE)</f>
        <v>10</v>
      </c>
      <c r="M91" s="705"/>
      <c r="N91" s="705"/>
      <c r="O91" s="705">
        <f>VLOOKUP($D$11,調査票①!$A$3:$HK$1735,129,FALSE)</f>
        <v>2</v>
      </c>
      <c r="P91" s="705"/>
      <c r="Q91" s="705"/>
      <c r="R91" s="706">
        <f>VLOOKUP($D$11,調査票①!$A$3:$HK$1735,130,FALSE)</f>
        <v>0.2</v>
      </c>
      <c r="S91" s="706"/>
      <c r="T91" s="706"/>
      <c r="U91" s="707" t="str">
        <f>VLOOKUP($D$11,調査票①!$A$3:$HK$1735,131,FALSE)&amp;""</f>
        <v>小規模であるため、現行のまま直営を維持</v>
      </c>
      <c r="V91" s="708"/>
      <c r="W91" s="708"/>
      <c r="X91" s="708"/>
      <c r="Y91" s="708"/>
      <c r="Z91" s="708"/>
      <c r="AA91" s="708"/>
      <c r="AB91" s="708"/>
      <c r="AC91" s="708"/>
      <c r="AD91" s="708"/>
      <c r="AE91" s="708"/>
      <c r="AF91" s="708"/>
      <c r="AG91" s="708"/>
      <c r="AH91" s="708"/>
      <c r="AI91" s="709"/>
      <c r="AJ91" s="748">
        <f>VLOOKUP($D$11,調査票①!$A$3:$HK$1735,132,FALSE)</f>
        <v>0</v>
      </c>
      <c r="AK91" s="748"/>
      <c r="AL91" s="748"/>
      <c r="AM91" s="714" t="str">
        <f>VLOOKUP($D$11,調査票①!$A$3:$HK$1735,133,FALSE)&amp;""</f>
        <v>　</v>
      </c>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6"/>
      <c r="BJ91" s="720">
        <f>VLOOKUP($AK$11,導入率!$A$4:$AX$37,32,FALSE)</f>
        <v>0.7321428571428571</v>
      </c>
      <c r="BK91" s="721"/>
      <c r="BL91" s="721"/>
      <c r="BM91" s="721"/>
      <c r="BN91" s="722"/>
      <c r="BO91" s="726">
        <f>調査票①!DZ1730</f>
        <v>0.37097701149425288</v>
      </c>
      <c r="BP91" s="727"/>
      <c r="BQ91" s="727"/>
      <c r="BR91" s="728"/>
      <c r="BS91" s="98"/>
      <c r="BT91" s="100"/>
      <c r="CB91" s="96"/>
      <c r="CC91" s="694"/>
      <c r="CD91" s="695"/>
      <c r="CE91" s="695"/>
      <c r="CF91" s="695"/>
      <c r="CG91" s="695"/>
      <c r="CH91" s="695"/>
      <c r="CI91" s="695"/>
      <c r="CJ91" s="695"/>
      <c r="CK91" s="695"/>
      <c r="CL91" s="696"/>
      <c r="CM91" s="694"/>
      <c r="CN91" s="695"/>
      <c r="CO91" s="695"/>
      <c r="CP91" s="695"/>
      <c r="CQ91" s="695"/>
      <c r="CR91" s="695"/>
      <c r="CS91" s="695"/>
      <c r="CT91" s="695"/>
      <c r="CU91" s="695"/>
      <c r="CV91" s="695"/>
      <c r="CW91" s="69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699"/>
      <c r="E92" s="699"/>
      <c r="F92" s="699"/>
      <c r="G92" s="699"/>
      <c r="H92" s="699"/>
      <c r="I92" s="699"/>
      <c r="J92" s="699"/>
      <c r="K92" s="699"/>
      <c r="L92" s="705"/>
      <c r="M92" s="705"/>
      <c r="N92" s="705"/>
      <c r="O92" s="705"/>
      <c r="P92" s="705"/>
      <c r="Q92" s="705"/>
      <c r="R92" s="706"/>
      <c r="S92" s="706"/>
      <c r="T92" s="706"/>
      <c r="U92" s="710"/>
      <c r="V92" s="711"/>
      <c r="W92" s="711"/>
      <c r="X92" s="711"/>
      <c r="Y92" s="711"/>
      <c r="Z92" s="711"/>
      <c r="AA92" s="711"/>
      <c r="AB92" s="711"/>
      <c r="AC92" s="711"/>
      <c r="AD92" s="711"/>
      <c r="AE92" s="711"/>
      <c r="AF92" s="711"/>
      <c r="AG92" s="711"/>
      <c r="AH92" s="711"/>
      <c r="AI92" s="712"/>
      <c r="AJ92" s="748"/>
      <c r="AK92" s="748"/>
      <c r="AL92" s="748"/>
      <c r="AM92" s="717"/>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9"/>
      <c r="BJ92" s="723"/>
      <c r="BK92" s="724"/>
      <c r="BL92" s="724"/>
      <c r="BM92" s="724"/>
      <c r="BN92" s="725"/>
      <c r="BO92" s="729"/>
      <c r="BP92" s="730"/>
      <c r="BQ92" s="730"/>
      <c r="BR92" s="731"/>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699" t="s">
        <v>12390</v>
      </c>
      <c r="E93" s="699"/>
      <c r="F93" s="699"/>
      <c r="G93" s="699"/>
      <c r="H93" s="699"/>
      <c r="I93" s="699"/>
      <c r="J93" s="699"/>
      <c r="K93" s="699"/>
      <c r="L93" s="705">
        <f>VLOOKUP($D$11,調査票①!$A$3:$HK$1735,134,FALSE)</f>
        <v>6</v>
      </c>
      <c r="M93" s="705"/>
      <c r="N93" s="705"/>
      <c r="O93" s="705">
        <f>VLOOKUP($D$11,調査票①!$A$3:$HK$1735,135,FALSE)</f>
        <v>0</v>
      </c>
      <c r="P93" s="705"/>
      <c r="Q93" s="705"/>
      <c r="R93" s="706">
        <f>VLOOKUP($D$11,調査票①!$A$3:$HK$1735,136,FALSE)</f>
        <v>0</v>
      </c>
      <c r="S93" s="706"/>
      <c r="T93" s="706"/>
      <c r="U93" s="707" t="str">
        <f>VLOOKUP($D$11,調査票①!$A$3:$HK$1735,137,FALSE)&amp;""</f>
        <v>公共性及び非営利性が求められるため、現行のまま直営及び自治体職員の常駐を維持</v>
      </c>
      <c r="V93" s="708"/>
      <c r="W93" s="708"/>
      <c r="X93" s="708"/>
      <c r="Y93" s="708"/>
      <c r="Z93" s="708"/>
      <c r="AA93" s="708"/>
      <c r="AB93" s="708"/>
      <c r="AC93" s="708"/>
      <c r="AD93" s="708"/>
      <c r="AE93" s="708"/>
      <c r="AF93" s="708"/>
      <c r="AG93" s="708"/>
      <c r="AH93" s="708"/>
      <c r="AI93" s="709"/>
      <c r="AJ93" s="699">
        <f>VLOOKUP($D$11,調査票①!$A$3:$HK$1735,138,FALSE)</f>
        <v>5</v>
      </c>
      <c r="AK93" s="699"/>
      <c r="AL93" s="699"/>
      <c r="AM93" s="714" t="str">
        <f>VLOOKUP($D$11,調査票①!$A$3:$HK$1735,139,FALSE)&amp;""</f>
        <v>公共性及び非営利性が求められるため、現行のまま直営及び自治体職員の常駐を維持</v>
      </c>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6"/>
      <c r="BJ93" s="720">
        <f>VLOOKUP($AK$11,導入率!$A$4:$AX$37,33,FALSE)</f>
        <v>0.23843416370106763</v>
      </c>
      <c r="BK93" s="721"/>
      <c r="BL93" s="721"/>
      <c r="BM93" s="721"/>
      <c r="BN93" s="722"/>
      <c r="BO93" s="726">
        <f>調査票①!EF1730</f>
        <v>0.22815839094908863</v>
      </c>
      <c r="BP93" s="727"/>
      <c r="BQ93" s="727"/>
      <c r="BR93" s="728"/>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2"/>
      <c r="DZ93" s="212"/>
      <c r="EA93" s="212"/>
      <c r="EB93" s="212"/>
      <c r="EC93" s="212"/>
      <c r="ED93" s="212"/>
      <c r="EE93" s="212"/>
      <c r="EF93" s="212"/>
      <c r="EG93" s="213"/>
      <c r="EH93" s="213"/>
      <c r="EI93" s="213"/>
      <c r="EJ93" s="213"/>
      <c r="EK93" s="213"/>
      <c r="EL93" s="213"/>
      <c r="EM93" s="213"/>
      <c r="EN93" s="213"/>
      <c r="EO93" s="213"/>
      <c r="EP93" s="83"/>
      <c r="EQ93" s="83"/>
      <c r="ER93" s="83"/>
      <c r="ES93" s="83"/>
    </row>
    <row r="94" spans="3:149" ht="20.399999999999999" customHeight="1">
      <c r="C94" s="96"/>
      <c r="D94" s="699"/>
      <c r="E94" s="699"/>
      <c r="F94" s="699"/>
      <c r="G94" s="699"/>
      <c r="H94" s="699"/>
      <c r="I94" s="699"/>
      <c r="J94" s="699"/>
      <c r="K94" s="699"/>
      <c r="L94" s="705"/>
      <c r="M94" s="705"/>
      <c r="N94" s="705"/>
      <c r="O94" s="705"/>
      <c r="P94" s="705"/>
      <c r="Q94" s="705"/>
      <c r="R94" s="706"/>
      <c r="S94" s="706"/>
      <c r="T94" s="706"/>
      <c r="U94" s="710"/>
      <c r="V94" s="711"/>
      <c r="W94" s="711"/>
      <c r="X94" s="711"/>
      <c r="Y94" s="711"/>
      <c r="Z94" s="711"/>
      <c r="AA94" s="711"/>
      <c r="AB94" s="711"/>
      <c r="AC94" s="711"/>
      <c r="AD94" s="711"/>
      <c r="AE94" s="711"/>
      <c r="AF94" s="711"/>
      <c r="AG94" s="711"/>
      <c r="AH94" s="711"/>
      <c r="AI94" s="712"/>
      <c r="AJ94" s="699"/>
      <c r="AK94" s="699"/>
      <c r="AL94" s="699"/>
      <c r="AM94" s="717"/>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9"/>
      <c r="BJ94" s="723"/>
      <c r="BK94" s="724"/>
      <c r="BL94" s="724"/>
      <c r="BM94" s="724"/>
      <c r="BN94" s="725"/>
      <c r="BO94" s="729"/>
      <c r="BP94" s="730"/>
      <c r="BQ94" s="730"/>
      <c r="BR94" s="731"/>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2"/>
      <c r="DZ94" s="212"/>
      <c r="EA94" s="212"/>
      <c r="EB94" s="212"/>
      <c r="EC94" s="212"/>
      <c r="ED94" s="212"/>
      <c r="EE94" s="212"/>
      <c r="EF94" s="212"/>
      <c r="EG94" s="213"/>
      <c r="EH94" s="213"/>
      <c r="EI94" s="213"/>
      <c r="EJ94" s="213"/>
      <c r="EK94" s="213"/>
      <c r="EL94" s="213"/>
      <c r="EM94" s="213"/>
      <c r="EN94" s="213"/>
      <c r="EO94" s="213"/>
      <c r="EP94" s="83"/>
      <c r="EQ94" s="83"/>
      <c r="ER94" s="83"/>
      <c r="ES94" s="83"/>
    </row>
    <row r="95" spans="3:149" ht="20.399999999999999" customHeight="1">
      <c r="C95" s="96"/>
      <c r="D95" s="699" t="s">
        <v>12393</v>
      </c>
      <c r="E95" s="699"/>
      <c r="F95" s="699"/>
      <c r="G95" s="699"/>
      <c r="H95" s="699"/>
      <c r="I95" s="699"/>
      <c r="J95" s="699"/>
      <c r="K95" s="699"/>
      <c r="L95" s="705">
        <f>VLOOKUP($D$11,調査票①!$A$3:$HK$1735,140,FALSE)</f>
        <v>6</v>
      </c>
      <c r="M95" s="705"/>
      <c r="N95" s="705"/>
      <c r="O95" s="705">
        <f>VLOOKUP($D$11,調査票①!$A$3:$HK$1735,141,FALSE)</f>
        <v>0</v>
      </c>
      <c r="P95" s="705"/>
      <c r="Q95" s="705"/>
      <c r="R95" s="706">
        <f>VLOOKUP($D$11,調査票①!$A$3:$HK$1735,142,FALSE)</f>
        <v>0</v>
      </c>
      <c r="S95" s="706"/>
      <c r="T95" s="706"/>
      <c r="U95" s="707" t="str">
        <f>VLOOKUP($D$11,調査票①!$A$3:$HK$1735,143,FALSE)&amp;""</f>
        <v>専門性が重視されるため現行のまま直営及び自治体職員の常駐を維持</v>
      </c>
      <c r="V95" s="708"/>
      <c r="W95" s="708"/>
      <c r="X95" s="708"/>
      <c r="Y95" s="708"/>
      <c r="Z95" s="708"/>
      <c r="AA95" s="708"/>
      <c r="AB95" s="708"/>
      <c r="AC95" s="708"/>
      <c r="AD95" s="708"/>
      <c r="AE95" s="708"/>
      <c r="AF95" s="708"/>
      <c r="AG95" s="708"/>
      <c r="AH95" s="708"/>
      <c r="AI95" s="709"/>
      <c r="AJ95" s="699">
        <f>VLOOKUP($D$11,調査票①!$A$3:$HK$1735,144,FALSE)</f>
        <v>6</v>
      </c>
      <c r="AK95" s="699"/>
      <c r="AL95" s="699"/>
      <c r="AM95" s="714" t="str">
        <f>VLOOKUP($D$11,調査票①!$A$3:$HK$1735,145,FALSE)&amp;""</f>
        <v>専門性が重視されるため現行のまま直営及び自治体職員の常駐を維持</v>
      </c>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6"/>
      <c r="BJ95" s="720">
        <f>VLOOKUP($AK$11,導入率!$A$4:$AX$37,34,FALSE)</f>
        <v>0.12464589235127478</v>
      </c>
      <c r="BK95" s="721"/>
      <c r="BL95" s="721"/>
      <c r="BM95" s="721"/>
      <c r="BN95" s="722"/>
      <c r="BO95" s="726">
        <f>調査票①!EL1730</f>
        <v>0.20222513089005237</v>
      </c>
      <c r="BP95" s="727"/>
      <c r="BQ95" s="727"/>
      <c r="BR95" s="728"/>
      <c r="BS95" s="98"/>
      <c r="BT95" s="100"/>
      <c r="CB95" s="83"/>
      <c r="CC95" s="214"/>
      <c r="CD95" s="214"/>
      <c r="CE95" s="214"/>
      <c r="CF95" s="214"/>
      <c r="CG95" s="214"/>
      <c r="CH95" s="214"/>
      <c r="CI95" s="214"/>
      <c r="CJ95" s="214"/>
      <c r="CK95" s="214"/>
      <c r="CL95" s="214"/>
      <c r="CM95" s="214"/>
      <c r="CN95" s="214"/>
      <c r="CO95" s="214"/>
      <c r="CP95" s="214"/>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699"/>
      <c r="E96" s="699"/>
      <c r="F96" s="699"/>
      <c r="G96" s="699"/>
      <c r="H96" s="699"/>
      <c r="I96" s="699"/>
      <c r="J96" s="699"/>
      <c r="K96" s="699"/>
      <c r="L96" s="705"/>
      <c r="M96" s="705"/>
      <c r="N96" s="705"/>
      <c r="O96" s="705"/>
      <c r="P96" s="705"/>
      <c r="Q96" s="705"/>
      <c r="R96" s="706"/>
      <c r="S96" s="706"/>
      <c r="T96" s="706"/>
      <c r="U96" s="710"/>
      <c r="V96" s="711"/>
      <c r="W96" s="711"/>
      <c r="X96" s="711"/>
      <c r="Y96" s="711"/>
      <c r="Z96" s="711"/>
      <c r="AA96" s="711"/>
      <c r="AB96" s="711"/>
      <c r="AC96" s="711"/>
      <c r="AD96" s="711"/>
      <c r="AE96" s="711"/>
      <c r="AF96" s="711"/>
      <c r="AG96" s="711"/>
      <c r="AH96" s="711"/>
      <c r="AI96" s="712"/>
      <c r="AJ96" s="699"/>
      <c r="AK96" s="699"/>
      <c r="AL96" s="699"/>
      <c r="AM96" s="717"/>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9"/>
      <c r="BJ96" s="723"/>
      <c r="BK96" s="724"/>
      <c r="BL96" s="724"/>
      <c r="BM96" s="724"/>
      <c r="BN96" s="725"/>
      <c r="BO96" s="729"/>
      <c r="BP96" s="730"/>
      <c r="BQ96" s="730"/>
      <c r="BR96" s="731"/>
      <c r="BS96" s="98"/>
      <c r="BT96" s="100"/>
      <c r="CB96" s="92"/>
      <c r="CC96" s="226"/>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7" t="s">
        <v>12395</v>
      </c>
      <c r="E97" s="699"/>
      <c r="F97" s="699"/>
      <c r="G97" s="699"/>
      <c r="H97" s="699"/>
      <c r="I97" s="699"/>
      <c r="J97" s="699"/>
      <c r="K97" s="699"/>
      <c r="L97" s="705">
        <f>VLOOKUP($D$11,調査票①!$A$3:$HK$1735,146,FALSE)</f>
        <v>20</v>
      </c>
      <c r="M97" s="705"/>
      <c r="N97" s="705"/>
      <c r="O97" s="705">
        <f>VLOOKUP($D$11,調査票①!$A$3:$HK$1735,147,FALSE)</f>
        <v>17</v>
      </c>
      <c r="P97" s="705"/>
      <c r="Q97" s="705"/>
      <c r="R97" s="706">
        <f>VLOOKUP($D$11,調査票①!$A$3:$HK$1735,148,FALSE)</f>
        <v>0.85</v>
      </c>
      <c r="S97" s="706"/>
      <c r="T97" s="706"/>
      <c r="U97" s="707" t="str">
        <f>VLOOKUP($D$11,調査票①!$A$3:$HK$1735,149,FALSE)&amp;""</f>
        <v>小規模であるため、現行のまま直営を維持</v>
      </c>
      <c r="V97" s="708"/>
      <c r="W97" s="708"/>
      <c r="X97" s="708"/>
      <c r="Y97" s="708"/>
      <c r="Z97" s="708"/>
      <c r="AA97" s="708"/>
      <c r="AB97" s="708"/>
      <c r="AC97" s="708"/>
      <c r="AD97" s="708"/>
      <c r="AE97" s="708"/>
      <c r="AF97" s="708"/>
      <c r="AG97" s="708"/>
      <c r="AH97" s="708"/>
      <c r="AI97" s="709"/>
      <c r="AJ97" s="699">
        <f>VLOOKUP($D$11,調査票①!$A$3:$HK$1735,150,FALSE)</f>
        <v>0</v>
      </c>
      <c r="AK97" s="699"/>
      <c r="AL97" s="699"/>
      <c r="AM97" s="714" t="str">
        <f>VLOOKUP($D$11,調査票①!$A$3:$HK$1735,151,FALSE)&amp;""</f>
        <v>小規模であるため、現行のまま直営を維持</v>
      </c>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6"/>
      <c r="BJ97" s="720">
        <f>VLOOKUP($AK$11,導入率!$A$4:$AX$37,35,FALSE)</f>
        <v>0.44827586206896552</v>
      </c>
      <c r="BK97" s="721"/>
      <c r="BL97" s="721"/>
      <c r="BM97" s="721"/>
      <c r="BN97" s="722"/>
      <c r="BO97" s="726">
        <f>調査票①!ER1730</f>
        <v>0.28060740272065804</v>
      </c>
      <c r="BP97" s="727"/>
      <c r="BQ97" s="727"/>
      <c r="BR97" s="728"/>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699"/>
      <c r="E98" s="699"/>
      <c r="F98" s="699"/>
      <c r="G98" s="699"/>
      <c r="H98" s="699"/>
      <c r="I98" s="699"/>
      <c r="J98" s="699"/>
      <c r="K98" s="699"/>
      <c r="L98" s="705"/>
      <c r="M98" s="705"/>
      <c r="N98" s="705"/>
      <c r="O98" s="705"/>
      <c r="P98" s="705"/>
      <c r="Q98" s="705"/>
      <c r="R98" s="706"/>
      <c r="S98" s="706"/>
      <c r="T98" s="706"/>
      <c r="U98" s="710"/>
      <c r="V98" s="711"/>
      <c r="W98" s="711"/>
      <c r="X98" s="711"/>
      <c r="Y98" s="711"/>
      <c r="Z98" s="711"/>
      <c r="AA98" s="711"/>
      <c r="AB98" s="711"/>
      <c r="AC98" s="711"/>
      <c r="AD98" s="711"/>
      <c r="AE98" s="711"/>
      <c r="AF98" s="711"/>
      <c r="AG98" s="711"/>
      <c r="AH98" s="711"/>
      <c r="AI98" s="712"/>
      <c r="AJ98" s="699"/>
      <c r="AK98" s="699"/>
      <c r="AL98" s="699"/>
      <c r="AM98" s="717"/>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9"/>
      <c r="BJ98" s="723"/>
      <c r="BK98" s="724"/>
      <c r="BL98" s="724"/>
      <c r="BM98" s="724"/>
      <c r="BN98" s="725"/>
      <c r="BO98" s="729"/>
      <c r="BP98" s="730"/>
      <c r="BQ98" s="730"/>
      <c r="BR98" s="731"/>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699" t="s">
        <v>12399</v>
      </c>
      <c r="E99" s="699"/>
      <c r="F99" s="699"/>
      <c r="G99" s="699"/>
      <c r="H99" s="699"/>
      <c r="I99" s="699"/>
      <c r="J99" s="699"/>
      <c r="K99" s="699"/>
      <c r="L99" s="705">
        <f>VLOOKUP($D$11,調査票①!$A$3:$HK$1735,152,FALSE)</f>
        <v>65</v>
      </c>
      <c r="M99" s="705"/>
      <c r="N99" s="705"/>
      <c r="O99" s="705">
        <f>VLOOKUP($D$11,調査票①!$A$3:$HK$1735,153,FALSE)</f>
        <v>61</v>
      </c>
      <c r="P99" s="705"/>
      <c r="Q99" s="705"/>
      <c r="R99" s="706">
        <f>VLOOKUP($D$11,調査票①!$A$3:$HK$1735,154,FALSE)</f>
        <v>0.93846153846153846</v>
      </c>
      <c r="S99" s="706"/>
      <c r="T99" s="706"/>
      <c r="U99" s="741" t="str">
        <f>VLOOKUP($D$11,調査票①!$A$3:$HK$1735,155,FALSE)&amp;""</f>
        <v>施設のあり方を検討中のため、現行のまま直営及び自治体職員の常駐を維持</v>
      </c>
      <c r="V99" s="742"/>
      <c r="W99" s="742"/>
      <c r="X99" s="742"/>
      <c r="Y99" s="742"/>
      <c r="Z99" s="742"/>
      <c r="AA99" s="742"/>
      <c r="AB99" s="742"/>
      <c r="AC99" s="742"/>
      <c r="AD99" s="742"/>
      <c r="AE99" s="742"/>
      <c r="AF99" s="742"/>
      <c r="AG99" s="742"/>
      <c r="AH99" s="742"/>
      <c r="AI99" s="743"/>
      <c r="AJ99" s="713">
        <f>VLOOKUP($D$11,調査票①!$A$3:$HK$1735,156,FALSE)</f>
        <v>4</v>
      </c>
      <c r="AK99" s="713"/>
      <c r="AL99" s="713"/>
      <c r="AM99" s="714" t="str">
        <f>VLOOKUP($D$11,調査票①!$A$3:$HK$1735,157,FALSE)&amp;""</f>
        <v>施設のあり方を検討中のため、現行のまま直営及び自治体職員の常駐を維持</v>
      </c>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6"/>
      <c r="BJ99" s="720">
        <f>VLOOKUP($AK$11,導入率!$A$4:$AX$37,36,FALSE)</f>
        <v>0.2982456140350877</v>
      </c>
      <c r="BK99" s="721"/>
      <c r="BL99" s="721"/>
      <c r="BM99" s="721"/>
      <c r="BN99" s="722"/>
      <c r="BO99" s="726">
        <f>調査票①!EX1730</f>
        <v>0.22778763477548791</v>
      </c>
      <c r="BP99" s="727"/>
      <c r="BQ99" s="727"/>
      <c r="BR99" s="728"/>
      <c r="BS99" s="98"/>
      <c r="BT99" s="100"/>
      <c r="CB99" s="96"/>
      <c r="CC99" s="697" t="s">
        <v>12405</v>
      </c>
      <c r="CD99" s="697"/>
      <c r="CE99" s="697"/>
      <c r="CF99" s="697"/>
      <c r="CG99" s="697"/>
      <c r="CH99" s="697"/>
      <c r="CI99" s="697"/>
      <c r="CJ99" s="697"/>
      <c r="CK99" s="697"/>
      <c r="CL99" s="698" t="str">
        <f>VLOOKUP($D$11,調査票①!$A$3:$HK$1735,217,FALSE)&amp;""</f>
        <v>○</v>
      </c>
      <c r="CM99" s="698"/>
      <c r="CN99" s="698"/>
      <c r="CO99" s="698"/>
      <c r="CP99" s="698"/>
      <c r="CQ99" s="698"/>
      <c r="CR99" s="698"/>
      <c r="CS99" s="698"/>
      <c r="CT99" s="698"/>
      <c r="CU99" s="698"/>
      <c r="CV99" s="698"/>
      <c r="CW99" s="698"/>
      <c r="CX99" s="698"/>
      <c r="CY99" s="698"/>
      <c r="CZ99" s="698"/>
      <c r="DA99" s="98"/>
      <c r="DB99" s="697" t="s">
        <v>62</v>
      </c>
      <c r="DC99" s="697"/>
      <c r="DD99" s="697"/>
      <c r="DE99" s="697"/>
      <c r="DF99" s="697"/>
      <c r="DG99" s="697"/>
      <c r="DH99" s="697"/>
      <c r="DI99" s="697"/>
      <c r="DJ99" s="697"/>
      <c r="DK99" s="697"/>
      <c r="DL99" s="697" t="str">
        <f>VLOOKUP($D$11,調査票①!$A$3:$HK$1735,218,FALSE)&amp;""</f>
        <v/>
      </c>
      <c r="DM99" s="697"/>
      <c r="DN99" s="697"/>
      <c r="DO99" s="697"/>
      <c r="DP99" s="697"/>
      <c r="DQ99" s="697"/>
      <c r="DR99" s="697"/>
      <c r="DS99" s="697"/>
      <c r="DT99" s="697"/>
      <c r="DU99" s="697"/>
      <c r="DV99" s="98"/>
      <c r="DW99" s="98"/>
      <c r="DX99" s="98"/>
      <c r="DY99" s="699" t="s">
        <v>12406</v>
      </c>
      <c r="DZ99" s="699"/>
      <c r="EA99" s="699"/>
      <c r="EB99" s="699"/>
      <c r="EC99" s="699"/>
      <c r="ED99" s="699"/>
      <c r="EE99" s="699"/>
      <c r="EF99" s="699"/>
      <c r="EG99" s="699"/>
      <c r="EH99" s="699"/>
      <c r="EI99" s="697" t="str">
        <f>VLOOKUP($D$11,調査票①!$A$3:$HK$1735,219,FALSE)&amp;""</f>
        <v/>
      </c>
      <c r="EJ99" s="697"/>
      <c r="EK99" s="697"/>
      <c r="EL99" s="697"/>
      <c r="EM99" s="697"/>
      <c r="EN99" s="697"/>
      <c r="EO99" s="697"/>
      <c r="EP99" s="69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699"/>
      <c r="E100" s="699"/>
      <c r="F100" s="699"/>
      <c r="G100" s="699"/>
      <c r="H100" s="699"/>
      <c r="I100" s="699"/>
      <c r="J100" s="699"/>
      <c r="K100" s="699"/>
      <c r="L100" s="705"/>
      <c r="M100" s="705"/>
      <c r="N100" s="705"/>
      <c r="O100" s="705"/>
      <c r="P100" s="705"/>
      <c r="Q100" s="705"/>
      <c r="R100" s="706"/>
      <c r="S100" s="706"/>
      <c r="T100" s="706"/>
      <c r="U100" s="744"/>
      <c r="V100" s="745"/>
      <c r="W100" s="745"/>
      <c r="X100" s="745"/>
      <c r="Y100" s="745"/>
      <c r="Z100" s="745"/>
      <c r="AA100" s="745"/>
      <c r="AB100" s="745"/>
      <c r="AC100" s="745"/>
      <c r="AD100" s="745"/>
      <c r="AE100" s="745"/>
      <c r="AF100" s="745"/>
      <c r="AG100" s="745"/>
      <c r="AH100" s="745"/>
      <c r="AI100" s="746"/>
      <c r="AJ100" s="713"/>
      <c r="AK100" s="713"/>
      <c r="AL100" s="713"/>
      <c r="AM100" s="717"/>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9"/>
      <c r="BJ100" s="723"/>
      <c r="BK100" s="724"/>
      <c r="BL100" s="724"/>
      <c r="BM100" s="724"/>
      <c r="BN100" s="725"/>
      <c r="BO100" s="729"/>
      <c r="BP100" s="730"/>
      <c r="BQ100" s="730"/>
      <c r="BR100" s="731"/>
      <c r="BS100" s="98"/>
      <c r="BT100" s="100"/>
      <c r="CB100" s="96"/>
      <c r="CC100" s="697"/>
      <c r="CD100" s="697"/>
      <c r="CE100" s="697"/>
      <c r="CF100" s="697"/>
      <c r="CG100" s="697"/>
      <c r="CH100" s="697"/>
      <c r="CI100" s="697"/>
      <c r="CJ100" s="697"/>
      <c r="CK100" s="697"/>
      <c r="CL100" s="698"/>
      <c r="CM100" s="698"/>
      <c r="CN100" s="698"/>
      <c r="CO100" s="698"/>
      <c r="CP100" s="698"/>
      <c r="CQ100" s="698"/>
      <c r="CR100" s="698"/>
      <c r="CS100" s="698"/>
      <c r="CT100" s="698"/>
      <c r="CU100" s="698"/>
      <c r="CV100" s="698"/>
      <c r="CW100" s="698"/>
      <c r="CX100" s="698"/>
      <c r="CY100" s="698"/>
      <c r="CZ100" s="698"/>
      <c r="DA100" s="98"/>
      <c r="DB100" s="697"/>
      <c r="DC100" s="697"/>
      <c r="DD100" s="697"/>
      <c r="DE100" s="697"/>
      <c r="DF100" s="697"/>
      <c r="DG100" s="697"/>
      <c r="DH100" s="697"/>
      <c r="DI100" s="697"/>
      <c r="DJ100" s="697"/>
      <c r="DK100" s="697"/>
      <c r="DL100" s="697"/>
      <c r="DM100" s="697"/>
      <c r="DN100" s="697"/>
      <c r="DO100" s="697"/>
      <c r="DP100" s="697"/>
      <c r="DQ100" s="697"/>
      <c r="DR100" s="697"/>
      <c r="DS100" s="697"/>
      <c r="DT100" s="697"/>
      <c r="DU100" s="697"/>
      <c r="DV100" s="98"/>
      <c r="DW100" s="98"/>
      <c r="DX100" s="98"/>
      <c r="DY100" s="699"/>
      <c r="DZ100" s="699"/>
      <c r="EA100" s="699"/>
      <c r="EB100" s="699"/>
      <c r="EC100" s="699"/>
      <c r="ED100" s="699"/>
      <c r="EE100" s="699"/>
      <c r="EF100" s="699"/>
      <c r="EG100" s="699"/>
      <c r="EH100" s="699"/>
      <c r="EI100" s="697"/>
      <c r="EJ100" s="697"/>
      <c r="EK100" s="697"/>
      <c r="EL100" s="697"/>
      <c r="EM100" s="697"/>
      <c r="EN100" s="697"/>
      <c r="EO100" s="697"/>
      <c r="EP100" s="697"/>
      <c r="EQ100" s="98"/>
      <c r="ER100" s="98"/>
      <c r="ES100" s="100"/>
      <c r="FP100" s="679"/>
      <c r="FQ100" s="680"/>
      <c r="FR100" s="680"/>
      <c r="FS100" s="680"/>
      <c r="FT100" s="680"/>
      <c r="FU100" s="680"/>
      <c r="FV100" s="680"/>
      <c r="FW100" s="680"/>
      <c r="FX100" s="681"/>
      <c r="FY100" s="682"/>
      <c r="FZ100" s="683"/>
      <c r="GA100" s="683"/>
      <c r="GB100" s="683"/>
      <c r="GC100" s="683"/>
      <c r="GD100" s="683"/>
      <c r="GE100" s="683"/>
      <c r="GF100" s="683"/>
      <c r="GG100" s="683"/>
      <c r="GH100" s="683"/>
      <c r="GI100" s="683"/>
      <c r="GJ100" s="684"/>
    </row>
    <row r="101" spans="3:192" ht="20.399999999999999" customHeight="1">
      <c r="C101" s="96"/>
      <c r="D101" s="699" t="s">
        <v>12400</v>
      </c>
      <c r="E101" s="699"/>
      <c r="F101" s="699"/>
      <c r="G101" s="699"/>
      <c r="H101" s="699"/>
      <c r="I101" s="699"/>
      <c r="J101" s="699"/>
      <c r="K101" s="699"/>
      <c r="L101" s="705">
        <f>VLOOKUP($D$11,調査票①!$A$3:$HK$1735,158,FALSE)</f>
        <v>3</v>
      </c>
      <c r="M101" s="705"/>
      <c r="N101" s="705"/>
      <c r="O101" s="705">
        <f>VLOOKUP($D$11,調査票①!$A$3:$HK$1735,159,FALSE)</f>
        <v>3</v>
      </c>
      <c r="P101" s="705"/>
      <c r="Q101" s="705"/>
      <c r="R101" s="706">
        <f>VLOOKUP($D$11,調査票①!$A$3:$HK$1735,160,FALSE)</f>
        <v>1</v>
      </c>
      <c r="S101" s="706"/>
      <c r="T101" s="706"/>
      <c r="U101" s="735" t="str">
        <f>VLOOKUP($D$11,調査票①!$A$3:$HK$1735,161,FALSE)&amp;""</f>
        <v>　</v>
      </c>
      <c r="V101" s="736"/>
      <c r="W101" s="736"/>
      <c r="X101" s="736"/>
      <c r="Y101" s="736"/>
      <c r="Z101" s="736"/>
      <c r="AA101" s="736"/>
      <c r="AB101" s="736"/>
      <c r="AC101" s="736"/>
      <c r="AD101" s="736"/>
      <c r="AE101" s="736"/>
      <c r="AF101" s="736"/>
      <c r="AG101" s="736"/>
      <c r="AH101" s="736"/>
      <c r="AI101" s="737"/>
      <c r="AJ101" s="713">
        <f>VLOOKUP($D$11,調査票①!$A$3:$HK$1735,162,FALSE)</f>
        <v>0</v>
      </c>
      <c r="AK101" s="713"/>
      <c r="AL101" s="713"/>
      <c r="AM101" s="714" t="str">
        <f>VLOOKUP($D$11,調査票①!$A$3:$HK$1735,163,FALSE)&amp;""</f>
        <v>　</v>
      </c>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6"/>
      <c r="BJ101" s="720">
        <f>VLOOKUP($AK$11,導入率!$A$4:$AX$37,37,FALSE)</f>
        <v>0.61881188118811881</v>
      </c>
      <c r="BK101" s="721"/>
      <c r="BL101" s="721"/>
      <c r="BM101" s="721"/>
      <c r="BN101" s="722"/>
      <c r="BO101" s="726">
        <f>調査票①!FD1730</f>
        <v>0.51527494908350302</v>
      </c>
      <c r="BP101" s="727"/>
      <c r="BQ101" s="727"/>
      <c r="BR101" s="728"/>
      <c r="BS101" s="98"/>
      <c r="BT101" s="100"/>
      <c r="CB101" s="96"/>
      <c r="CC101" s="697"/>
      <c r="CD101" s="697"/>
      <c r="CE101" s="697"/>
      <c r="CF101" s="697"/>
      <c r="CG101" s="697"/>
      <c r="CH101" s="697"/>
      <c r="CI101" s="697"/>
      <c r="CJ101" s="697"/>
      <c r="CK101" s="697"/>
      <c r="CL101" s="698"/>
      <c r="CM101" s="698"/>
      <c r="CN101" s="698"/>
      <c r="CO101" s="698"/>
      <c r="CP101" s="698"/>
      <c r="CQ101" s="698"/>
      <c r="CR101" s="698"/>
      <c r="CS101" s="698"/>
      <c r="CT101" s="698"/>
      <c r="CU101" s="698"/>
      <c r="CV101" s="698"/>
      <c r="CW101" s="698"/>
      <c r="CX101" s="698"/>
      <c r="CY101" s="698"/>
      <c r="CZ101" s="698"/>
      <c r="DA101" s="98"/>
      <c r="DB101" s="697"/>
      <c r="DC101" s="697"/>
      <c r="DD101" s="697"/>
      <c r="DE101" s="697"/>
      <c r="DF101" s="697"/>
      <c r="DG101" s="697"/>
      <c r="DH101" s="697"/>
      <c r="DI101" s="697"/>
      <c r="DJ101" s="697"/>
      <c r="DK101" s="697"/>
      <c r="DL101" s="697"/>
      <c r="DM101" s="697"/>
      <c r="DN101" s="697"/>
      <c r="DO101" s="697"/>
      <c r="DP101" s="697"/>
      <c r="DQ101" s="697"/>
      <c r="DR101" s="697"/>
      <c r="DS101" s="697"/>
      <c r="DT101" s="697"/>
      <c r="DU101" s="697"/>
      <c r="DV101" s="98"/>
      <c r="DW101" s="98"/>
      <c r="DX101" s="98"/>
      <c r="DY101" s="699"/>
      <c r="DZ101" s="699"/>
      <c r="EA101" s="699"/>
      <c r="EB101" s="699"/>
      <c r="EC101" s="699"/>
      <c r="ED101" s="699"/>
      <c r="EE101" s="699"/>
      <c r="EF101" s="699"/>
      <c r="EG101" s="699"/>
      <c r="EH101" s="699"/>
      <c r="EI101" s="697"/>
      <c r="EJ101" s="697"/>
      <c r="EK101" s="697"/>
      <c r="EL101" s="697"/>
      <c r="EM101" s="697"/>
      <c r="EN101" s="697"/>
      <c r="EO101" s="697"/>
      <c r="EP101" s="697"/>
      <c r="EQ101" s="98"/>
      <c r="ER101" s="98"/>
      <c r="ES101" s="100"/>
      <c r="FP101" s="685"/>
      <c r="FQ101" s="686"/>
      <c r="FR101" s="686"/>
      <c r="FS101" s="686"/>
      <c r="FT101" s="686"/>
      <c r="FU101" s="686"/>
      <c r="FV101" s="686"/>
      <c r="FW101" s="686"/>
      <c r="FX101" s="687"/>
      <c r="FY101" s="688"/>
      <c r="FZ101" s="689"/>
      <c r="GA101" s="689"/>
      <c r="GB101" s="689"/>
      <c r="GC101" s="689"/>
      <c r="GD101" s="689"/>
      <c r="GE101" s="689"/>
      <c r="GF101" s="689"/>
      <c r="GG101" s="689"/>
      <c r="GH101" s="689"/>
      <c r="GI101" s="689"/>
      <c r="GJ101" s="690"/>
    </row>
    <row r="102" spans="3:192" ht="20.399999999999999" customHeight="1">
      <c r="C102" s="96"/>
      <c r="D102" s="699"/>
      <c r="E102" s="699"/>
      <c r="F102" s="699"/>
      <c r="G102" s="699"/>
      <c r="H102" s="699"/>
      <c r="I102" s="699"/>
      <c r="J102" s="699"/>
      <c r="K102" s="699"/>
      <c r="L102" s="705"/>
      <c r="M102" s="705"/>
      <c r="N102" s="705"/>
      <c r="O102" s="705"/>
      <c r="P102" s="705"/>
      <c r="Q102" s="705"/>
      <c r="R102" s="706"/>
      <c r="S102" s="706"/>
      <c r="T102" s="706"/>
      <c r="U102" s="738"/>
      <c r="V102" s="739"/>
      <c r="W102" s="739"/>
      <c r="X102" s="739"/>
      <c r="Y102" s="739"/>
      <c r="Z102" s="739"/>
      <c r="AA102" s="739"/>
      <c r="AB102" s="739"/>
      <c r="AC102" s="739"/>
      <c r="AD102" s="739"/>
      <c r="AE102" s="739"/>
      <c r="AF102" s="739"/>
      <c r="AG102" s="739"/>
      <c r="AH102" s="739"/>
      <c r="AI102" s="740"/>
      <c r="AJ102" s="713"/>
      <c r="AK102" s="713"/>
      <c r="AL102" s="713"/>
      <c r="AM102" s="717"/>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9"/>
      <c r="BJ102" s="723"/>
      <c r="BK102" s="724"/>
      <c r="BL102" s="724"/>
      <c r="BM102" s="724"/>
      <c r="BN102" s="725"/>
      <c r="BO102" s="729"/>
      <c r="BP102" s="730"/>
      <c r="BQ102" s="730"/>
      <c r="BR102" s="731"/>
      <c r="BS102" s="98"/>
      <c r="BT102" s="100"/>
      <c r="CB102" s="96"/>
      <c r="CC102" s="697"/>
      <c r="CD102" s="697"/>
      <c r="CE102" s="697"/>
      <c r="CF102" s="697"/>
      <c r="CG102" s="697"/>
      <c r="CH102" s="697"/>
      <c r="CI102" s="697"/>
      <c r="CJ102" s="697"/>
      <c r="CK102" s="697"/>
      <c r="CL102" s="698"/>
      <c r="CM102" s="698"/>
      <c r="CN102" s="698"/>
      <c r="CO102" s="698"/>
      <c r="CP102" s="698"/>
      <c r="CQ102" s="698"/>
      <c r="CR102" s="698"/>
      <c r="CS102" s="698"/>
      <c r="CT102" s="698"/>
      <c r="CU102" s="698"/>
      <c r="CV102" s="698"/>
      <c r="CW102" s="698"/>
      <c r="CX102" s="698"/>
      <c r="CY102" s="698"/>
      <c r="CZ102" s="698"/>
      <c r="DA102" s="225"/>
      <c r="DB102" s="697"/>
      <c r="DC102" s="697"/>
      <c r="DD102" s="697"/>
      <c r="DE102" s="697"/>
      <c r="DF102" s="697"/>
      <c r="DG102" s="697"/>
      <c r="DH102" s="697"/>
      <c r="DI102" s="697"/>
      <c r="DJ102" s="697"/>
      <c r="DK102" s="697"/>
      <c r="DL102" s="697"/>
      <c r="DM102" s="697"/>
      <c r="DN102" s="697"/>
      <c r="DO102" s="697"/>
      <c r="DP102" s="697"/>
      <c r="DQ102" s="697"/>
      <c r="DR102" s="697"/>
      <c r="DS102" s="697"/>
      <c r="DT102" s="697"/>
      <c r="DU102" s="697"/>
      <c r="DV102" s="98"/>
      <c r="DW102" s="98"/>
      <c r="DX102" s="98"/>
      <c r="DY102" s="699"/>
      <c r="DZ102" s="699"/>
      <c r="EA102" s="699"/>
      <c r="EB102" s="699"/>
      <c r="EC102" s="699"/>
      <c r="ED102" s="699"/>
      <c r="EE102" s="699"/>
      <c r="EF102" s="699"/>
      <c r="EG102" s="699"/>
      <c r="EH102" s="699"/>
      <c r="EI102" s="697"/>
      <c r="EJ102" s="697"/>
      <c r="EK102" s="697"/>
      <c r="EL102" s="697"/>
      <c r="EM102" s="697"/>
      <c r="EN102" s="697"/>
      <c r="EO102" s="697"/>
      <c r="EP102" s="697"/>
      <c r="EQ102" s="98"/>
      <c r="ER102" s="98"/>
      <c r="ES102" s="100"/>
      <c r="FP102" s="691"/>
      <c r="FQ102" s="692"/>
      <c r="FR102" s="692"/>
      <c r="FS102" s="692"/>
      <c r="FT102" s="692"/>
      <c r="FU102" s="692"/>
      <c r="FV102" s="692"/>
      <c r="FW102" s="692"/>
      <c r="FX102" s="693"/>
      <c r="FY102" s="691"/>
      <c r="FZ102" s="692"/>
      <c r="GA102" s="692"/>
      <c r="GB102" s="692"/>
      <c r="GC102" s="692"/>
      <c r="GD102" s="692"/>
      <c r="GE102" s="692"/>
      <c r="GF102" s="692"/>
      <c r="GG102" s="692"/>
      <c r="GH102" s="692"/>
      <c r="GI102" s="692"/>
      <c r="GJ102" s="693"/>
    </row>
    <row r="103" spans="3:192" ht="20.399999999999999" customHeight="1">
      <c r="C103" s="96"/>
      <c r="D103" s="733" t="s">
        <v>12401</v>
      </c>
      <c r="E103" s="734"/>
      <c r="F103" s="734"/>
      <c r="G103" s="734"/>
      <c r="H103" s="734"/>
      <c r="I103" s="734"/>
      <c r="J103" s="734"/>
      <c r="K103" s="734"/>
      <c r="L103" s="705">
        <f>VLOOKUP($D$11,調査票①!$A$3:$HK$1735,164,FALSE)</f>
        <v>21</v>
      </c>
      <c r="M103" s="705"/>
      <c r="N103" s="705"/>
      <c r="O103" s="705">
        <f>VLOOKUP($D$11,調査票①!$A$3:$HK$1735,165,FALSE)</f>
        <v>11</v>
      </c>
      <c r="P103" s="705"/>
      <c r="Q103" s="705"/>
      <c r="R103" s="706">
        <f>VLOOKUP($D$11,調査票①!$A$3:$HK$1735,166,FALSE)</f>
        <v>0.52380952380952384</v>
      </c>
      <c r="S103" s="706"/>
      <c r="T103" s="706"/>
      <c r="U103" s="735" t="str">
        <f>VLOOKUP($D$11,調査票①!$A$3:$HK$1735,167,FALSE)&amp;""</f>
        <v>専門性が重視される施設や市民の利用に供する部分が限定的である施設等であり、現行のまま直営及び自治体職員の常駐を維持</v>
      </c>
      <c r="V103" s="736"/>
      <c r="W103" s="736"/>
      <c r="X103" s="736"/>
      <c r="Y103" s="736"/>
      <c r="Z103" s="736"/>
      <c r="AA103" s="736"/>
      <c r="AB103" s="736"/>
      <c r="AC103" s="736"/>
      <c r="AD103" s="736"/>
      <c r="AE103" s="736"/>
      <c r="AF103" s="736"/>
      <c r="AG103" s="736"/>
      <c r="AH103" s="736"/>
      <c r="AI103" s="737"/>
      <c r="AJ103" s="713">
        <f>VLOOKUP($D$11,調査票①!$A$3:$HK$1735,168,FALSE)</f>
        <v>8</v>
      </c>
      <c r="AK103" s="713"/>
      <c r="AL103" s="713"/>
      <c r="AM103" s="714" t="str">
        <f>VLOOKUP($D$11,調査票①!$A$3:$HK$1735,169,FALSE)&amp;""</f>
        <v>専門性が重視される施設や市民の利用に供する部分が限定的である施設等であり、現行のまま直営及び自治体職員の常駐を維持</v>
      </c>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6"/>
      <c r="BJ103" s="720">
        <f>VLOOKUP($AK$11,導入率!$A$4:$AX$37,38,FALSE)</f>
        <v>0.52</v>
      </c>
      <c r="BK103" s="721"/>
      <c r="BL103" s="721"/>
      <c r="BM103" s="721"/>
      <c r="BN103" s="722"/>
      <c r="BO103" s="726">
        <f>調査票①!FJ1730</f>
        <v>0.50056497175141246</v>
      </c>
      <c r="BP103" s="727"/>
      <c r="BQ103" s="727"/>
      <c r="BR103" s="728"/>
      <c r="BS103" s="98"/>
      <c r="BT103" s="100"/>
      <c r="BX103" s="91"/>
      <c r="BY103" s="91"/>
      <c r="BZ103" s="91"/>
      <c r="CA103" s="91"/>
      <c r="CB103" s="227"/>
      <c r="CC103" s="697"/>
      <c r="CD103" s="697"/>
      <c r="CE103" s="697"/>
      <c r="CF103" s="697"/>
      <c r="CG103" s="697"/>
      <c r="CH103" s="697"/>
      <c r="CI103" s="697"/>
      <c r="CJ103" s="697"/>
      <c r="CK103" s="697"/>
      <c r="CL103" s="698"/>
      <c r="CM103" s="698"/>
      <c r="CN103" s="698"/>
      <c r="CO103" s="698"/>
      <c r="CP103" s="698"/>
      <c r="CQ103" s="698"/>
      <c r="CR103" s="698"/>
      <c r="CS103" s="698"/>
      <c r="CT103" s="698"/>
      <c r="CU103" s="698"/>
      <c r="CV103" s="698"/>
      <c r="CW103" s="698"/>
      <c r="CX103" s="698"/>
      <c r="CY103" s="698"/>
      <c r="CZ103" s="698"/>
      <c r="DA103" s="225"/>
      <c r="DB103" s="697"/>
      <c r="DC103" s="697"/>
      <c r="DD103" s="697"/>
      <c r="DE103" s="697"/>
      <c r="DF103" s="697"/>
      <c r="DG103" s="697"/>
      <c r="DH103" s="697"/>
      <c r="DI103" s="697"/>
      <c r="DJ103" s="697"/>
      <c r="DK103" s="697"/>
      <c r="DL103" s="697"/>
      <c r="DM103" s="697"/>
      <c r="DN103" s="697"/>
      <c r="DO103" s="697"/>
      <c r="DP103" s="697"/>
      <c r="DQ103" s="697"/>
      <c r="DR103" s="697"/>
      <c r="DS103" s="697"/>
      <c r="DT103" s="697"/>
      <c r="DU103" s="697"/>
      <c r="DV103" s="98"/>
      <c r="DW103" s="98"/>
      <c r="DX103" s="98"/>
      <c r="DY103" s="699"/>
      <c r="DZ103" s="699"/>
      <c r="EA103" s="699"/>
      <c r="EB103" s="699"/>
      <c r="EC103" s="699"/>
      <c r="ED103" s="699"/>
      <c r="EE103" s="699"/>
      <c r="EF103" s="699"/>
      <c r="EG103" s="699"/>
      <c r="EH103" s="699"/>
      <c r="EI103" s="697"/>
      <c r="EJ103" s="697"/>
      <c r="EK103" s="697"/>
      <c r="EL103" s="697"/>
      <c r="EM103" s="697"/>
      <c r="EN103" s="697"/>
      <c r="EO103" s="697"/>
      <c r="EP103" s="697"/>
      <c r="EQ103" s="98"/>
      <c r="ER103" s="98"/>
      <c r="ES103" s="100"/>
      <c r="FP103" s="694"/>
      <c r="FQ103" s="695"/>
      <c r="FR103" s="695"/>
      <c r="FS103" s="695"/>
      <c r="FT103" s="695"/>
      <c r="FU103" s="695"/>
      <c r="FV103" s="695"/>
      <c r="FW103" s="695"/>
      <c r="FX103" s="696"/>
      <c r="FY103" s="694"/>
      <c r="FZ103" s="695"/>
      <c r="GA103" s="695"/>
      <c r="GB103" s="695"/>
      <c r="GC103" s="695"/>
      <c r="GD103" s="695"/>
      <c r="GE103" s="695"/>
      <c r="GF103" s="695"/>
      <c r="GG103" s="695"/>
      <c r="GH103" s="695"/>
      <c r="GI103" s="695"/>
      <c r="GJ103" s="696"/>
    </row>
    <row r="104" spans="3:192" ht="20.399999999999999" customHeight="1">
      <c r="C104" s="96"/>
      <c r="D104" s="734"/>
      <c r="E104" s="734"/>
      <c r="F104" s="734"/>
      <c r="G104" s="734"/>
      <c r="H104" s="734"/>
      <c r="I104" s="734"/>
      <c r="J104" s="734"/>
      <c r="K104" s="734"/>
      <c r="L104" s="705"/>
      <c r="M104" s="705"/>
      <c r="N104" s="705"/>
      <c r="O104" s="705"/>
      <c r="P104" s="705"/>
      <c r="Q104" s="705"/>
      <c r="R104" s="706"/>
      <c r="S104" s="706"/>
      <c r="T104" s="706"/>
      <c r="U104" s="738"/>
      <c r="V104" s="739"/>
      <c r="W104" s="739"/>
      <c r="X104" s="739"/>
      <c r="Y104" s="739"/>
      <c r="Z104" s="739"/>
      <c r="AA104" s="739"/>
      <c r="AB104" s="739"/>
      <c r="AC104" s="739"/>
      <c r="AD104" s="739"/>
      <c r="AE104" s="739"/>
      <c r="AF104" s="739"/>
      <c r="AG104" s="739"/>
      <c r="AH104" s="739"/>
      <c r="AI104" s="740"/>
      <c r="AJ104" s="713"/>
      <c r="AK104" s="713"/>
      <c r="AL104" s="713"/>
      <c r="AM104" s="717"/>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9"/>
      <c r="BJ104" s="723"/>
      <c r="BK104" s="724"/>
      <c r="BL104" s="724"/>
      <c r="BM104" s="724"/>
      <c r="BN104" s="725"/>
      <c r="BO104" s="729"/>
      <c r="BP104" s="730"/>
      <c r="BQ104" s="730"/>
      <c r="BR104" s="731"/>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699" t="s">
        <v>12402</v>
      </c>
      <c r="E105" s="699"/>
      <c r="F105" s="699"/>
      <c r="G105" s="699"/>
      <c r="H105" s="699"/>
      <c r="I105" s="699"/>
      <c r="J105" s="699"/>
      <c r="K105" s="699"/>
      <c r="L105" s="705">
        <f>VLOOKUP($D$11,調査票①!$A$3:$HK$1735,170,FALSE)</f>
        <v>0</v>
      </c>
      <c r="M105" s="705"/>
      <c r="N105" s="705"/>
      <c r="O105" s="705">
        <f>VLOOKUP($D$11,調査票①!$A$3:$HK$1735,171,FALSE)</f>
        <v>0</v>
      </c>
      <c r="P105" s="705"/>
      <c r="Q105" s="705"/>
      <c r="R105" s="706" t="str">
        <f>VLOOKUP($D$11,調査票①!$A$3:$HK$1735,172,FALSE)</f>
        <v/>
      </c>
      <c r="S105" s="706"/>
      <c r="T105" s="706"/>
      <c r="U105" s="707" t="str">
        <f>VLOOKUP($D$11,調査票①!$A$3:$HK$1735,173,FALSE)&amp;""</f>
        <v>　</v>
      </c>
      <c r="V105" s="708"/>
      <c r="W105" s="708"/>
      <c r="X105" s="708"/>
      <c r="Y105" s="708"/>
      <c r="Z105" s="708"/>
      <c r="AA105" s="708"/>
      <c r="AB105" s="708"/>
      <c r="AC105" s="708"/>
      <c r="AD105" s="708"/>
      <c r="AE105" s="708"/>
      <c r="AF105" s="708"/>
      <c r="AG105" s="708"/>
      <c r="AH105" s="708"/>
      <c r="AI105" s="709"/>
      <c r="AJ105" s="713">
        <f>VLOOKUP($D$11,調査票①!$A$3:$HK$1735,174,FALSE)</f>
        <v>0</v>
      </c>
      <c r="AK105" s="713"/>
      <c r="AL105" s="713"/>
      <c r="AM105" s="714" t="str">
        <f>VLOOKUP($D$11,調査票①!$A$3:$HK$1735,175,FALSE)&amp;""</f>
        <v>　</v>
      </c>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6"/>
      <c r="BJ105" s="720">
        <f>VLOOKUP($AK$11,導入率!$A$4:$AX$37,39,FALSE)</f>
        <v>0.8571428571428571</v>
      </c>
      <c r="BK105" s="721"/>
      <c r="BL105" s="721"/>
      <c r="BM105" s="721"/>
      <c r="BN105" s="722"/>
      <c r="BO105" s="726">
        <f>調査票①!FP1730</f>
        <v>0.7466666666666667</v>
      </c>
      <c r="BP105" s="727"/>
      <c r="BQ105" s="727"/>
      <c r="BR105" s="728"/>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2" t="s">
        <v>12408</v>
      </c>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c r="EP105" s="732"/>
      <c r="EQ105" s="98"/>
      <c r="ER105" s="98"/>
      <c r="ES105" s="98"/>
      <c r="ET105" s="150"/>
    </row>
    <row r="106" spans="3:192" ht="20.399999999999999" customHeight="1">
      <c r="C106" s="96"/>
      <c r="D106" s="699"/>
      <c r="E106" s="699"/>
      <c r="F106" s="699"/>
      <c r="G106" s="699"/>
      <c r="H106" s="699"/>
      <c r="I106" s="699"/>
      <c r="J106" s="699"/>
      <c r="K106" s="699"/>
      <c r="L106" s="705"/>
      <c r="M106" s="705"/>
      <c r="N106" s="705"/>
      <c r="O106" s="705"/>
      <c r="P106" s="705"/>
      <c r="Q106" s="705"/>
      <c r="R106" s="706"/>
      <c r="S106" s="706"/>
      <c r="T106" s="706"/>
      <c r="U106" s="710"/>
      <c r="V106" s="711"/>
      <c r="W106" s="711"/>
      <c r="X106" s="711"/>
      <c r="Y106" s="711"/>
      <c r="Z106" s="711"/>
      <c r="AA106" s="711"/>
      <c r="AB106" s="711"/>
      <c r="AC106" s="711"/>
      <c r="AD106" s="711"/>
      <c r="AE106" s="711"/>
      <c r="AF106" s="711"/>
      <c r="AG106" s="711"/>
      <c r="AH106" s="711"/>
      <c r="AI106" s="712"/>
      <c r="AJ106" s="713"/>
      <c r="AK106" s="713"/>
      <c r="AL106" s="713"/>
      <c r="AM106" s="717"/>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9"/>
      <c r="BJ106" s="723"/>
      <c r="BK106" s="724"/>
      <c r="BL106" s="724"/>
      <c r="BM106" s="724"/>
      <c r="BN106" s="725"/>
      <c r="BO106" s="729"/>
      <c r="BP106" s="730"/>
      <c r="BQ106" s="730"/>
      <c r="BR106" s="731"/>
      <c r="BS106" s="98"/>
      <c r="BT106" s="100"/>
      <c r="CB106" s="96"/>
      <c r="CC106" s="679" t="s">
        <v>70</v>
      </c>
      <c r="CD106" s="680"/>
      <c r="CE106" s="680"/>
      <c r="CF106" s="680"/>
      <c r="CG106" s="680"/>
      <c r="CH106" s="680"/>
      <c r="CI106" s="680"/>
      <c r="CJ106" s="680"/>
      <c r="CK106" s="681"/>
      <c r="CL106" s="682" t="s">
        <v>12329</v>
      </c>
      <c r="CM106" s="683"/>
      <c r="CN106" s="683"/>
      <c r="CO106" s="683"/>
      <c r="CP106" s="683"/>
      <c r="CQ106" s="683"/>
      <c r="CR106" s="683"/>
      <c r="CS106" s="683"/>
      <c r="CT106" s="683"/>
      <c r="CU106" s="683"/>
      <c r="CV106" s="683"/>
      <c r="CW106" s="684"/>
      <c r="CX106" s="110"/>
      <c r="CY106" s="110"/>
      <c r="CZ106" s="110"/>
      <c r="DA106" s="98"/>
      <c r="DB106" s="98"/>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c r="EP106" s="732"/>
      <c r="EQ106" s="98"/>
      <c r="ER106" s="98"/>
      <c r="ES106" s="100"/>
    </row>
    <row r="107" spans="3:192" ht="20.399999999999999" customHeight="1">
      <c r="C107" s="96"/>
      <c r="D107" s="699" t="s">
        <v>12404</v>
      </c>
      <c r="E107" s="699"/>
      <c r="F107" s="699"/>
      <c r="G107" s="699"/>
      <c r="H107" s="699"/>
      <c r="I107" s="699"/>
      <c r="J107" s="699"/>
      <c r="K107" s="699"/>
      <c r="L107" s="705">
        <f>VLOOKUP($D$11,調査票①!$A$3:$HK$1735,176,FALSE)</f>
        <v>0</v>
      </c>
      <c r="M107" s="705"/>
      <c r="N107" s="705"/>
      <c r="O107" s="705">
        <f>VLOOKUP($D$11,調査票①!$A$3:$HK$1735,177,FALSE)</f>
        <v>0</v>
      </c>
      <c r="P107" s="705"/>
      <c r="Q107" s="705"/>
      <c r="R107" s="706" t="str">
        <f>VLOOKUP($D$11,調査票①!$A$3:$HK$1735,178,FALSE)</f>
        <v/>
      </c>
      <c r="S107" s="706"/>
      <c r="T107" s="706"/>
      <c r="U107" s="707" t="str">
        <f>VLOOKUP($D$11,調査票①!$A$3:$HK$1735,179,FALSE)&amp;""</f>
        <v>　</v>
      </c>
      <c r="V107" s="708"/>
      <c r="W107" s="708"/>
      <c r="X107" s="708"/>
      <c r="Y107" s="708"/>
      <c r="Z107" s="708"/>
      <c r="AA107" s="708"/>
      <c r="AB107" s="708"/>
      <c r="AC107" s="708"/>
      <c r="AD107" s="708"/>
      <c r="AE107" s="708"/>
      <c r="AF107" s="708"/>
      <c r="AG107" s="708"/>
      <c r="AH107" s="708"/>
      <c r="AI107" s="709"/>
      <c r="AJ107" s="713">
        <f>VLOOKUP($D$11,調査票①!$A$3:$HK$1735,180,FALSE)</f>
        <v>0</v>
      </c>
      <c r="AK107" s="713"/>
      <c r="AL107" s="713"/>
      <c r="AM107" s="714" t="str">
        <f>VLOOKUP($D$11,調査票①!$A$3:$HK$1735,181,FALSE)&amp;""</f>
        <v>　</v>
      </c>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6"/>
      <c r="BJ107" s="720">
        <f>VLOOKUP($AK$11,導入率!$A$4:$AX$37,40,FALSE)</f>
        <v>1</v>
      </c>
      <c r="BK107" s="721"/>
      <c r="BL107" s="721"/>
      <c r="BM107" s="721"/>
      <c r="BN107" s="722"/>
      <c r="BO107" s="726">
        <f>調査票①!FV1730</f>
        <v>0.4896030245746692</v>
      </c>
      <c r="BP107" s="727"/>
      <c r="BQ107" s="727"/>
      <c r="BR107" s="728"/>
      <c r="BS107" s="98"/>
      <c r="BT107" s="100"/>
      <c r="CB107" s="96"/>
      <c r="CC107" s="685" t="s">
        <v>12410</v>
      </c>
      <c r="CD107" s="686"/>
      <c r="CE107" s="686"/>
      <c r="CF107" s="686"/>
      <c r="CG107" s="686"/>
      <c r="CH107" s="686"/>
      <c r="CI107" s="686"/>
      <c r="CJ107" s="686"/>
      <c r="CK107" s="687"/>
      <c r="CL107" s="688" t="s">
        <v>12410</v>
      </c>
      <c r="CM107" s="689"/>
      <c r="CN107" s="689"/>
      <c r="CO107" s="689"/>
      <c r="CP107" s="689"/>
      <c r="CQ107" s="689"/>
      <c r="CR107" s="689"/>
      <c r="CS107" s="689"/>
      <c r="CT107" s="689"/>
      <c r="CU107" s="689"/>
      <c r="CV107" s="689"/>
      <c r="CW107" s="690"/>
      <c r="CX107" s="228"/>
      <c r="CY107" s="228"/>
      <c r="CZ107" s="228"/>
      <c r="DA107" s="98"/>
      <c r="DB107" s="97"/>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c r="EP107" s="732"/>
      <c r="EQ107" s="98"/>
      <c r="ER107" s="98"/>
      <c r="ES107" s="100"/>
    </row>
    <row r="108" spans="3:192" ht="20.399999999999999" customHeight="1">
      <c r="C108" s="96"/>
      <c r="D108" s="699"/>
      <c r="E108" s="699"/>
      <c r="F108" s="699"/>
      <c r="G108" s="699"/>
      <c r="H108" s="699"/>
      <c r="I108" s="699"/>
      <c r="J108" s="699"/>
      <c r="K108" s="699"/>
      <c r="L108" s="705"/>
      <c r="M108" s="705"/>
      <c r="N108" s="705"/>
      <c r="O108" s="705"/>
      <c r="P108" s="705"/>
      <c r="Q108" s="705"/>
      <c r="R108" s="706"/>
      <c r="S108" s="706"/>
      <c r="T108" s="706"/>
      <c r="U108" s="710"/>
      <c r="V108" s="711"/>
      <c r="W108" s="711"/>
      <c r="X108" s="711"/>
      <c r="Y108" s="711"/>
      <c r="Z108" s="711"/>
      <c r="AA108" s="711"/>
      <c r="AB108" s="711"/>
      <c r="AC108" s="711"/>
      <c r="AD108" s="711"/>
      <c r="AE108" s="711"/>
      <c r="AF108" s="711"/>
      <c r="AG108" s="711"/>
      <c r="AH108" s="711"/>
      <c r="AI108" s="712"/>
      <c r="AJ108" s="713"/>
      <c r="AK108" s="713"/>
      <c r="AL108" s="713"/>
      <c r="AM108" s="717"/>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9"/>
      <c r="BJ108" s="723"/>
      <c r="BK108" s="724"/>
      <c r="BL108" s="724"/>
      <c r="BM108" s="724"/>
      <c r="BN108" s="725"/>
      <c r="BO108" s="729"/>
      <c r="BP108" s="730"/>
      <c r="BQ108" s="730"/>
      <c r="BR108" s="731"/>
      <c r="BS108" s="98"/>
      <c r="BT108" s="100"/>
      <c r="CB108" s="96"/>
      <c r="CC108" s="691">
        <f>VLOOKUP($AK$11,導入率!A4:AX37,50,FALSE)</f>
        <v>0.91935483870967738</v>
      </c>
      <c r="CD108" s="692"/>
      <c r="CE108" s="692"/>
      <c r="CF108" s="692"/>
      <c r="CG108" s="692"/>
      <c r="CH108" s="692"/>
      <c r="CI108" s="692"/>
      <c r="CJ108" s="692"/>
      <c r="CK108" s="693"/>
      <c r="CL108" s="691">
        <f>調査票①!HI1731</f>
        <v>0.85822196397443351</v>
      </c>
      <c r="CM108" s="692"/>
      <c r="CN108" s="692"/>
      <c r="CO108" s="692"/>
      <c r="CP108" s="692"/>
      <c r="CQ108" s="692"/>
      <c r="CR108" s="692"/>
      <c r="CS108" s="692"/>
      <c r="CT108" s="692"/>
      <c r="CU108" s="692"/>
      <c r="CV108" s="692"/>
      <c r="CW108" s="693"/>
      <c r="CX108" s="228"/>
      <c r="CY108" s="228"/>
      <c r="CZ108" s="228"/>
      <c r="DA108" s="98"/>
      <c r="DB108" s="97"/>
      <c r="DC108" s="701" t="s">
        <v>15735</v>
      </c>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c r="EK108" s="701"/>
      <c r="EL108" s="701"/>
      <c r="EM108" s="701"/>
      <c r="EN108" s="701"/>
      <c r="EO108" s="701"/>
      <c r="EP108" s="701"/>
      <c r="EQ108" s="98"/>
      <c r="ER108" s="98"/>
      <c r="ES108" s="100"/>
    </row>
    <row r="109" spans="3:192" ht="20.399999999999999" customHeight="1">
      <c r="C109" s="96"/>
      <c r="D109" s="699" t="s">
        <v>12407</v>
      </c>
      <c r="E109" s="699"/>
      <c r="F109" s="699"/>
      <c r="G109" s="699"/>
      <c r="H109" s="699"/>
      <c r="I109" s="699"/>
      <c r="J109" s="699"/>
      <c r="K109" s="699"/>
      <c r="L109" s="705">
        <f>VLOOKUP($D$11,調査票①!$A$3:$HK$1735,182,FALSE)</f>
        <v>29</v>
      </c>
      <c r="M109" s="705"/>
      <c r="N109" s="705"/>
      <c r="O109" s="705">
        <f>VLOOKUP($D$11,調査票①!$A$3:$HK$1735,183,FALSE)</f>
        <v>26</v>
      </c>
      <c r="P109" s="705"/>
      <c r="Q109" s="705"/>
      <c r="R109" s="706">
        <f>VLOOKUP($D$11,調査票①!$A$3:$HK$1735,184,FALSE)</f>
        <v>0.89655172413793105</v>
      </c>
      <c r="S109" s="706"/>
      <c r="T109" s="706"/>
      <c r="U109" s="707" t="str">
        <f>VLOOKUP($D$11,調査票①!$A$3:$HK$1735,185,FALSE)&amp;""</f>
        <v>市民の利用に供する部分が限定的であるため、現行のまま直営及び自治体職員の常駐を維持</v>
      </c>
      <c r="V109" s="708"/>
      <c r="W109" s="708"/>
      <c r="X109" s="708"/>
      <c r="Y109" s="708"/>
      <c r="Z109" s="708"/>
      <c r="AA109" s="708"/>
      <c r="AB109" s="708"/>
      <c r="AC109" s="708"/>
      <c r="AD109" s="708"/>
      <c r="AE109" s="708"/>
      <c r="AF109" s="708"/>
      <c r="AG109" s="708"/>
      <c r="AH109" s="708"/>
      <c r="AI109" s="709"/>
      <c r="AJ109" s="713">
        <f>VLOOKUP($D$11,調査票①!$A$3:$HK$1735,186,FALSE)</f>
        <v>3</v>
      </c>
      <c r="AK109" s="713"/>
      <c r="AL109" s="713"/>
      <c r="AM109" s="714" t="str">
        <f>VLOOKUP($D$11,調査票①!$A$3:$HK$1735,187,FALSE)&amp;""</f>
        <v>市民の利用に供する部分が限定的であるため、現行のまま直営及び自治体職員の常駐を維持</v>
      </c>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6"/>
      <c r="BJ109" s="720">
        <f>VLOOKUP($AK$11,導入率!$A$4:$AX$37,41,FALSE)</f>
        <v>0.76304654442877295</v>
      </c>
      <c r="BK109" s="721"/>
      <c r="BL109" s="721"/>
      <c r="BM109" s="721"/>
      <c r="BN109" s="722"/>
      <c r="BO109" s="726">
        <f>調査票①!GB1730</f>
        <v>0.52994814947255497</v>
      </c>
      <c r="BP109" s="727"/>
      <c r="BQ109" s="727"/>
      <c r="BR109" s="728"/>
      <c r="BS109" s="98"/>
      <c r="BT109" s="100"/>
      <c r="CB109" s="96"/>
      <c r="CC109" s="702"/>
      <c r="CD109" s="703"/>
      <c r="CE109" s="703"/>
      <c r="CF109" s="703"/>
      <c r="CG109" s="703"/>
      <c r="CH109" s="703"/>
      <c r="CI109" s="703"/>
      <c r="CJ109" s="703"/>
      <c r="CK109" s="704"/>
      <c r="CL109" s="702"/>
      <c r="CM109" s="703"/>
      <c r="CN109" s="703"/>
      <c r="CO109" s="703"/>
      <c r="CP109" s="703"/>
      <c r="CQ109" s="703"/>
      <c r="CR109" s="703"/>
      <c r="CS109" s="703"/>
      <c r="CT109" s="703"/>
      <c r="CU109" s="703"/>
      <c r="CV109" s="703"/>
      <c r="CW109" s="704"/>
      <c r="CX109" s="98"/>
      <c r="CY109" s="98"/>
      <c r="CZ109" s="98"/>
      <c r="DA109" s="98"/>
      <c r="DB109" s="98"/>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98"/>
      <c r="ER109" s="98"/>
      <c r="ES109" s="100"/>
    </row>
    <row r="110" spans="3:192" ht="20.399999999999999" customHeight="1">
      <c r="C110" s="96"/>
      <c r="D110" s="699"/>
      <c r="E110" s="699"/>
      <c r="F110" s="699"/>
      <c r="G110" s="699"/>
      <c r="H110" s="699"/>
      <c r="I110" s="699"/>
      <c r="J110" s="699"/>
      <c r="K110" s="699"/>
      <c r="L110" s="705"/>
      <c r="M110" s="705"/>
      <c r="N110" s="705"/>
      <c r="O110" s="705"/>
      <c r="P110" s="705"/>
      <c r="Q110" s="705"/>
      <c r="R110" s="706"/>
      <c r="S110" s="706"/>
      <c r="T110" s="706"/>
      <c r="U110" s="710"/>
      <c r="V110" s="711"/>
      <c r="W110" s="711"/>
      <c r="X110" s="711"/>
      <c r="Y110" s="711"/>
      <c r="Z110" s="711"/>
      <c r="AA110" s="711"/>
      <c r="AB110" s="711"/>
      <c r="AC110" s="711"/>
      <c r="AD110" s="711"/>
      <c r="AE110" s="711"/>
      <c r="AF110" s="711"/>
      <c r="AG110" s="711"/>
      <c r="AH110" s="711"/>
      <c r="AI110" s="712"/>
      <c r="AJ110" s="713"/>
      <c r="AK110" s="713"/>
      <c r="AL110" s="713"/>
      <c r="AM110" s="717"/>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9"/>
      <c r="BJ110" s="723"/>
      <c r="BK110" s="724"/>
      <c r="BL110" s="724"/>
      <c r="BM110" s="724"/>
      <c r="BN110" s="725"/>
      <c r="BO110" s="729"/>
      <c r="BP110" s="730"/>
      <c r="BQ110" s="730"/>
      <c r="BR110" s="731"/>
      <c r="BS110" s="98"/>
      <c r="BT110" s="100"/>
      <c r="CB110" s="96"/>
      <c r="CC110" s="702"/>
      <c r="CD110" s="703"/>
      <c r="CE110" s="703"/>
      <c r="CF110" s="703"/>
      <c r="CG110" s="703"/>
      <c r="CH110" s="703"/>
      <c r="CI110" s="703"/>
      <c r="CJ110" s="703"/>
      <c r="CK110" s="704"/>
      <c r="CL110" s="702"/>
      <c r="CM110" s="703"/>
      <c r="CN110" s="703"/>
      <c r="CO110" s="703"/>
      <c r="CP110" s="703"/>
      <c r="CQ110" s="703"/>
      <c r="CR110" s="703"/>
      <c r="CS110" s="703"/>
      <c r="CT110" s="703"/>
      <c r="CU110" s="703"/>
      <c r="CV110" s="703"/>
      <c r="CW110" s="704"/>
      <c r="CX110" s="98"/>
      <c r="CY110" s="98"/>
      <c r="CZ110" s="98"/>
      <c r="DA110" s="98"/>
      <c r="DB110" s="98"/>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98"/>
      <c r="ER110" s="98"/>
      <c r="ES110" s="100"/>
    </row>
    <row r="111" spans="3:192" ht="18.649999999999999" customHeight="1">
      <c r="C111" s="96"/>
      <c r="D111" s="699" t="s">
        <v>12409</v>
      </c>
      <c r="E111" s="699"/>
      <c r="F111" s="699"/>
      <c r="G111" s="699"/>
      <c r="H111" s="699"/>
      <c r="I111" s="699"/>
      <c r="J111" s="699"/>
      <c r="K111" s="699"/>
      <c r="L111" s="705">
        <f>VLOOKUP($D$11,調査票①!$A$3:$HK$1735,188,FALSE)</f>
        <v>32</v>
      </c>
      <c r="M111" s="705"/>
      <c r="N111" s="705"/>
      <c r="O111" s="705">
        <f>VLOOKUP($D$11,調査票①!$A$3:$HK$1735,189,FALSE)</f>
        <v>31</v>
      </c>
      <c r="P111" s="705"/>
      <c r="Q111" s="705"/>
      <c r="R111" s="706">
        <f>VLOOKUP($D$11,調査票①!$A$3:$HK$1735,190,FALSE)</f>
        <v>0.96875</v>
      </c>
      <c r="S111" s="706"/>
      <c r="T111" s="706"/>
      <c r="U111" s="707" t="str">
        <f>VLOOKUP($D$11,調査票①!$A$3:$HK$1735,191,FALSE)&amp;""</f>
        <v>当面は直営及び自治体職員の常駐を維持</v>
      </c>
      <c r="V111" s="708"/>
      <c r="W111" s="708"/>
      <c r="X111" s="708"/>
      <c r="Y111" s="708"/>
      <c r="Z111" s="708"/>
      <c r="AA111" s="708"/>
      <c r="AB111" s="708"/>
      <c r="AC111" s="708"/>
      <c r="AD111" s="708"/>
      <c r="AE111" s="708"/>
      <c r="AF111" s="708"/>
      <c r="AG111" s="708"/>
      <c r="AH111" s="708"/>
      <c r="AI111" s="709"/>
      <c r="AJ111" s="713">
        <f>VLOOKUP($D$11,調査票①!$A$3:$HK$1735,192,FALSE)</f>
        <v>1</v>
      </c>
      <c r="AK111" s="713"/>
      <c r="AL111" s="713"/>
      <c r="AM111" s="714" t="str">
        <f>VLOOKUP($D$11,調査票①!$A$3:$HK$1735,193,FALSE)&amp;""</f>
        <v>当面は直営及び自治体職員の常駐を維持</v>
      </c>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6"/>
      <c r="BJ111" s="720">
        <f>VLOOKUP($AK$11,導入率!$A$4:$AX$37,42,FALSE)</f>
        <v>0.3651126244106862</v>
      </c>
      <c r="BK111" s="721"/>
      <c r="BL111" s="721"/>
      <c r="BM111" s="721"/>
      <c r="BN111" s="722"/>
      <c r="BO111" s="726">
        <f>調査票①!GH1730</f>
        <v>0.24473481936971561</v>
      </c>
      <c r="BP111" s="727"/>
      <c r="BQ111" s="727"/>
      <c r="BR111" s="728"/>
      <c r="BS111" s="98"/>
      <c r="BT111" s="100"/>
      <c r="CB111" s="96"/>
      <c r="CC111" s="694"/>
      <c r="CD111" s="695"/>
      <c r="CE111" s="695"/>
      <c r="CF111" s="695"/>
      <c r="CG111" s="695"/>
      <c r="CH111" s="695"/>
      <c r="CI111" s="695"/>
      <c r="CJ111" s="695"/>
      <c r="CK111" s="696"/>
      <c r="CL111" s="694"/>
      <c r="CM111" s="695"/>
      <c r="CN111" s="695"/>
      <c r="CO111" s="695"/>
      <c r="CP111" s="695"/>
      <c r="CQ111" s="695"/>
      <c r="CR111" s="695"/>
      <c r="CS111" s="695"/>
      <c r="CT111" s="695"/>
      <c r="CU111" s="695"/>
      <c r="CV111" s="695"/>
      <c r="CW111" s="696"/>
      <c r="CX111" s="98"/>
      <c r="CY111" s="98"/>
      <c r="CZ111" s="98"/>
      <c r="DA111" s="98"/>
      <c r="DB111" s="98"/>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98"/>
      <c r="ER111" s="98"/>
      <c r="ES111" s="100"/>
    </row>
    <row r="112" spans="3:192" ht="18.649999999999999" customHeight="1">
      <c r="C112" s="96"/>
      <c r="D112" s="699"/>
      <c r="E112" s="699"/>
      <c r="F112" s="699"/>
      <c r="G112" s="699"/>
      <c r="H112" s="699"/>
      <c r="I112" s="699"/>
      <c r="J112" s="699"/>
      <c r="K112" s="699"/>
      <c r="L112" s="705"/>
      <c r="M112" s="705"/>
      <c r="N112" s="705"/>
      <c r="O112" s="705"/>
      <c r="P112" s="705"/>
      <c r="Q112" s="705"/>
      <c r="R112" s="706"/>
      <c r="S112" s="706"/>
      <c r="T112" s="706"/>
      <c r="U112" s="710"/>
      <c r="V112" s="711"/>
      <c r="W112" s="711"/>
      <c r="X112" s="711"/>
      <c r="Y112" s="711"/>
      <c r="Z112" s="711"/>
      <c r="AA112" s="711"/>
      <c r="AB112" s="711"/>
      <c r="AC112" s="711"/>
      <c r="AD112" s="711"/>
      <c r="AE112" s="711"/>
      <c r="AF112" s="711"/>
      <c r="AG112" s="711"/>
      <c r="AH112" s="711"/>
      <c r="AI112" s="712"/>
      <c r="AJ112" s="713"/>
      <c r="AK112" s="713"/>
      <c r="AL112" s="713"/>
      <c r="AM112" s="717"/>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9"/>
      <c r="BJ112" s="723"/>
      <c r="BK112" s="724"/>
      <c r="BL112" s="724"/>
      <c r="BM112" s="724"/>
      <c r="BN112" s="725"/>
      <c r="BO112" s="729"/>
      <c r="BP112" s="730"/>
      <c r="BQ112" s="730"/>
      <c r="BR112" s="731"/>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98"/>
      <c r="CY113" s="98"/>
      <c r="CZ113" s="98"/>
      <c r="DA113" s="98"/>
      <c r="DB113" s="98"/>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98"/>
      <c r="CY114" s="98"/>
      <c r="CZ114" s="98"/>
      <c r="DA114" s="98"/>
      <c r="DB114" s="98"/>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0"/>
      <c r="CV118" s="700"/>
      <c r="CW118" s="700"/>
      <c r="CX118" s="700"/>
      <c r="CY118" s="700"/>
      <c r="CZ118" s="700"/>
      <c r="DA118" s="700"/>
      <c r="DB118" s="700"/>
      <c r="DC118" s="700"/>
      <c r="DD118" s="700"/>
      <c r="DE118" s="700"/>
      <c r="DF118" s="700"/>
      <c r="DG118" s="700"/>
      <c r="DH118" s="700"/>
      <c r="DI118" s="700"/>
      <c r="DJ118" s="700"/>
      <c r="DK118" s="700"/>
      <c r="DL118" s="700"/>
      <c r="DM118" s="700"/>
      <c r="DN118" s="700"/>
      <c r="DO118" s="700"/>
      <c r="DP118" s="700"/>
      <c r="DQ118" s="700"/>
      <c r="DR118" s="700"/>
      <c r="DS118" s="700"/>
      <c r="DT118" s="700"/>
      <c r="DU118" s="700"/>
      <c r="DV118" s="700"/>
      <c r="DW118" s="700"/>
      <c r="DX118" s="700"/>
      <c r="DY118" s="700"/>
      <c r="DZ118" s="700"/>
      <c r="EA118" s="700"/>
      <c r="EB118" s="700"/>
      <c r="EC118" s="700"/>
      <c r="ED118" s="700"/>
      <c r="EE118" s="700"/>
      <c r="EF118" s="700"/>
      <c r="EG118" s="700"/>
      <c r="EH118" s="700"/>
      <c r="EI118" s="700"/>
      <c r="EJ118" s="700"/>
      <c r="EK118" s="700"/>
      <c r="EL118" s="700"/>
      <c r="EM118" s="700"/>
      <c r="EN118" s="700"/>
      <c r="EO118" s="700"/>
      <c r="EP118" s="700"/>
    </row>
    <row r="119" spans="3:149" ht="12.65" customHeight="1">
      <c r="CU119" s="700"/>
      <c r="CV119" s="700"/>
      <c r="CW119" s="700"/>
      <c r="CX119" s="700"/>
      <c r="CY119" s="700"/>
      <c r="CZ119" s="700"/>
      <c r="DA119" s="700"/>
      <c r="DB119" s="700"/>
      <c r="DC119" s="700"/>
      <c r="DD119" s="700"/>
      <c r="DE119" s="700"/>
      <c r="DF119" s="700"/>
      <c r="DG119" s="700"/>
      <c r="DH119" s="700"/>
      <c r="DI119" s="700"/>
      <c r="DJ119" s="700"/>
      <c r="DK119" s="700"/>
      <c r="DL119" s="700"/>
      <c r="DM119" s="700"/>
      <c r="DN119" s="700"/>
      <c r="DO119" s="700"/>
      <c r="DP119" s="700"/>
      <c r="DQ119" s="700"/>
      <c r="DR119" s="700"/>
      <c r="DS119" s="700"/>
      <c r="DT119" s="700"/>
      <c r="DU119" s="700"/>
      <c r="DV119" s="700"/>
      <c r="DW119" s="700"/>
      <c r="DX119" s="700"/>
      <c r="DY119" s="700"/>
      <c r="DZ119" s="700"/>
      <c r="EA119" s="700"/>
      <c r="EB119" s="700"/>
      <c r="EC119" s="700"/>
      <c r="ED119" s="700"/>
      <c r="EE119" s="700"/>
      <c r="EF119" s="700"/>
      <c r="EG119" s="700"/>
      <c r="EH119" s="700"/>
      <c r="EI119" s="700"/>
      <c r="EJ119" s="700"/>
      <c r="EK119" s="700"/>
      <c r="EL119" s="700"/>
      <c r="EM119" s="700"/>
      <c r="EN119" s="700"/>
      <c r="EO119" s="700"/>
      <c r="EP119" s="700"/>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0"/>
  <sheetViews>
    <sheetView workbookViewId="0">
      <selection activeCell="F20" sqref="F20"/>
    </sheetView>
  </sheetViews>
  <sheetFormatPr defaultRowHeight="13"/>
  <cols>
    <col min="1" max="1" width="10.26953125" customWidth="1"/>
    <col min="2" max="2" width="11.36328125" customWidth="1"/>
    <col min="3" max="3" width="13.08984375" customWidth="1"/>
  </cols>
  <sheetData>
    <row r="1" spans="1:3" ht="13" customHeight="1">
      <c r="A1" s="223" t="s">
        <v>0</v>
      </c>
      <c r="B1" s="220" t="s">
        <v>1</v>
      </c>
      <c r="C1" s="220" t="s">
        <v>2</v>
      </c>
    </row>
    <row r="2" spans="1:3">
      <c r="A2" s="168" t="s">
        <v>14635</v>
      </c>
      <c r="B2" s="53" t="s">
        <v>4906</v>
      </c>
      <c r="C2" s="221" t="s">
        <v>4907</v>
      </c>
    </row>
    <row r="3" spans="1:3">
      <c r="A3" s="167" t="s">
        <v>14636</v>
      </c>
      <c r="B3" s="166" t="s">
        <v>4906</v>
      </c>
      <c r="C3" s="157" t="s">
        <v>4916</v>
      </c>
    </row>
    <row r="4" spans="1:3">
      <c r="A4" s="167" t="s">
        <v>14641</v>
      </c>
      <c r="B4" s="166" t="s">
        <v>4906</v>
      </c>
      <c r="C4" s="157" t="s">
        <v>4925</v>
      </c>
    </row>
    <row r="5" spans="1:3">
      <c r="A5" s="167" t="s">
        <v>14642</v>
      </c>
      <c r="B5" s="166" t="s">
        <v>4906</v>
      </c>
      <c r="C5" s="157" t="s">
        <v>4933</v>
      </c>
    </row>
    <row r="6" spans="1:3">
      <c r="A6" s="167" t="s">
        <v>14645</v>
      </c>
      <c r="B6" s="166" t="s">
        <v>4906</v>
      </c>
      <c r="C6" s="157" t="s">
        <v>4945</v>
      </c>
    </row>
    <row r="7" spans="1:3">
      <c r="A7" s="167" t="s">
        <v>14647</v>
      </c>
      <c r="B7" s="166" t="s">
        <v>4906</v>
      </c>
      <c r="C7" s="157" t="s">
        <v>4953</v>
      </c>
    </row>
    <row r="8" spans="1:3">
      <c r="A8" s="167" t="s">
        <v>14649</v>
      </c>
      <c r="B8" s="166" t="s">
        <v>4906</v>
      </c>
      <c r="C8" s="157" t="s">
        <v>4960</v>
      </c>
    </row>
    <row r="9" spans="1:3">
      <c r="A9" s="167" t="s">
        <v>14652</v>
      </c>
      <c r="B9" s="166" t="s">
        <v>4906</v>
      </c>
      <c r="C9" s="157" t="s">
        <v>4964</v>
      </c>
    </row>
    <row r="10" spans="1:3">
      <c r="A10" s="167" t="s">
        <v>14653</v>
      </c>
      <c r="B10" s="166" t="s">
        <v>4906</v>
      </c>
      <c r="C10" s="157" t="s">
        <v>4974</v>
      </c>
    </row>
    <row r="11" spans="1:3">
      <c r="A11" s="167" t="s">
        <v>14654</v>
      </c>
      <c r="B11" s="166" t="s">
        <v>4906</v>
      </c>
      <c r="C11" s="157" t="s">
        <v>4984</v>
      </c>
    </row>
    <row r="12" spans="1:3">
      <c r="A12" s="167" t="s">
        <v>14655</v>
      </c>
      <c r="B12" s="166" t="s">
        <v>4906</v>
      </c>
      <c r="C12" s="157" t="s">
        <v>4993</v>
      </c>
    </row>
    <row r="13" spans="1:3">
      <c r="A13" s="167" t="s">
        <v>14660</v>
      </c>
      <c r="B13" s="166" t="s">
        <v>4906</v>
      </c>
      <c r="C13" s="157" t="s">
        <v>4999</v>
      </c>
    </row>
    <row r="14" spans="1:3">
      <c r="A14" s="167" t="s">
        <v>14661</v>
      </c>
      <c r="B14" s="166" t="s">
        <v>4906</v>
      </c>
      <c r="C14" s="157" t="s">
        <v>5008</v>
      </c>
    </row>
    <row r="15" spans="1:3">
      <c r="A15" s="167" t="s">
        <v>14662</v>
      </c>
      <c r="B15" s="166" t="s">
        <v>4906</v>
      </c>
      <c r="C15" s="157" t="s">
        <v>5020</v>
      </c>
    </row>
    <row r="16" spans="1:3">
      <c r="A16" s="167" t="s">
        <v>14663</v>
      </c>
      <c r="B16" s="166" t="s">
        <v>4906</v>
      </c>
      <c r="C16" s="157" t="s">
        <v>5031</v>
      </c>
    </row>
    <row r="17" spans="1:3">
      <c r="A17" s="167" t="s">
        <v>14664</v>
      </c>
      <c r="B17" s="166" t="s">
        <v>4906</v>
      </c>
      <c r="C17" s="157" t="s">
        <v>5036</v>
      </c>
    </row>
    <row r="18" spans="1:3">
      <c r="A18" s="167" t="s">
        <v>14665</v>
      </c>
      <c r="B18" s="166" t="s">
        <v>4906</v>
      </c>
      <c r="C18" s="157" t="s">
        <v>5043</v>
      </c>
    </row>
    <row r="19" spans="1:3">
      <c r="A19" s="167" t="s">
        <v>14666</v>
      </c>
      <c r="B19" s="166" t="s">
        <v>4906</v>
      </c>
      <c r="C19" s="157" t="s">
        <v>5046</v>
      </c>
    </row>
    <row r="20" spans="1:3">
      <c r="A20" s="167" t="s">
        <v>14668</v>
      </c>
      <c r="B20" s="166" t="s">
        <v>4906</v>
      </c>
      <c r="C20" s="157" t="s">
        <v>5057</v>
      </c>
    </row>
  </sheetData>
  <autoFilter ref="A1:C20" xr:uid="{D629C6B2-BA68-4119-9788-798ABB4D771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7" t="s">
        <v>70</v>
      </c>
      <c r="B1" s="959" t="s">
        <v>73</v>
      </c>
      <c r="C1" s="974" t="s">
        <v>3</v>
      </c>
      <c r="D1" s="959"/>
      <c r="E1" s="959"/>
      <c r="F1" s="959"/>
      <c r="G1" s="959"/>
      <c r="H1" s="959"/>
      <c r="I1" s="959"/>
      <c r="J1" s="959"/>
      <c r="K1" s="959"/>
      <c r="L1" s="959"/>
      <c r="M1" s="959"/>
      <c r="N1" s="959"/>
      <c r="O1" s="959"/>
      <c r="P1" s="959"/>
      <c r="Q1" s="959"/>
      <c r="R1" s="959"/>
      <c r="S1" s="959"/>
      <c r="T1" s="958" t="s">
        <v>23</v>
      </c>
      <c r="U1" s="973" t="s">
        <v>24</v>
      </c>
      <c r="V1" s="958" t="s">
        <v>74</v>
      </c>
      <c r="W1" s="975" t="s">
        <v>75</v>
      </c>
      <c r="X1" s="973" t="s">
        <v>25</v>
      </c>
      <c r="Y1" s="973" t="s">
        <v>26</v>
      </c>
      <c r="Z1" s="958" t="s">
        <v>27</v>
      </c>
      <c r="AA1" s="965" t="s">
        <v>76</v>
      </c>
      <c r="AB1" s="966" t="s">
        <v>77</v>
      </c>
      <c r="AC1" s="966" t="s">
        <v>78</v>
      </c>
      <c r="AD1" s="958" t="s">
        <v>28</v>
      </c>
      <c r="AE1" s="958" t="s">
        <v>29</v>
      </c>
      <c r="AF1" s="958" t="s">
        <v>79</v>
      </c>
      <c r="AG1" s="958" t="s">
        <v>30</v>
      </c>
      <c r="AH1" s="958" t="s">
        <v>31</v>
      </c>
      <c r="AI1" s="973" t="s">
        <v>32</v>
      </c>
      <c r="AJ1" s="958" t="s">
        <v>33</v>
      </c>
      <c r="AK1" s="958" t="s">
        <v>80</v>
      </c>
      <c r="AL1" s="973" t="s">
        <v>34</v>
      </c>
      <c r="AM1" s="958" t="s">
        <v>81</v>
      </c>
      <c r="AN1" s="958" t="s">
        <v>82</v>
      </c>
      <c r="AO1" s="958" t="s">
        <v>83</v>
      </c>
      <c r="AP1" s="958" t="s">
        <v>35</v>
      </c>
      <c r="AQ1" t="s">
        <v>4</v>
      </c>
      <c r="AS1" t="s">
        <v>5</v>
      </c>
      <c r="AU1" s="970" t="s">
        <v>84</v>
      </c>
      <c r="AV1" s="971"/>
      <c r="AW1" s="604" t="s">
        <v>85</v>
      </c>
      <c r="AX1" s="604" t="s">
        <v>86</v>
      </c>
    </row>
    <row r="2" spans="1:50" ht="13.25" customHeight="1">
      <c r="A2" s="967"/>
      <c r="B2" s="959"/>
      <c r="C2" s="972" t="s">
        <v>9</v>
      </c>
      <c r="D2" s="958" t="s">
        <v>87</v>
      </c>
      <c r="E2" s="958" t="s">
        <v>88</v>
      </c>
      <c r="F2" s="958" t="s">
        <v>10</v>
      </c>
      <c r="G2" s="958" t="s">
        <v>11</v>
      </c>
      <c r="H2" s="958" t="s">
        <v>89</v>
      </c>
      <c r="I2" s="958" t="s">
        <v>90</v>
      </c>
      <c r="J2" s="958" t="s">
        <v>14</v>
      </c>
      <c r="K2" s="958" t="s">
        <v>91</v>
      </c>
      <c r="L2" s="958" t="s">
        <v>15</v>
      </c>
      <c r="M2" s="958" t="s">
        <v>16</v>
      </c>
      <c r="N2" s="958" t="s">
        <v>17</v>
      </c>
      <c r="O2" s="964" t="s">
        <v>19617</v>
      </c>
      <c r="P2" s="964" t="s">
        <v>19618</v>
      </c>
      <c r="Q2" s="965" t="s">
        <v>20</v>
      </c>
      <c r="R2" s="966" t="s">
        <v>21</v>
      </c>
      <c r="S2" s="958" t="s">
        <v>22</v>
      </c>
      <c r="T2" s="958"/>
      <c r="U2" s="973"/>
      <c r="V2" s="958"/>
      <c r="W2" s="975"/>
      <c r="X2" s="973"/>
      <c r="Y2" s="973"/>
      <c r="Z2" s="958"/>
      <c r="AA2" s="966"/>
      <c r="AB2" s="966"/>
      <c r="AC2" s="966"/>
      <c r="AD2" s="958"/>
      <c r="AE2" s="958"/>
      <c r="AF2" s="958"/>
      <c r="AG2" s="958"/>
      <c r="AH2" s="958"/>
      <c r="AI2" s="973"/>
      <c r="AJ2" s="958"/>
      <c r="AK2" s="958"/>
      <c r="AL2" s="973"/>
      <c r="AM2" s="958"/>
      <c r="AN2" s="958"/>
      <c r="AO2" s="958"/>
      <c r="AP2" s="958"/>
      <c r="AQ2" s="968" t="s">
        <v>36</v>
      </c>
      <c r="AR2" s="958" t="s">
        <v>37</v>
      </c>
      <c r="AS2" s="958" t="s">
        <v>12156</v>
      </c>
      <c r="AT2" s="958" t="s">
        <v>12157</v>
      </c>
      <c r="AU2" s="960" t="s">
        <v>128</v>
      </c>
      <c r="AV2" s="962" t="s">
        <v>19616</v>
      </c>
      <c r="AW2" s="959" t="s">
        <v>92</v>
      </c>
      <c r="AX2" s="959" t="s">
        <v>93</v>
      </c>
    </row>
    <row r="3" spans="1:50" ht="41" customHeight="1">
      <c r="A3" s="967"/>
      <c r="B3" s="959"/>
      <c r="C3" s="972"/>
      <c r="D3" s="958"/>
      <c r="E3" s="958"/>
      <c r="F3" s="958"/>
      <c r="G3" s="958"/>
      <c r="H3" s="958"/>
      <c r="I3" s="958"/>
      <c r="J3" s="958"/>
      <c r="K3" s="958"/>
      <c r="L3" s="958"/>
      <c r="M3" s="958"/>
      <c r="N3" s="958"/>
      <c r="O3" s="964"/>
      <c r="P3" s="964"/>
      <c r="Q3" s="966"/>
      <c r="R3" s="966"/>
      <c r="S3" s="95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58"/>
      <c r="AS3" s="958"/>
      <c r="AT3" s="959"/>
      <c r="AU3" s="961"/>
      <c r="AV3" s="963"/>
      <c r="AW3" s="959"/>
      <c r="AX3" s="959"/>
    </row>
    <row r="4" spans="1:50" s="5" customFormat="1">
      <c r="A4" s="605"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5"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3">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2022-03-30T05:13:14Z</dcterms:modified>
</cp:coreProperties>
</file>