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28241559-CDB9-406C-BC02-6F7AC0EA8A65}"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<sst xmlns="http://schemas.openxmlformats.org/spreadsheetml/2006/main" count="198328" uniqueCount="19620">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</sst>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8" customWidth="1"/>
    <col min="213" max="213" width="10.26953125" style="188"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8" t="s">
        <v>0</v>
      </c>
      <c r="B2" s="617" t="s">
        <v>1</v>
      </c>
      <c r="C2" s="617" t="s">
        <v>2</v>
      </c>
      <c r="D2" s="614" t="s">
        <v>72</v>
      </c>
      <c r="E2" s="661" t="s">
        <v>3</v>
      </c>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3"/>
      <c r="BD2" s="661" t="s">
        <v>10750</v>
      </c>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2"/>
      <c r="CJ2" s="662"/>
      <c r="CK2" s="662"/>
      <c r="CL2" s="662"/>
      <c r="CM2" s="662"/>
      <c r="CN2" s="662"/>
      <c r="CO2" s="662"/>
      <c r="CP2" s="662"/>
      <c r="CQ2" s="662"/>
      <c r="CR2" s="662"/>
      <c r="CS2" s="662"/>
      <c r="CT2" s="662"/>
      <c r="CU2" s="662"/>
      <c r="CV2" s="662"/>
      <c r="CW2" s="662"/>
      <c r="CX2" s="662"/>
      <c r="CY2" s="662"/>
      <c r="CZ2" s="662"/>
      <c r="DA2" s="662"/>
      <c r="DB2" s="662"/>
      <c r="DC2" s="662"/>
      <c r="DD2" s="662"/>
      <c r="DE2" s="662"/>
      <c r="DF2" s="662"/>
      <c r="DG2" s="662"/>
      <c r="DH2" s="662"/>
      <c r="DI2" s="662"/>
      <c r="DJ2" s="662"/>
      <c r="DK2" s="662"/>
      <c r="DL2" s="662"/>
      <c r="DM2" s="662"/>
      <c r="DN2" s="662"/>
      <c r="DO2" s="662"/>
      <c r="DP2" s="662"/>
      <c r="DQ2" s="662"/>
      <c r="DR2" s="662"/>
      <c r="DS2" s="662"/>
      <c r="DT2" s="662"/>
      <c r="DU2" s="662"/>
      <c r="DV2" s="662"/>
      <c r="DW2" s="662"/>
      <c r="DX2" s="662"/>
      <c r="DY2" s="662"/>
      <c r="DZ2" s="662"/>
      <c r="EA2" s="662"/>
      <c r="EB2" s="662"/>
      <c r="EC2" s="662"/>
      <c r="ED2" s="662"/>
      <c r="EE2" s="662"/>
      <c r="EF2" s="662"/>
      <c r="EG2" s="662"/>
      <c r="EH2" s="662"/>
      <c r="EI2" s="662"/>
      <c r="EJ2" s="662"/>
      <c r="EK2" s="662"/>
      <c r="EL2" s="662"/>
      <c r="EM2" s="662"/>
      <c r="EN2" s="662"/>
      <c r="EO2" s="662"/>
      <c r="EP2" s="662"/>
      <c r="EQ2" s="662"/>
      <c r="ER2" s="662"/>
      <c r="ES2" s="662"/>
      <c r="ET2" s="662"/>
      <c r="EU2" s="662"/>
      <c r="EV2" s="662"/>
      <c r="EW2" s="662"/>
      <c r="EX2" s="662"/>
      <c r="EY2" s="662"/>
      <c r="EZ2" s="662"/>
      <c r="FA2" s="662"/>
      <c r="FB2" s="662"/>
      <c r="FC2" s="662"/>
      <c r="FD2" s="662"/>
      <c r="FE2" s="662"/>
      <c r="FF2" s="662"/>
      <c r="FG2" s="662"/>
      <c r="FH2" s="662"/>
      <c r="FI2" s="662"/>
      <c r="FJ2" s="662"/>
      <c r="FK2" s="662"/>
      <c r="FL2" s="662"/>
      <c r="FM2" s="662"/>
      <c r="FN2" s="662"/>
      <c r="FO2" s="662"/>
      <c r="FP2" s="662"/>
      <c r="FQ2" s="662"/>
      <c r="FR2" s="662"/>
      <c r="FS2" s="662"/>
      <c r="FT2" s="662"/>
      <c r="FU2" s="662"/>
      <c r="FV2" s="662"/>
      <c r="FW2" s="662"/>
      <c r="FX2" s="662"/>
      <c r="FY2" s="662"/>
      <c r="FZ2" s="662"/>
      <c r="GA2" s="662"/>
      <c r="GB2" s="662"/>
      <c r="GC2" s="662"/>
      <c r="GD2" s="662"/>
      <c r="GE2" s="662"/>
      <c r="GF2" s="662"/>
      <c r="GG2" s="662"/>
      <c r="GH2" s="662"/>
      <c r="GI2" s="662"/>
      <c r="GJ2" s="662"/>
      <c r="GK2" s="663"/>
      <c r="GL2" s="620" t="s">
        <v>4</v>
      </c>
      <c r="GM2" s="621"/>
      <c r="GN2" s="621"/>
      <c r="GO2" s="621"/>
      <c r="GP2" s="621"/>
      <c r="GQ2" s="622" t="s">
        <v>5</v>
      </c>
      <c r="GR2" s="623"/>
      <c r="GS2" s="623"/>
      <c r="GT2" s="623"/>
      <c r="GU2" s="623"/>
      <c r="GV2" s="623"/>
      <c r="GW2" s="623"/>
      <c r="GX2" s="623"/>
      <c r="GY2" s="623"/>
      <c r="GZ2" s="623"/>
      <c r="HA2" s="623"/>
      <c r="HB2" s="623"/>
      <c r="HC2" s="623"/>
      <c r="HD2" s="640" t="s">
        <v>6</v>
      </c>
      <c r="HE2" s="641"/>
      <c r="HF2" s="653" t="s">
        <v>7</v>
      </c>
      <c r="HG2" s="654"/>
      <c r="HH2" s="655"/>
      <c r="HI2" s="642" t="s">
        <v>8</v>
      </c>
      <c r="HJ2" s="643"/>
      <c r="HK2" s="644"/>
    </row>
    <row r="3" spans="1:219" ht="21.65" customHeight="1">
      <c r="A3" s="658"/>
      <c r="B3" s="617"/>
      <c r="C3" s="617"/>
      <c r="D3" s="615"/>
      <c r="E3" s="645" t="s">
        <v>9</v>
      </c>
      <c r="F3" s="646"/>
      <c r="G3" s="647"/>
      <c r="H3" s="645" t="s">
        <v>11954</v>
      </c>
      <c r="I3" s="646"/>
      <c r="J3" s="647"/>
      <c r="K3" s="651" t="s">
        <v>67</v>
      </c>
      <c r="L3" s="651"/>
      <c r="M3" s="651"/>
      <c r="N3" s="652" t="s">
        <v>10</v>
      </c>
      <c r="O3" s="652"/>
      <c r="P3" s="652"/>
      <c r="Q3" s="652" t="s">
        <v>11</v>
      </c>
      <c r="R3" s="652"/>
      <c r="S3" s="652"/>
      <c r="T3" s="645" t="s">
        <v>12</v>
      </c>
      <c r="U3" s="646"/>
      <c r="V3" s="647"/>
      <c r="W3" s="645" t="s">
        <v>13</v>
      </c>
      <c r="X3" s="646"/>
      <c r="Y3" s="647"/>
      <c r="Z3" s="652" t="s">
        <v>14</v>
      </c>
      <c r="AA3" s="652"/>
      <c r="AB3" s="652"/>
      <c r="AC3" s="651" t="s">
        <v>68</v>
      </c>
      <c r="AD3" s="651"/>
      <c r="AE3" s="651"/>
      <c r="AF3" s="608" t="s">
        <v>15</v>
      </c>
      <c r="AG3" s="609"/>
      <c r="AH3" s="610"/>
      <c r="AI3" s="652" t="s">
        <v>16</v>
      </c>
      <c r="AJ3" s="652"/>
      <c r="AK3" s="652"/>
      <c r="AL3" s="652" t="s">
        <v>17</v>
      </c>
      <c r="AM3" s="652"/>
      <c r="AN3" s="652"/>
      <c r="AO3" s="651" t="s">
        <v>18</v>
      </c>
      <c r="AP3" s="651"/>
      <c r="AQ3" s="651"/>
      <c r="AR3" s="651" t="s">
        <v>19</v>
      </c>
      <c r="AS3" s="651"/>
      <c r="AT3" s="651"/>
      <c r="AU3" s="652" t="s">
        <v>20</v>
      </c>
      <c r="AV3" s="652"/>
      <c r="AW3" s="652"/>
      <c r="AX3" s="652" t="s">
        <v>21</v>
      </c>
      <c r="AY3" s="652"/>
      <c r="AZ3" s="652"/>
      <c r="BA3" s="652" t="s">
        <v>22</v>
      </c>
      <c r="BB3" s="652"/>
      <c r="BC3" s="652"/>
      <c r="BD3" s="618" t="s">
        <v>23</v>
      </c>
      <c r="BE3" s="618"/>
      <c r="BF3" s="618"/>
      <c r="BG3" s="618"/>
      <c r="BH3" s="618"/>
      <c r="BI3" s="618"/>
      <c r="BJ3" s="618" t="s">
        <v>24</v>
      </c>
      <c r="BK3" s="618"/>
      <c r="BL3" s="618"/>
      <c r="BM3" s="618"/>
      <c r="BN3" s="618"/>
      <c r="BO3" s="618"/>
      <c r="BP3" s="618" t="s">
        <v>12158</v>
      </c>
      <c r="BQ3" s="618"/>
      <c r="BR3" s="618"/>
      <c r="BS3" s="618"/>
      <c r="BT3" s="618"/>
      <c r="BU3" s="618"/>
      <c r="BV3" s="618" t="s">
        <v>12159</v>
      </c>
      <c r="BW3" s="618"/>
      <c r="BX3" s="618"/>
      <c r="BY3" s="618"/>
      <c r="BZ3" s="618"/>
      <c r="CA3" s="618"/>
      <c r="CB3" s="618" t="s">
        <v>25</v>
      </c>
      <c r="CC3" s="618"/>
      <c r="CD3" s="618"/>
      <c r="CE3" s="618"/>
      <c r="CF3" s="618"/>
      <c r="CG3" s="618"/>
      <c r="CH3" s="618" t="s">
        <v>26</v>
      </c>
      <c r="CI3" s="618"/>
      <c r="CJ3" s="618"/>
      <c r="CK3" s="618"/>
      <c r="CL3" s="618"/>
      <c r="CM3" s="618"/>
      <c r="CN3" s="618" t="s">
        <v>27</v>
      </c>
      <c r="CO3" s="618"/>
      <c r="CP3" s="618"/>
      <c r="CQ3" s="618"/>
      <c r="CR3" s="618"/>
      <c r="CS3" s="618"/>
      <c r="CT3" s="618" t="s">
        <v>69</v>
      </c>
      <c r="CU3" s="618"/>
      <c r="CV3" s="618"/>
      <c r="CW3" s="618"/>
      <c r="CX3" s="618"/>
      <c r="CY3" s="618"/>
      <c r="CZ3" s="618" t="s">
        <v>12160</v>
      </c>
      <c r="DA3" s="618"/>
      <c r="DB3" s="618"/>
      <c r="DC3" s="618"/>
      <c r="DD3" s="618"/>
      <c r="DE3" s="618"/>
      <c r="DF3" s="618" t="s">
        <v>12161</v>
      </c>
      <c r="DG3" s="618"/>
      <c r="DH3" s="618"/>
      <c r="DI3" s="618"/>
      <c r="DJ3" s="618"/>
      <c r="DK3" s="618"/>
      <c r="DL3" s="618" t="s">
        <v>28</v>
      </c>
      <c r="DM3" s="618"/>
      <c r="DN3" s="618"/>
      <c r="DO3" s="618"/>
      <c r="DP3" s="618"/>
      <c r="DQ3" s="618"/>
      <c r="DR3" s="664" t="s">
        <v>29</v>
      </c>
      <c r="DS3" s="664"/>
      <c r="DT3" s="664"/>
      <c r="DU3" s="664"/>
      <c r="DV3" s="664"/>
      <c r="DW3" s="664"/>
      <c r="DX3" s="618" t="s">
        <v>12162</v>
      </c>
      <c r="DY3" s="618"/>
      <c r="DZ3" s="618"/>
      <c r="EA3" s="618"/>
      <c r="EB3" s="618"/>
      <c r="EC3" s="618"/>
      <c r="ED3" s="618" t="s">
        <v>30</v>
      </c>
      <c r="EE3" s="618"/>
      <c r="EF3" s="618"/>
      <c r="EG3" s="618"/>
      <c r="EH3" s="618"/>
      <c r="EI3" s="618"/>
      <c r="EJ3" s="618" t="s">
        <v>31</v>
      </c>
      <c r="EK3" s="618"/>
      <c r="EL3" s="618"/>
      <c r="EM3" s="618"/>
      <c r="EN3" s="618"/>
      <c r="EO3" s="618"/>
      <c r="EP3" s="618" t="s">
        <v>32</v>
      </c>
      <c r="EQ3" s="618"/>
      <c r="ER3" s="618"/>
      <c r="ES3" s="618"/>
      <c r="ET3" s="618"/>
      <c r="EU3" s="618"/>
      <c r="EV3" s="664" t="s">
        <v>13936</v>
      </c>
      <c r="EW3" s="618"/>
      <c r="EX3" s="618"/>
      <c r="EY3" s="618"/>
      <c r="EZ3" s="618"/>
      <c r="FA3" s="618"/>
      <c r="FB3" s="618" t="s">
        <v>12163</v>
      </c>
      <c r="FC3" s="618"/>
      <c r="FD3" s="618"/>
      <c r="FE3" s="618"/>
      <c r="FF3" s="618"/>
      <c r="FG3" s="618"/>
      <c r="FH3" s="618" t="s">
        <v>34</v>
      </c>
      <c r="FI3" s="618"/>
      <c r="FJ3" s="618"/>
      <c r="FK3" s="618"/>
      <c r="FL3" s="618"/>
      <c r="FM3" s="618"/>
      <c r="FN3" s="618" t="s">
        <v>12164</v>
      </c>
      <c r="FO3" s="618"/>
      <c r="FP3" s="618"/>
      <c r="FQ3" s="618"/>
      <c r="FR3" s="618"/>
      <c r="FS3" s="618"/>
      <c r="FT3" s="618" t="s">
        <v>12165</v>
      </c>
      <c r="FU3" s="618"/>
      <c r="FV3" s="618"/>
      <c r="FW3" s="618"/>
      <c r="FX3" s="618"/>
      <c r="FY3" s="618"/>
      <c r="FZ3" s="618" t="s">
        <v>12166</v>
      </c>
      <c r="GA3" s="618"/>
      <c r="GB3" s="618"/>
      <c r="GC3" s="618"/>
      <c r="GD3" s="618"/>
      <c r="GE3" s="618"/>
      <c r="GF3" s="656" t="s">
        <v>35</v>
      </c>
      <c r="GG3" s="656"/>
      <c r="GH3" s="656"/>
      <c r="GI3" s="656"/>
      <c r="GJ3" s="656"/>
      <c r="GK3" s="656"/>
      <c r="GL3" s="617" t="s">
        <v>36</v>
      </c>
      <c r="GM3" s="617" t="s">
        <v>12167</v>
      </c>
      <c r="GN3" s="635" t="s">
        <v>12412</v>
      </c>
      <c r="GO3" s="636" t="s">
        <v>38</v>
      </c>
      <c r="GP3" s="636" t="s">
        <v>12413</v>
      </c>
      <c r="GQ3" s="617" t="s">
        <v>12155</v>
      </c>
      <c r="GR3" s="617" t="s">
        <v>12154</v>
      </c>
      <c r="GS3" s="626" t="s">
        <v>40</v>
      </c>
      <c r="GT3" s="627"/>
      <c r="GU3" s="627"/>
      <c r="GV3" s="627"/>
      <c r="GW3" s="628"/>
      <c r="GX3" s="617" t="s">
        <v>41</v>
      </c>
      <c r="GY3" s="617"/>
      <c r="GZ3" s="617"/>
      <c r="HA3" s="617"/>
      <c r="HB3" s="625" t="s">
        <v>38</v>
      </c>
      <c r="HC3" s="637" t="s">
        <v>12414</v>
      </c>
      <c r="HD3" s="626" t="s">
        <v>42</v>
      </c>
      <c r="HE3" s="627"/>
      <c r="HF3" s="619" t="s">
        <v>44</v>
      </c>
      <c r="HG3" s="619"/>
      <c r="HH3" s="619"/>
      <c r="HI3" s="619" t="s">
        <v>45</v>
      </c>
      <c r="HJ3" s="619"/>
      <c r="HK3" s="617"/>
    </row>
    <row r="4" spans="1:219" ht="9" customHeight="1">
      <c r="A4" s="658"/>
      <c r="B4" s="617"/>
      <c r="C4" s="617"/>
      <c r="D4" s="615"/>
      <c r="E4" s="648"/>
      <c r="F4" s="649"/>
      <c r="G4" s="650"/>
      <c r="H4" s="648"/>
      <c r="I4" s="649"/>
      <c r="J4" s="650"/>
      <c r="K4" s="651"/>
      <c r="L4" s="651"/>
      <c r="M4" s="651"/>
      <c r="N4" s="652"/>
      <c r="O4" s="652"/>
      <c r="P4" s="652"/>
      <c r="Q4" s="652"/>
      <c r="R4" s="652"/>
      <c r="S4" s="652"/>
      <c r="T4" s="648"/>
      <c r="U4" s="649"/>
      <c r="V4" s="650"/>
      <c r="W4" s="648"/>
      <c r="X4" s="649"/>
      <c r="Y4" s="650"/>
      <c r="Z4" s="652"/>
      <c r="AA4" s="652"/>
      <c r="AB4" s="652"/>
      <c r="AC4" s="651"/>
      <c r="AD4" s="651"/>
      <c r="AE4" s="651"/>
      <c r="AF4" s="611"/>
      <c r="AG4" s="612"/>
      <c r="AH4" s="613"/>
      <c r="AI4" s="652"/>
      <c r="AJ4" s="652"/>
      <c r="AK4" s="652"/>
      <c r="AL4" s="652"/>
      <c r="AM4" s="652"/>
      <c r="AN4" s="652"/>
      <c r="AO4" s="651"/>
      <c r="AP4" s="651"/>
      <c r="AQ4" s="651"/>
      <c r="AR4" s="651"/>
      <c r="AS4" s="651"/>
      <c r="AT4" s="651"/>
      <c r="AU4" s="652"/>
      <c r="AV4" s="652"/>
      <c r="AW4" s="652"/>
      <c r="AX4" s="652"/>
      <c r="AY4" s="652"/>
      <c r="AZ4" s="652"/>
      <c r="BA4" s="652"/>
      <c r="BB4" s="652"/>
      <c r="BC4" s="652"/>
      <c r="BD4" s="618"/>
      <c r="BE4" s="618"/>
      <c r="BF4" s="618"/>
      <c r="BG4" s="618"/>
      <c r="BH4" s="618"/>
      <c r="BI4" s="618"/>
      <c r="BJ4" s="618"/>
      <c r="BK4" s="618"/>
      <c r="BL4" s="618"/>
      <c r="BM4" s="618"/>
      <c r="BN4" s="618"/>
      <c r="BO4" s="618"/>
      <c r="BP4" s="618"/>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c r="CV4" s="618"/>
      <c r="CW4" s="618"/>
      <c r="CX4" s="618"/>
      <c r="CY4" s="618"/>
      <c r="CZ4" s="618"/>
      <c r="DA4" s="618"/>
      <c r="DB4" s="618"/>
      <c r="DC4" s="618"/>
      <c r="DD4" s="618"/>
      <c r="DE4" s="618"/>
      <c r="DF4" s="618"/>
      <c r="DG4" s="618"/>
      <c r="DH4" s="618"/>
      <c r="DI4" s="618"/>
      <c r="DJ4" s="618"/>
      <c r="DK4" s="618"/>
      <c r="DL4" s="618"/>
      <c r="DM4" s="618"/>
      <c r="DN4" s="618"/>
      <c r="DO4" s="618"/>
      <c r="DP4" s="618"/>
      <c r="DQ4" s="618"/>
      <c r="DR4" s="664"/>
      <c r="DS4" s="664"/>
      <c r="DT4" s="664"/>
      <c r="DU4" s="664"/>
      <c r="DV4" s="664"/>
      <c r="DW4" s="664"/>
      <c r="DX4" s="618"/>
      <c r="DY4" s="618"/>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56"/>
      <c r="GG4" s="656"/>
      <c r="GH4" s="656"/>
      <c r="GI4" s="656"/>
      <c r="GJ4" s="656"/>
      <c r="GK4" s="656"/>
      <c r="GL4" s="617"/>
      <c r="GM4" s="617"/>
      <c r="GN4" s="635"/>
      <c r="GO4" s="636"/>
      <c r="GP4" s="636"/>
      <c r="GQ4" s="617"/>
      <c r="GR4" s="617"/>
      <c r="GS4" s="629"/>
      <c r="GT4" s="630"/>
      <c r="GU4" s="630"/>
      <c r="GV4" s="630"/>
      <c r="GW4" s="631"/>
      <c r="GX4" s="617"/>
      <c r="GY4" s="617"/>
      <c r="GZ4" s="617"/>
      <c r="HA4" s="617"/>
      <c r="HB4" s="625"/>
      <c r="HC4" s="638"/>
      <c r="HD4" s="629"/>
      <c r="HE4" s="630"/>
      <c r="HF4" s="619"/>
      <c r="HG4" s="619"/>
      <c r="HH4" s="619"/>
      <c r="HI4" s="619"/>
      <c r="HJ4" s="619"/>
      <c r="HK4" s="617"/>
    </row>
    <row r="5" spans="1:219" ht="12.65" customHeight="1">
      <c r="A5" s="658"/>
      <c r="B5" s="617"/>
      <c r="C5" s="617"/>
      <c r="D5" s="615"/>
      <c r="E5" s="659" t="s">
        <v>46</v>
      </c>
      <c r="F5" s="660" t="s">
        <v>47</v>
      </c>
      <c r="G5" s="617" t="s">
        <v>10924</v>
      </c>
      <c r="H5" s="659" t="s">
        <v>46</v>
      </c>
      <c r="I5" s="660" t="s">
        <v>47</v>
      </c>
      <c r="J5" s="617" t="s">
        <v>10924</v>
      </c>
      <c r="K5" s="659" t="s">
        <v>46</v>
      </c>
      <c r="L5" s="660" t="s">
        <v>47</v>
      </c>
      <c r="M5" s="617" t="s">
        <v>10924</v>
      </c>
      <c r="N5" s="659" t="s">
        <v>46</v>
      </c>
      <c r="O5" s="660" t="s">
        <v>47</v>
      </c>
      <c r="P5" s="617" t="s">
        <v>10924</v>
      </c>
      <c r="Q5" s="659" t="s">
        <v>46</v>
      </c>
      <c r="R5" s="660" t="s">
        <v>47</v>
      </c>
      <c r="S5" s="617" t="s">
        <v>10924</v>
      </c>
      <c r="T5" s="659" t="s">
        <v>46</v>
      </c>
      <c r="U5" s="660" t="s">
        <v>47</v>
      </c>
      <c r="V5" s="617" t="s">
        <v>10924</v>
      </c>
      <c r="W5" s="659" t="s">
        <v>46</v>
      </c>
      <c r="X5" s="660" t="s">
        <v>47</v>
      </c>
      <c r="Y5" s="617" t="s">
        <v>10924</v>
      </c>
      <c r="Z5" s="659" t="s">
        <v>46</v>
      </c>
      <c r="AA5" s="660" t="s">
        <v>47</v>
      </c>
      <c r="AB5" s="617" t="s">
        <v>10924</v>
      </c>
      <c r="AC5" s="659" t="s">
        <v>46</v>
      </c>
      <c r="AD5" s="660" t="s">
        <v>47</v>
      </c>
      <c r="AE5" s="617" t="s">
        <v>10924</v>
      </c>
      <c r="AF5" s="668" t="s">
        <v>19615</v>
      </c>
      <c r="AG5" s="671" t="s">
        <v>10923</v>
      </c>
      <c r="AH5" s="674" t="s">
        <v>12411</v>
      </c>
      <c r="AI5" s="659" t="s">
        <v>46</v>
      </c>
      <c r="AJ5" s="660" t="s">
        <v>47</v>
      </c>
      <c r="AK5" s="617" t="s">
        <v>10924</v>
      </c>
      <c r="AL5" s="659" t="s">
        <v>46</v>
      </c>
      <c r="AM5" s="660" t="s">
        <v>47</v>
      </c>
      <c r="AN5" s="617" t="s">
        <v>10924</v>
      </c>
      <c r="AO5" s="659" t="s">
        <v>46</v>
      </c>
      <c r="AP5" s="660" t="s">
        <v>47</v>
      </c>
      <c r="AQ5" s="617" t="s">
        <v>10924</v>
      </c>
      <c r="AR5" s="659" t="s">
        <v>46</v>
      </c>
      <c r="AS5" s="660" t="s">
        <v>47</v>
      </c>
      <c r="AT5" s="617" t="s">
        <v>10924</v>
      </c>
      <c r="AU5" s="659" t="s">
        <v>46</v>
      </c>
      <c r="AV5" s="660" t="s">
        <v>47</v>
      </c>
      <c r="AW5" s="617" t="s">
        <v>10924</v>
      </c>
      <c r="AX5" s="659" t="s">
        <v>46</v>
      </c>
      <c r="AY5" s="660" t="s">
        <v>47</v>
      </c>
      <c r="AZ5" s="617" t="s">
        <v>10924</v>
      </c>
      <c r="BA5" s="659" t="s">
        <v>46</v>
      </c>
      <c r="BB5" s="660" t="s">
        <v>47</v>
      </c>
      <c r="BC5" s="617" t="s">
        <v>10924</v>
      </c>
      <c r="BD5" s="617" t="s">
        <v>48</v>
      </c>
      <c r="BE5" s="617" t="s">
        <v>134</v>
      </c>
      <c r="BF5" s="657" t="s">
        <v>49</v>
      </c>
      <c r="BG5" s="614" t="s">
        <v>10925</v>
      </c>
      <c r="BH5" s="614" t="s">
        <v>50</v>
      </c>
      <c r="BI5" s="614" t="s">
        <v>10926</v>
      </c>
      <c r="BJ5" s="617" t="s">
        <v>48</v>
      </c>
      <c r="BK5" s="617" t="s">
        <v>134</v>
      </c>
      <c r="BL5" s="657" t="s">
        <v>49</v>
      </c>
      <c r="BM5" s="614" t="s">
        <v>10925</v>
      </c>
      <c r="BN5" s="614" t="s">
        <v>50</v>
      </c>
      <c r="BO5" s="614" t="s">
        <v>10926</v>
      </c>
      <c r="BP5" s="617" t="s">
        <v>48</v>
      </c>
      <c r="BQ5" s="617" t="s">
        <v>134</v>
      </c>
      <c r="BR5" s="657" t="s">
        <v>49</v>
      </c>
      <c r="BS5" s="614" t="s">
        <v>10925</v>
      </c>
      <c r="BT5" s="614" t="s">
        <v>50</v>
      </c>
      <c r="BU5" s="614" t="s">
        <v>10926</v>
      </c>
      <c r="BV5" s="617" t="s">
        <v>48</v>
      </c>
      <c r="BW5" s="617" t="s">
        <v>134</v>
      </c>
      <c r="BX5" s="617" t="s">
        <v>49</v>
      </c>
      <c r="BY5" s="614" t="s">
        <v>10925</v>
      </c>
      <c r="BZ5" s="614" t="s">
        <v>50</v>
      </c>
      <c r="CA5" s="614" t="s">
        <v>10926</v>
      </c>
      <c r="CB5" s="617" t="s">
        <v>48</v>
      </c>
      <c r="CC5" s="617" t="s">
        <v>134</v>
      </c>
      <c r="CD5" s="657" t="s">
        <v>49</v>
      </c>
      <c r="CE5" s="614" t="s">
        <v>10925</v>
      </c>
      <c r="CF5" s="614" t="s">
        <v>50</v>
      </c>
      <c r="CG5" s="614" t="s">
        <v>10926</v>
      </c>
      <c r="CH5" s="617" t="s">
        <v>48</v>
      </c>
      <c r="CI5" s="617" t="s">
        <v>134</v>
      </c>
      <c r="CJ5" s="677" t="s">
        <v>49</v>
      </c>
      <c r="CK5" s="614" t="s">
        <v>10925</v>
      </c>
      <c r="CL5" s="614" t="s">
        <v>50</v>
      </c>
      <c r="CM5" s="614" t="s">
        <v>10926</v>
      </c>
      <c r="CN5" s="617" t="s">
        <v>48</v>
      </c>
      <c r="CO5" s="617" t="s">
        <v>134</v>
      </c>
      <c r="CP5" s="657" t="s">
        <v>49</v>
      </c>
      <c r="CQ5" s="614" t="s">
        <v>10925</v>
      </c>
      <c r="CR5" s="614" t="s">
        <v>50</v>
      </c>
      <c r="CS5" s="614" t="s">
        <v>10926</v>
      </c>
      <c r="CT5" s="617" t="s">
        <v>48</v>
      </c>
      <c r="CU5" s="617" t="s">
        <v>134</v>
      </c>
      <c r="CV5" s="657" t="s">
        <v>49</v>
      </c>
      <c r="CW5" s="614" t="s">
        <v>10925</v>
      </c>
      <c r="CX5" s="614" t="s">
        <v>50</v>
      </c>
      <c r="CY5" s="614" t="s">
        <v>10926</v>
      </c>
      <c r="CZ5" s="617" t="s">
        <v>48</v>
      </c>
      <c r="DA5" s="617" t="s">
        <v>134</v>
      </c>
      <c r="DB5" s="657" t="s">
        <v>49</v>
      </c>
      <c r="DC5" s="614" t="s">
        <v>10925</v>
      </c>
      <c r="DD5" s="614" t="s">
        <v>50</v>
      </c>
      <c r="DE5" s="614" t="s">
        <v>10926</v>
      </c>
      <c r="DF5" s="617" t="s">
        <v>48</v>
      </c>
      <c r="DG5" s="617" t="s">
        <v>134</v>
      </c>
      <c r="DH5" s="657" t="s">
        <v>49</v>
      </c>
      <c r="DI5" s="614" t="s">
        <v>10925</v>
      </c>
      <c r="DJ5" s="614" t="s">
        <v>50</v>
      </c>
      <c r="DK5" s="614" t="s">
        <v>10926</v>
      </c>
      <c r="DL5" s="617" t="s">
        <v>48</v>
      </c>
      <c r="DM5" s="617" t="s">
        <v>134</v>
      </c>
      <c r="DN5" s="657" t="s">
        <v>49</v>
      </c>
      <c r="DO5" s="614" t="s">
        <v>10925</v>
      </c>
      <c r="DP5" s="614" t="s">
        <v>50</v>
      </c>
      <c r="DQ5" s="614" t="s">
        <v>10926</v>
      </c>
      <c r="DR5" s="617" t="s">
        <v>48</v>
      </c>
      <c r="DS5" s="617" t="s">
        <v>134</v>
      </c>
      <c r="DT5" s="657" t="s">
        <v>49</v>
      </c>
      <c r="DU5" s="614" t="s">
        <v>10925</v>
      </c>
      <c r="DV5" s="614" t="s">
        <v>50</v>
      </c>
      <c r="DW5" s="614" t="s">
        <v>10926</v>
      </c>
      <c r="DX5" s="617" t="s">
        <v>48</v>
      </c>
      <c r="DY5" s="617" t="s">
        <v>134</v>
      </c>
      <c r="DZ5" s="657" t="s">
        <v>49</v>
      </c>
      <c r="EA5" s="614" t="s">
        <v>10925</v>
      </c>
      <c r="EB5" s="614" t="s">
        <v>50</v>
      </c>
      <c r="EC5" s="614" t="s">
        <v>10926</v>
      </c>
      <c r="ED5" s="617" t="s">
        <v>48</v>
      </c>
      <c r="EE5" s="617" t="s">
        <v>134</v>
      </c>
      <c r="EF5" s="657" t="s">
        <v>49</v>
      </c>
      <c r="EG5" s="614" t="s">
        <v>10925</v>
      </c>
      <c r="EH5" s="614" t="s">
        <v>50</v>
      </c>
      <c r="EI5" s="614" t="s">
        <v>10926</v>
      </c>
      <c r="EJ5" s="617" t="s">
        <v>48</v>
      </c>
      <c r="EK5" s="617" t="s">
        <v>134</v>
      </c>
      <c r="EL5" s="657" t="s">
        <v>49</v>
      </c>
      <c r="EM5" s="614" t="s">
        <v>10925</v>
      </c>
      <c r="EN5" s="614" t="s">
        <v>50</v>
      </c>
      <c r="EO5" s="614" t="s">
        <v>10926</v>
      </c>
      <c r="EP5" s="617" t="s">
        <v>48</v>
      </c>
      <c r="EQ5" s="617" t="s">
        <v>134</v>
      </c>
      <c r="ER5" s="657" t="s">
        <v>49</v>
      </c>
      <c r="ES5" s="614" t="s">
        <v>10925</v>
      </c>
      <c r="ET5" s="614" t="s">
        <v>50</v>
      </c>
      <c r="EU5" s="614" t="s">
        <v>10926</v>
      </c>
      <c r="EV5" s="617" t="s">
        <v>48</v>
      </c>
      <c r="EW5" s="617" t="s">
        <v>134</v>
      </c>
      <c r="EX5" s="657" t="s">
        <v>49</v>
      </c>
      <c r="EY5" s="614" t="s">
        <v>10925</v>
      </c>
      <c r="EZ5" s="614" t="s">
        <v>50</v>
      </c>
      <c r="FA5" s="614" t="s">
        <v>10926</v>
      </c>
      <c r="FB5" s="617" t="s">
        <v>48</v>
      </c>
      <c r="FC5" s="617" t="s">
        <v>134</v>
      </c>
      <c r="FD5" s="657" t="s">
        <v>49</v>
      </c>
      <c r="FE5" s="614" t="s">
        <v>10925</v>
      </c>
      <c r="FF5" s="614" t="s">
        <v>50</v>
      </c>
      <c r="FG5" s="614" t="s">
        <v>10926</v>
      </c>
      <c r="FH5" s="617" t="s">
        <v>48</v>
      </c>
      <c r="FI5" s="617" t="s">
        <v>134</v>
      </c>
      <c r="FJ5" s="657" t="s">
        <v>49</v>
      </c>
      <c r="FK5" s="614" t="s">
        <v>10925</v>
      </c>
      <c r="FL5" s="614" t="s">
        <v>50</v>
      </c>
      <c r="FM5" s="614" t="s">
        <v>10926</v>
      </c>
      <c r="FN5" s="617" t="s">
        <v>48</v>
      </c>
      <c r="FO5" s="617" t="s">
        <v>134</v>
      </c>
      <c r="FP5" s="617" t="s">
        <v>49</v>
      </c>
      <c r="FQ5" s="614" t="s">
        <v>10925</v>
      </c>
      <c r="FR5" s="614" t="s">
        <v>50</v>
      </c>
      <c r="FS5" s="614" t="s">
        <v>10926</v>
      </c>
      <c r="FT5" s="617" t="s">
        <v>48</v>
      </c>
      <c r="FU5" s="617" t="s">
        <v>134</v>
      </c>
      <c r="FV5" s="657" t="s">
        <v>49</v>
      </c>
      <c r="FW5" s="614" t="s">
        <v>10925</v>
      </c>
      <c r="FX5" s="614" t="s">
        <v>50</v>
      </c>
      <c r="FY5" s="614" t="s">
        <v>10926</v>
      </c>
      <c r="FZ5" s="617" t="s">
        <v>48</v>
      </c>
      <c r="GA5" s="617" t="s">
        <v>134</v>
      </c>
      <c r="GB5" s="657" t="s">
        <v>49</v>
      </c>
      <c r="GC5" s="614" t="s">
        <v>10925</v>
      </c>
      <c r="GD5" s="614" t="s">
        <v>50</v>
      </c>
      <c r="GE5" s="614" t="s">
        <v>10926</v>
      </c>
      <c r="GF5" s="617" t="s">
        <v>48</v>
      </c>
      <c r="GG5" s="617" t="s">
        <v>131</v>
      </c>
      <c r="GH5" s="657" t="s">
        <v>49</v>
      </c>
      <c r="GI5" s="614" t="s">
        <v>10925</v>
      </c>
      <c r="GJ5" s="614" t="s">
        <v>50</v>
      </c>
      <c r="GK5" s="614" t="s">
        <v>10926</v>
      </c>
      <c r="GL5" s="617"/>
      <c r="GM5" s="617"/>
      <c r="GN5" s="635"/>
      <c r="GO5" s="636"/>
      <c r="GP5" s="636"/>
      <c r="GQ5" s="617"/>
      <c r="GR5" s="617"/>
      <c r="GS5" s="632"/>
      <c r="GT5" s="633"/>
      <c r="GU5" s="633"/>
      <c r="GV5" s="633"/>
      <c r="GW5" s="634"/>
      <c r="GX5" s="617"/>
      <c r="GY5" s="617"/>
      <c r="GZ5" s="617"/>
      <c r="HA5" s="617"/>
      <c r="HB5" s="625"/>
      <c r="HC5" s="638"/>
      <c r="HD5" s="629"/>
      <c r="HE5" s="630"/>
      <c r="HF5" s="619"/>
      <c r="HG5" s="619"/>
      <c r="HH5" s="619"/>
      <c r="HI5" s="619"/>
      <c r="HJ5" s="619"/>
      <c r="HK5" s="617"/>
    </row>
    <row r="6" spans="1:219" ht="83.4" customHeight="1">
      <c r="A6" s="658"/>
      <c r="B6" s="617"/>
      <c r="C6" s="617"/>
      <c r="D6" s="615"/>
      <c r="E6" s="659"/>
      <c r="F6" s="660"/>
      <c r="G6" s="617"/>
      <c r="H6" s="659"/>
      <c r="I6" s="660"/>
      <c r="J6" s="617"/>
      <c r="K6" s="659"/>
      <c r="L6" s="660"/>
      <c r="M6" s="617"/>
      <c r="N6" s="659"/>
      <c r="O6" s="660"/>
      <c r="P6" s="617"/>
      <c r="Q6" s="659"/>
      <c r="R6" s="660"/>
      <c r="S6" s="617"/>
      <c r="T6" s="659"/>
      <c r="U6" s="660"/>
      <c r="V6" s="617"/>
      <c r="W6" s="659"/>
      <c r="X6" s="660"/>
      <c r="Y6" s="617"/>
      <c r="Z6" s="659"/>
      <c r="AA6" s="660"/>
      <c r="AB6" s="617"/>
      <c r="AC6" s="659"/>
      <c r="AD6" s="660"/>
      <c r="AE6" s="617"/>
      <c r="AF6" s="669"/>
      <c r="AG6" s="672"/>
      <c r="AH6" s="675"/>
      <c r="AI6" s="659"/>
      <c r="AJ6" s="660"/>
      <c r="AK6" s="617"/>
      <c r="AL6" s="659"/>
      <c r="AM6" s="660"/>
      <c r="AN6" s="617"/>
      <c r="AO6" s="659"/>
      <c r="AP6" s="660"/>
      <c r="AQ6" s="617"/>
      <c r="AR6" s="659"/>
      <c r="AS6" s="660"/>
      <c r="AT6" s="617"/>
      <c r="AU6" s="659"/>
      <c r="AV6" s="660"/>
      <c r="AW6" s="617"/>
      <c r="AX6" s="659"/>
      <c r="AY6" s="660"/>
      <c r="AZ6" s="617"/>
      <c r="BA6" s="659"/>
      <c r="BB6" s="660"/>
      <c r="BC6" s="617"/>
      <c r="BD6" s="617"/>
      <c r="BE6" s="617"/>
      <c r="BF6" s="657"/>
      <c r="BG6" s="615"/>
      <c r="BH6" s="615"/>
      <c r="BI6" s="615"/>
      <c r="BJ6" s="617"/>
      <c r="BK6" s="617"/>
      <c r="BL6" s="657"/>
      <c r="BM6" s="615"/>
      <c r="BN6" s="615"/>
      <c r="BO6" s="615"/>
      <c r="BP6" s="617"/>
      <c r="BQ6" s="617"/>
      <c r="BR6" s="657"/>
      <c r="BS6" s="615"/>
      <c r="BT6" s="615"/>
      <c r="BU6" s="615"/>
      <c r="BV6" s="617"/>
      <c r="BW6" s="617"/>
      <c r="BX6" s="617"/>
      <c r="BY6" s="615"/>
      <c r="BZ6" s="615"/>
      <c r="CA6" s="615"/>
      <c r="CB6" s="617"/>
      <c r="CC6" s="617"/>
      <c r="CD6" s="657"/>
      <c r="CE6" s="615"/>
      <c r="CF6" s="615"/>
      <c r="CG6" s="615"/>
      <c r="CH6" s="617"/>
      <c r="CI6" s="617"/>
      <c r="CJ6" s="677"/>
      <c r="CK6" s="615"/>
      <c r="CL6" s="615"/>
      <c r="CM6" s="615"/>
      <c r="CN6" s="617"/>
      <c r="CO6" s="617"/>
      <c r="CP6" s="657"/>
      <c r="CQ6" s="615"/>
      <c r="CR6" s="615"/>
      <c r="CS6" s="615"/>
      <c r="CT6" s="617"/>
      <c r="CU6" s="617"/>
      <c r="CV6" s="657"/>
      <c r="CW6" s="615"/>
      <c r="CX6" s="615"/>
      <c r="CY6" s="615"/>
      <c r="CZ6" s="617"/>
      <c r="DA6" s="617"/>
      <c r="DB6" s="657"/>
      <c r="DC6" s="615"/>
      <c r="DD6" s="615"/>
      <c r="DE6" s="615"/>
      <c r="DF6" s="617"/>
      <c r="DG6" s="617"/>
      <c r="DH6" s="657"/>
      <c r="DI6" s="615"/>
      <c r="DJ6" s="615"/>
      <c r="DK6" s="615"/>
      <c r="DL6" s="617"/>
      <c r="DM6" s="617"/>
      <c r="DN6" s="657"/>
      <c r="DO6" s="615"/>
      <c r="DP6" s="615"/>
      <c r="DQ6" s="615"/>
      <c r="DR6" s="617"/>
      <c r="DS6" s="617"/>
      <c r="DT6" s="657"/>
      <c r="DU6" s="615"/>
      <c r="DV6" s="615"/>
      <c r="DW6" s="615"/>
      <c r="DX6" s="617"/>
      <c r="DY6" s="617"/>
      <c r="DZ6" s="657"/>
      <c r="EA6" s="615"/>
      <c r="EB6" s="615"/>
      <c r="EC6" s="615"/>
      <c r="ED6" s="617"/>
      <c r="EE6" s="617"/>
      <c r="EF6" s="657"/>
      <c r="EG6" s="615"/>
      <c r="EH6" s="615"/>
      <c r="EI6" s="615"/>
      <c r="EJ6" s="617"/>
      <c r="EK6" s="617"/>
      <c r="EL6" s="657"/>
      <c r="EM6" s="615"/>
      <c r="EN6" s="615"/>
      <c r="EO6" s="615"/>
      <c r="EP6" s="617"/>
      <c r="EQ6" s="617"/>
      <c r="ER6" s="657"/>
      <c r="ES6" s="615"/>
      <c r="ET6" s="615"/>
      <c r="EU6" s="615"/>
      <c r="EV6" s="617"/>
      <c r="EW6" s="617"/>
      <c r="EX6" s="657"/>
      <c r="EY6" s="615"/>
      <c r="EZ6" s="615"/>
      <c r="FA6" s="615"/>
      <c r="FB6" s="617"/>
      <c r="FC6" s="617"/>
      <c r="FD6" s="657"/>
      <c r="FE6" s="615"/>
      <c r="FF6" s="615"/>
      <c r="FG6" s="615"/>
      <c r="FH6" s="617"/>
      <c r="FI6" s="617"/>
      <c r="FJ6" s="657"/>
      <c r="FK6" s="615"/>
      <c r="FL6" s="615"/>
      <c r="FM6" s="615"/>
      <c r="FN6" s="617"/>
      <c r="FO6" s="617"/>
      <c r="FP6" s="617"/>
      <c r="FQ6" s="615"/>
      <c r="FR6" s="615"/>
      <c r="FS6" s="615"/>
      <c r="FT6" s="617"/>
      <c r="FU6" s="617"/>
      <c r="FV6" s="657"/>
      <c r="FW6" s="615"/>
      <c r="FX6" s="615"/>
      <c r="FY6" s="615"/>
      <c r="FZ6" s="617"/>
      <c r="GA6" s="617"/>
      <c r="GB6" s="657"/>
      <c r="GC6" s="615"/>
      <c r="GD6" s="615"/>
      <c r="GE6" s="615"/>
      <c r="GF6" s="617"/>
      <c r="GG6" s="617"/>
      <c r="GH6" s="657"/>
      <c r="GI6" s="615"/>
      <c r="GJ6" s="615"/>
      <c r="GK6" s="615"/>
      <c r="GL6" s="617"/>
      <c r="GM6" s="617"/>
      <c r="GN6" s="635"/>
      <c r="GO6" s="636"/>
      <c r="GP6" s="636"/>
      <c r="GQ6" s="617"/>
      <c r="GR6" s="617"/>
      <c r="GS6" s="624" t="s">
        <v>51</v>
      </c>
      <c r="GT6" s="624" t="s">
        <v>52</v>
      </c>
      <c r="GU6" s="624" t="s">
        <v>53</v>
      </c>
      <c r="GV6" s="624" t="s">
        <v>54</v>
      </c>
      <c r="GW6" s="617" t="s">
        <v>10927</v>
      </c>
      <c r="GX6" s="624" t="s">
        <v>55</v>
      </c>
      <c r="GY6" s="624" t="s">
        <v>56</v>
      </c>
      <c r="GZ6" s="624" t="s">
        <v>57</v>
      </c>
      <c r="HA6" s="624" t="s">
        <v>58</v>
      </c>
      <c r="HB6" s="625"/>
      <c r="HC6" s="638"/>
      <c r="HD6" s="629"/>
      <c r="HE6" s="633"/>
      <c r="HF6" s="619"/>
      <c r="HG6" s="619"/>
      <c r="HH6" s="619"/>
      <c r="HI6" s="619"/>
      <c r="HJ6" s="619"/>
      <c r="HK6" s="617"/>
    </row>
    <row r="7" spans="1:219" ht="28.25" customHeight="1">
      <c r="A7" s="658"/>
      <c r="B7" s="617"/>
      <c r="C7" s="617"/>
      <c r="D7" s="615"/>
      <c r="E7" s="659"/>
      <c r="F7" s="660"/>
      <c r="G7" s="617"/>
      <c r="H7" s="659"/>
      <c r="I7" s="660"/>
      <c r="J7" s="617"/>
      <c r="K7" s="659"/>
      <c r="L7" s="660"/>
      <c r="M7" s="617"/>
      <c r="N7" s="659"/>
      <c r="O7" s="660"/>
      <c r="P7" s="617"/>
      <c r="Q7" s="659"/>
      <c r="R7" s="660"/>
      <c r="S7" s="617"/>
      <c r="T7" s="659"/>
      <c r="U7" s="660"/>
      <c r="V7" s="617"/>
      <c r="W7" s="659"/>
      <c r="X7" s="660"/>
      <c r="Y7" s="617"/>
      <c r="Z7" s="659"/>
      <c r="AA7" s="660"/>
      <c r="AB7" s="617"/>
      <c r="AC7" s="659"/>
      <c r="AD7" s="660"/>
      <c r="AE7" s="617"/>
      <c r="AF7" s="670"/>
      <c r="AG7" s="672"/>
      <c r="AH7" s="675"/>
      <c r="AI7" s="659"/>
      <c r="AJ7" s="660"/>
      <c r="AK7" s="617"/>
      <c r="AL7" s="659"/>
      <c r="AM7" s="660"/>
      <c r="AN7" s="617"/>
      <c r="AO7" s="659"/>
      <c r="AP7" s="660"/>
      <c r="AQ7" s="617"/>
      <c r="AR7" s="659"/>
      <c r="AS7" s="660"/>
      <c r="AT7" s="617"/>
      <c r="AU7" s="659"/>
      <c r="AV7" s="660"/>
      <c r="AW7" s="617"/>
      <c r="AX7" s="659"/>
      <c r="AY7" s="660"/>
      <c r="AZ7" s="617"/>
      <c r="BA7" s="659"/>
      <c r="BB7" s="660"/>
      <c r="BC7" s="617"/>
      <c r="BD7" s="617"/>
      <c r="BE7" s="617"/>
      <c r="BF7" s="657"/>
      <c r="BG7" s="615"/>
      <c r="BH7" s="615"/>
      <c r="BI7" s="615"/>
      <c r="BJ7" s="617"/>
      <c r="BK7" s="617"/>
      <c r="BL7" s="657"/>
      <c r="BM7" s="615"/>
      <c r="BN7" s="615"/>
      <c r="BO7" s="615"/>
      <c r="BP7" s="617"/>
      <c r="BQ7" s="617"/>
      <c r="BR7" s="657"/>
      <c r="BS7" s="615"/>
      <c r="BT7" s="615"/>
      <c r="BU7" s="615"/>
      <c r="BV7" s="617"/>
      <c r="BW7" s="617"/>
      <c r="BX7" s="617"/>
      <c r="BY7" s="615"/>
      <c r="BZ7" s="615"/>
      <c r="CA7" s="615"/>
      <c r="CB7" s="617"/>
      <c r="CC7" s="617"/>
      <c r="CD7" s="657"/>
      <c r="CE7" s="615"/>
      <c r="CF7" s="615"/>
      <c r="CG7" s="615"/>
      <c r="CH7" s="617"/>
      <c r="CI7" s="617"/>
      <c r="CJ7" s="677"/>
      <c r="CK7" s="615"/>
      <c r="CL7" s="615"/>
      <c r="CM7" s="615"/>
      <c r="CN7" s="617"/>
      <c r="CO7" s="617"/>
      <c r="CP7" s="657"/>
      <c r="CQ7" s="615"/>
      <c r="CR7" s="615"/>
      <c r="CS7" s="615"/>
      <c r="CT7" s="617"/>
      <c r="CU7" s="617"/>
      <c r="CV7" s="657"/>
      <c r="CW7" s="615"/>
      <c r="CX7" s="615"/>
      <c r="CY7" s="615"/>
      <c r="CZ7" s="617"/>
      <c r="DA7" s="617"/>
      <c r="DB7" s="657"/>
      <c r="DC7" s="615"/>
      <c r="DD7" s="615"/>
      <c r="DE7" s="615"/>
      <c r="DF7" s="617"/>
      <c r="DG7" s="617"/>
      <c r="DH7" s="657"/>
      <c r="DI7" s="615"/>
      <c r="DJ7" s="615"/>
      <c r="DK7" s="615"/>
      <c r="DL7" s="617"/>
      <c r="DM7" s="617"/>
      <c r="DN7" s="657"/>
      <c r="DO7" s="615"/>
      <c r="DP7" s="615"/>
      <c r="DQ7" s="615"/>
      <c r="DR7" s="617"/>
      <c r="DS7" s="617"/>
      <c r="DT7" s="657"/>
      <c r="DU7" s="615"/>
      <c r="DV7" s="615"/>
      <c r="DW7" s="615"/>
      <c r="DX7" s="617"/>
      <c r="DY7" s="617"/>
      <c r="DZ7" s="657"/>
      <c r="EA7" s="615"/>
      <c r="EB7" s="615"/>
      <c r="EC7" s="615"/>
      <c r="ED7" s="617"/>
      <c r="EE7" s="617"/>
      <c r="EF7" s="657"/>
      <c r="EG7" s="615"/>
      <c r="EH7" s="615"/>
      <c r="EI7" s="615"/>
      <c r="EJ7" s="617"/>
      <c r="EK7" s="617"/>
      <c r="EL7" s="657"/>
      <c r="EM7" s="615"/>
      <c r="EN7" s="615"/>
      <c r="EO7" s="615"/>
      <c r="EP7" s="617"/>
      <c r="EQ7" s="617"/>
      <c r="ER7" s="657"/>
      <c r="ES7" s="615"/>
      <c r="ET7" s="615"/>
      <c r="EU7" s="615"/>
      <c r="EV7" s="617"/>
      <c r="EW7" s="617"/>
      <c r="EX7" s="657"/>
      <c r="EY7" s="615"/>
      <c r="EZ7" s="615"/>
      <c r="FA7" s="615"/>
      <c r="FB7" s="617"/>
      <c r="FC7" s="617"/>
      <c r="FD7" s="657"/>
      <c r="FE7" s="615"/>
      <c r="FF7" s="615"/>
      <c r="FG7" s="615"/>
      <c r="FH7" s="617"/>
      <c r="FI7" s="617"/>
      <c r="FJ7" s="657"/>
      <c r="FK7" s="615"/>
      <c r="FL7" s="615"/>
      <c r="FM7" s="615"/>
      <c r="FN7" s="617"/>
      <c r="FO7" s="617"/>
      <c r="FP7" s="617"/>
      <c r="FQ7" s="615"/>
      <c r="FR7" s="615"/>
      <c r="FS7" s="615"/>
      <c r="FT7" s="617"/>
      <c r="FU7" s="617"/>
      <c r="FV7" s="657"/>
      <c r="FW7" s="615"/>
      <c r="FX7" s="615"/>
      <c r="FY7" s="615"/>
      <c r="FZ7" s="617"/>
      <c r="GA7" s="617"/>
      <c r="GB7" s="657"/>
      <c r="GC7" s="615"/>
      <c r="GD7" s="615"/>
      <c r="GE7" s="615"/>
      <c r="GF7" s="617"/>
      <c r="GG7" s="617"/>
      <c r="GH7" s="657"/>
      <c r="GI7" s="615"/>
      <c r="GJ7" s="615"/>
      <c r="GK7" s="615"/>
      <c r="GL7" s="617"/>
      <c r="GM7" s="617"/>
      <c r="GN7" s="635"/>
      <c r="GO7" s="636"/>
      <c r="GP7" s="636"/>
      <c r="GQ7" s="617"/>
      <c r="GR7" s="617"/>
      <c r="GS7" s="624"/>
      <c r="GT7" s="624"/>
      <c r="GU7" s="624"/>
      <c r="GV7" s="624"/>
      <c r="GW7" s="617"/>
      <c r="GX7" s="624"/>
      <c r="GY7" s="624"/>
      <c r="GZ7" s="624"/>
      <c r="HA7" s="624"/>
      <c r="HB7" s="625"/>
      <c r="HC7" s="638"/>
      <c r="HD7" s="602"/>
      <c r="HE7" s="221"/>
      <c r="HF7" s="60" t="s">
        <v>59</v>
      </c>
      <c r="HG7" s="665" t="s">
        <v>60</v>
      </c>
      <c r="HH7" s="666"/>
      <c r="HI7" s="60" t="s">
        <v>61</v>
      </c>
      <c r="HJ7" s="665" t="s">
        <v>62</v>
      </c>
      <c r="HK7" s="667"/>
    </row>
    <row r="8" spans="1:219" ht="132" customHeight="1">
      <c r="A8" s="658"/>
      <c r="B8" s="617"/>
      <c r="C8" s="617"/>
      <c r="D8" s="616"/>
      <c r="E8" s="61" t="s">
        <v>63</v>
      </c>
      <c r="F8" s="660"/>
      <c r="G8" s="617"/>
      <c r="H8" s="61" t="s">
        <v>63</v>
      </c>
      <c r="I8" s="660"/>
      <c r="J8" s="617"/>
      <c r="K8" s="62" t="s">
        <v>63</v>
      </c>
      <c r="L8" s="660"/>
      <c r="M8" s="617"/>
      <c r="N8" s="63" t="s">
        <v>63</v>
      </c>
      <c r="O8" s="660"/>
      <c r="P8" s="617"/>
      <c r="Q8" s="63" t="s">
        <v>63</v>
      </c>
      <c r="R8" s="660"/>
      <c r="S8" s="617"/>
      <c r="T8" s="64" t="s">
        <v>63</v>
      </c>
      <c r="U8" s="660"/>
      <c r="V8" s="617"/>
      <c r="W8" s="64" t="s">
        <v>63</v>
      </c>
      <c r="X8" s="660"/>
      <c r="Y8" s="617"/>
      <c r="Z8" s="64" t="s">
        <v>63</v>
      </c>
      <c r="AA8" s="660"/>
      <c r="AB8" s="617"/>
      <c r="AC8" s="64" t="s">
        <v>63</v>
      </c>
      <c r="AD8" s="660"/>
      <c r="AE8" s="617"/>
      <c r="AF8" s="161" t="s">
        <v>63</v>
      </c>
      <c r="AG8" s="673"/>
      <c r="AH8" s="676"/>
      <c r="AI8" s="64" t="s">
        <v>63</v>
      </c>
      <c r="AJ8" s="660"/>
      <c r="AK8" s="617"/>
      <c r="AL8" s="64" t="s">
        <v>63</v>
      </c>
      <c r="AM8" s="660"/>
      <c r="AN8" s="617"/>
      <c r="AO8" s="64" t="s">
        <v>63</v>
      </c>
      <c r="AP8" s="660"/>
      <c r="AQ8" s="617"/>
      <c r="AR8" s="64" t="s">
        <v>63</v>
      </c>
      <c r="AS8" s="660"/>
      <c r="AT8" s="617"/>
      <c r="AU8" s="64" t="s">
        <v>63</v>
      </c>
      <c r="AV8" s="660"/>
      <c r="AW8" s="617"/>
      <c r="AX8" s="64" t="s">
        <v>63</v>
      </c>
      <c r="AY8" s="660"/>
      <c r="AZ8" s="617"/>
      <c r="BA8" s="64" t="s">
        <v>63</v>
      </c>
      <c r="BB8" s="660"/>
      <c r="BC8" s="617"/>
      <c r="BD8" s="617"/>
      <c r="BE8" s="617"/>
      <c r="BF8" s="657"/>
      <c r="BG8" s="616"/>
      <c r="BH8" s="616"/>
      <c r="BI8" s="616"/>
      <c r="BJ8" s="617"/>
      <c r="BK8" s="617"/>
      <c r="BL8" s="657"/>
      <c r="BM8" s="616"/>
      <c r="BN8" s="616"/>
      <c r="BO8" s="616"/>
      <c r="BP8" s="617"/>
      <c r="BQ8" s="617"/>
      <c r="BR8" s="657"/>
      <c r="BS8" s="616"/>
      <c r="BT8" s="616"/>
      <c r="BU8" s="616"/>
      <c r="BV8" s="617"/>
      <c r="BW8" s="617"/>
      <c r="BX8" s="617"/>
      <c r="BY8" s="616"/>
      <c r="BZ8" s="616"/>
      <c r="CA8" s="616"/>
      <c r="CB8" s="617"/>
      <c r="CC8" s="617"/>
      <c r="CD8" s="657"/>
      <c r="CE8" s="616"/>
      <c r="CF8" s="616"/>
      <c r="CG8" s="616"/>
      <c r="CH8" s="617"/>
      <c r="CI8" s="617"/>
      <c r="CJ8" s="677"/>
      <c r="CK8" s="616"/>
      <c r="CL8" s="616"/>
      <c r="CM8" s="616"/>
      <c r="CN8" s="617"/>
      <c r="CO8" s="617"/>
      <c r="CP8" s="657"/>
      <c r="CQ8" s="616"/>
      <c r="CR8" s="616"/>
      <c r="CS8" s="616"/>
      <c r="CT8" s="617"/>
      <c r="CU8" s="617"/>
      <c r="CV8" s="657"/>
      <c r="CW8" s="616"/>
      <c r="CX8" s="616"/>
      <c r="CY8" s="616"/>
      <c r="CZ8" s="617"/>
      <c r="DA8" s="617"/>
      <c r="DB8" s="657"/>
      <c r="DC8" s="616"/>
      <c r="DD8" s="616"/>
      <c r="DE8" s="616"/>
      <c r="DF8" s="617"/>
      <c r="DG8" s="617"/>
      <c r="DH8" s="657"/>
      <c r="DI8" s="616"/>
      <c r="DJ8" s="616"/>
      <c r="DK8" s="616"/>
      <c r="DL8" s="617"/>
      <c r="DM8" s="617"/>
      <c r="DN8" s="657"/>
      <c r="DO8" s="616"/>
      <c r="DP8" s="616"/>
      <c r="DQ8" s="616"/>
      <c r="DR8" s="617"/>
      <c r="DS8" s="617"/>
      <c r="DT8" s="657"/>
      <c r="DU8" s="616"/>
      <c r="DV8" s="616"/>
      <c r="DW8" s="616"/>
      <c r="DX8" s="617"/>
      <c r="DY8" s="617"/>
      <c r="DZ8" s="657"/>
      <c r="EA8" s="616"/>
      <c r="EB8" s="616"/>
      <c r="EC8" s="616"/>
      <c r="ED8" s="617"/>
      <c r="EE8" s="617"/>
      <c r="EF8" s="657"/>
      <c r="EG8" s="616"/>
      <c r="EH8" s="616"/>
      <c r="EI8" s="616"/>
      <c r="EJ8" s="617"/>
      <c r="EK8" s="617"/>
      <c r="EL8" s="657"/>
      <c r="EM8" s="616"/>
      <c r="EN8" s="616"/>
      <c r="EO8" s="616"/>
      <c r="EP8" s="617"/>
      <c r="EQ8" s="617"/>
      <c r="ER8" s="657"/>
      <c r="ES8" s="616"/>
      <c r="ET8" s="616"/>
      <c r="EU8" s="616"/>
      <c r="EV8" s="617"/>
      <c r="EW8" s="617"/>
      <c r="EX8" s="657"/>
      <c r="EY8" s="616"/>
      <c r="EZ8" s="616"/>
      <c r="FA8" s="616"/>
      <c r="FB8" s="617"/>
      <c r="FC8" s="617"/>
      <c r="FD8" s="657"/>
      <c r="FE8" s="616"/>
      <c r="FF8" s="616"/>
      <c r="FG8" s="616"/>
      <c r="FH8" s="617"/>
      <c r="FI8" s="617"/>
      <c r="FJ8" s="657"/>
      <c r="FK8" s="616"/>
      <c r="FL8" s="616"/>
      <c r="FM8" s="616"/>
      <c r="FN8" s="617"/>
      <c r="FO8" s="617"/>
      <c r="FP8" s="617"/>
      <c r="FQ8" s="616"/>
      <c r="FR8" s="616"/>
      <c r="FS8" s="616"/>
      <c r="FT8" s="617"/>
      <c r="FU8" s="617"/>
      <c r="FV8" s="657"/>
      <c r="FW8" s="616"/>
      <c r="FX8" s="616"/>
      <c r="FY8" s="616"/>
      <c r="FZ8" s="617"/>
      <c r="GA8" s="617"/>
      <c r="GB8" s="657"/>
      <c r="GC8" s="616"/>
      <c r="GD8" s="616"/>
      <c r="GE8" s="616"/>
      <c r="GF8" s="617"/>
      <c r="GG8" s="617"/>
      <c r="GH8" s="657"/>
      <c r="GI8" s="616"/>
      <c r="GJ8" s="616"/>
      <c r="GK8" s="616"/>
      <c r="GL8" s="617"/>
      <c r="GM8" s="617"/>
      <c r="GN8" s="635"/>
      <c r="GO8" s="636"/>
      <c r="GP8" s="636"/>
      <c r="GQ8" s="617"/>
      <c r="GR8" s="617"/>
      <c r="GS8" s="624"/>
      <c r="GT8" s="624"/>
      <c r="GU8" s="624"/>
      <c r="GV8" s="624"/>
      <c r="GW8" s="617"/>
      <c r="GX8" s="624"/>
      <c r="GY8" s="624"/>
      <c r="GZ8" s="624"/>
      <c r="HA8" s="624"/>
      <c r="HB8" s="625"/>
      <c r="HC8" s="639"/>
      <c r="HD8" s="66" t="s">
        <v>64</v>
      </c>
      <c r="HE8" s="66" t="s">
        <v>128</v>
      </c>
      <c r="HF8" s="67"/>
      <c r="HG8" s="68"/>
      <c r="HH8" s="65" t="s">
        <v>65</v>
      </c>
      <c r="HI8" s="68"/>
      <c r="HJ8" s="68"/>
      <c r="HK8" s="179" t="s">
        <v>66</v>
      </c>
    </row>
    <row r="9" spans="1:219" s="162"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2"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3"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2" customFormat="1" ht="115" customHeight="1">
      <c r="A12" s="337" t="s">
        <v>171</v>
      </c>
      <c r="B12" s="181" t="s">
        <v>135</v>
      </c>
      <c r="C12" s="181" t="s">
        <v>172</v>
      </c>
      <c r="D12" s="195" t="s">
        <v>104</v>
      </c>
      <c r="E12" s="235" t="s">
        <v>132</v>
      </c>
      <c r="F12" s="234" t="s">
        <v>137</v>
      </c>
      <c r="G12" s="234"/>
      <c r="H12" s="235" t="s">
        <v>132</v>
      </c>
      <c r="I12" s="234" t="s">
        <v>137</v>
      </c>
      <c r="J12" s="234" t="s">
        <v>137</v>
      </c>
      <c r="K12" s="181"/>
      <c r="L12" s="234" t="s">
        <v>137</v>
      </c>
      <c r="M12" s="234" t="s">
        <v>137</v>
      </c>
      <c r="N12" s="235" t="s">
        <v>132</v>
      </c>
      <c r="O12" s="234" t="s">
        <v>137</v>
      </c>
      <c r="P12" s="234" t="s">
        <v>137</v>
      </c>
      <c r="Q12" s="235" t="s">
        <v>132</v>
      </c>
      <c r="R12" s="234" t="s">
        <v>137</v>
      </c>
      <c r="S12" s="234" t="s">
        <v>137</v>
      </c>
      <c r="T12" s="235" t="s">
        <v>132</v>
      </c>
      <c r="U12" s="234" t="s">
        <v>137</v>
      </c>
      <c r="V12" s="234"/>
      <c r="W12" s="181" t="s">
        <v>132</v>
      </c>
      <c r="X12" s="234" t="s">
        <v>137</v>
      </c>
      <c r="Y12" s="234" t="s">
        <v>137</v>
      </c>
      <c r="Z12" s="181"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1"/>
      <c r="BC12" s="234"/>
      <c r="BD12" s="181">
        <v>4</v>
      </c>
      <c r="BE12" s="181">
        <v>4</v>
      </c>
      <c r="BF12" s="574">
        <v>1</v>
      </c>
      <c r="BG12" s="234" t="s">
        <v>137</v>
      </c>
      <c r="BH12" s="181">
        <v>0</v>
      </c>
      <c r="BI12" s="234" t="s">
        <v>137</v>
      </c>
      <c r="BJ12" s="181">
        <v>13</v>
      </c>
      <c r="BK12" s="181">
        <v>13</v>
      </c>
      <c r="BL12" s="574">
        <v>1</v>
      </c>
      <c r="BM12" s="234" t="s">
        <v>137</v>
      </c>
      <c r="BN12" s="234">
        <v>0</v>
      </c>
      <c r="BO12" s="234" t="s">
        <v>137</v>
      </c>
      <c r="BP12" s="234">
        <v>1</v>
      </c>
      <c r="BQ12" s="234">
        <v>1</v>
      </c>
      <c r="BR12" s="574">
        <v>1</v>
      </c>
      <c r="BS12" s="234" t="s">
        <v>137</v>
      </c>
      <c r="BT12" s="234">
        <v>0</v>
      </c>
      <c r="BU12" s="234" t="s">
        <v>137</v>
      </c>
      <c r="BV12" s="181">
        <v>0</v>
      </c>
      <c r="BW12" s="181">
        <v>0</v>
      </c>
      <c r="BX12" s="575" t="s">
        <v>148</v>
      </c>
      <c r="BY12" s="234"/>
      <c r="BZ12" s="181">
        <v>0</v>
      </c>
      <c r="CA12" s="234" t="s">
        <v>137</v>
      </c>
      <c r="CB12" s="181">
        <v>0</v>
      </c>
      <c r="CC12" s="181">
        <v>0</v>
      </c>
      <c r="CD12" s="575" t="s">
        <v>148</v>
      </c>
      <c r="CE12" s="234" t="s">
        <v>137</v>
      </c>
      <c r="CF12" s="181">
        <v>0</v>
      </c>
      <c r="CG12" s="234" t="s">
        <v>137</v>
      </c>
      <c r="CH12" s="181">
        <v>1</v>
      </c>
      <c r="CI12" s="181">
        <v>1</v>
      </c>
      <c r="CJ12" s="575">
        <v>1</v>
      </c>
      <c r="CK12" s="181" t="s">
        <v>137</v>
      </c>
      <c r="CL12" s="181">
        <v>0</v>
      </c>
      <c r="CM12" s="234" t="s">
        <v>137</v>
      </c>
      <c r="CN12" s="181">
        <v>1</v>
      </c>
      <c r="CO12" s="181">
        <v>1</v>
      </c>
      <c r="CP12" s="575">
        <v>1</v>
      </c>
      <c r="CQ12" s="234" t="s">
        <v>137</v>
      </c>
      <c r="CR12" s="181">
        <v>0</v>
      </c>
      <c r="CS12" s="234" t="s">
        <v>137</v>
      </c>
      <c r="CT12" s="181">
        <v>2</v>
      </c>
      <c r="CU12" s="181">
        <v>2</v>
      </c>
      <c r="CV12" s="575">
        <v>1</v>
      </c>
      <c r="CW12" s="234" t="s">
        <v>137</v>
      </c>
      <c r="CX12" s="181">
        <v>0</v>
      </c>
      <c r="CY12" s="234" t="s">
        <v>137</v>
      </c>
      <c r="CZ12" s="181">
        <v>0</v>
      </c>
      <c r="DA12" s="181">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1">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1"/>
      <c r="GK12" s="234"/>
      <c r="GL12" s="181" t="s">
        <v>143</v>
      </c>
      <c r="GM12" s="234" t="s">
        <v>144</v>
      </c>
      <c r="GN12" s="181" t="s">
        <v>133</v>
      </c>
      <c r="GO12" s="234"/>
      <c r="GP12" s="234"/>
      <c r="GQ12" s="181" t="s">
        <v>156</v>
      </c>
      <c r="GR12" s="181" t="s">
        <v>146</v>
      </c>
      <c r="GS12" s="235" t="s">
        <v>132</v>
      </c>
      <c r="GT12" s="181"/>
      <c r="GU12" s="235" t="s">
        <v>132</v>
      </c>
      <c r="GV12" s="235" t="s">
        <v>132</v>
      </c>
      <c r="GW12" s="234"/>
      <c r="GX12" s="235" t="s">
        <v>132</v>
      </c>
      <c r="GY12" s="235" t="s">
        <v>132</v>
      </c>
      <c r="GZ12" s="235" t="s">
        <v>132</v>
      </c>
      <c r="HA12" s="181"/>
      <c r="HB12" s="181"/>
      <c r="HC12" s="181"/>
      <c r="HD12" s="557" t="s">
        <v>132</v>
      </c>
      <c r="HE12" s="550" t="s">
        <v>132</v>
      </c>
      <c r="HF12" s="558" t="s">
        <v>132</v>
      </c>
      <c r="HG12" s="550"/>
      <c r="HH12" s="550"/>
      <c r="HI12" s="558" t="s">
        <v>148</v>
      </c>
      <c r="HJ12" s="558" t="s">
        <v>148</v>
      </c>
      <c r="HK12" s="550"/>
    </row>
    <row r="13" spans="1:219" s="162"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2"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2"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2"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2"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2"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2"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2"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2"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2"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2"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2"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2"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2"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2"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2"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2"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2"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4"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4"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4"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4"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4"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4"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4"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4"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4"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4"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4"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4"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4"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4"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4"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4"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4"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4"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4"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4"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4"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4"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4"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4"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4"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4"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4"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4"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4"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4"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4"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4"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4"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4"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4"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4"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4"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4"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4"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4"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4"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4"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4"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4"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4"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4"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4"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4"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4"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4"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4"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4"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4"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4"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4"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4"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4"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4"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4"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4"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4"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4"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4"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4"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4"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4"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4"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4"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4"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4"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4"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4"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4"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4"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4"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4"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4"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4"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4"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4"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4"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4"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4"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4"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4"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4"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9">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4"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4"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4"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4"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4"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4"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4"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4"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4"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4"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4"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4"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4"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4"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4"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4"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4"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4"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4"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4"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4"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4"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4"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4"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4"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4"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4"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4"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4"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4"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4"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4"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4"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4"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4"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4"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4"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4"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4"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4"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4"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4"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4"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4"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4"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4"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4"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4"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4"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4"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4"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4"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4"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4"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4"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4"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4"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4"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4"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4"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4"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4"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4"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4"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4"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4"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4"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4"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4"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4"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0" customFormat="1" ht="156">
      <c r="A187" s="334" t="s">
        <v>14026</v>
      </c>
      <c r="B187" s="554" t="s">
        <v>1424</v>
      </c>
      <c r="C187" s="554" t="s">
        <v>1425</v>
      </c>
      <c r="D187" s="554" t="s">
        <v>95</v>
      </c>
      <c r="E187" s="168" t="s">
        <v>132</v>
      </c>
      <c r="F187" s="168"/>
      <c r="G187" s="237" t="s">
        <v>137</v>
      </c>
      <c r="H187" s="168" t="s">
        <v>132</v>
      </c>
      <c r="I187" s="168" t="s">
        <v>137</v>
      </c>
      <c r="J187" s="237" t="s">
        <v>137</v>
      </c>
      <c r="K187" s="339" t="s">
        <v>132</v>
      </c>
      <c r="L187" s="168" t="s">
        <v>137</v>
      </c>
      <c r="M187" s="340" t="s">
        <v>137</v>
      </c>
      <c r="N187" s="168" t="s">
        <v>138</v>
      </c>
      <c r="O187" s="168" t="s">
        <v>132</v>
      </c>
      <c r="P187" s="237" t="s">
        <v>1426</v>
      </c>
      <c r="Q187" s="168" t="s">
        <v>132</v>
      </c>
      <c r="R187" s="168" t="s">
        <v>137</v>
      </c>
      <c r="S187" s="237" t="s">
        <v>137</v>
      </c>
      <c r="T187" s="168" t="s">
        <v>138</v>
      </c>
      <c r="U187" s="168" t="s">
        <v>137</v>
      </c>
      <c r="V187" s="237" t="s">
        <v>137</v>
      </c>
      <c r="W187" s="168" t="s">
        <v>132</v>
      </c>
      <c r="X187" s="168" t="s">
        <v>137</v>
      </c>
      <c r="Y187" s="237" t="s">
        <v>137</v>
      </c>
      <c r="Z187" s="168" t="s">
        <v>132</v>
      </c>
      <c r="AA187" s="168" t="s">
        <v>137</v>
      </c>
      <c r="AB187" s="237" t="s">
        <v>137</v>
      </c>
      <c r="AC187" s="243" t="s">
        <v>132</v>
      </c>
      <c r="AD187" s="243" t="s">
        <v>137</v>
      </c>
      <c r="AE187" s="237" t="s">
        <v>137</v>
      </c>
      <c r="AF187" s="561" t="s">
        <v>148</v>
      </c>
      <c r="AG187" s="554" t="s">
        <v>132</v>
      </c>
      <c r="AH187" s="553" t="s">
        <v>16209</v>
      </c>
      <c r="AI187" s="168" t="s">
        <v>132</v>
      </c>
      <c r="AJ187" s="168" t="s">
        <v>137</v>
      </c>
      <c r="AK187" s="548" t="s">
        <v>137</v>
      </c>
      <c r="AL187" s="168" t="s">
        <v>132</v>
      </c>
      <c r="AM187" s="168" t="s">
        <v>137</v>
      </c>
      <c r="AN187" s="237" t="s">
        <v>137</v>
      </c>
      <c r="AO187" s="168" t="s">
        <v>138</v>
      </c>
      <c r="AP187" s="168" t="s">
        <v>137</v>
      </c>
      <c r="AQ187" s="237" t="s">
        <v>137</v>
      </c>
      <c r="AR187" s="168" t="s">
        <v>132</v>
      </c>
      <c r="AS187" s="168" t="s">
        <v>137</v>
      </c>
      <c r="AT187" s="237" t="s">
        <v>137</v>
      </c>
      <c r="AU187" s="168" t="s">
        <v>132</v>
      </c>
      <c r="AV187" s="168" t="s">
        <v>137</v>
      </c>
      <c r="AW187" s="237" t="s">
        <v>137</v>
      </c>
      <c r="AX187" s="168" t="s">
        <v>132</v>
      </c>
      <c r="AY187" s="168" t="s">
        <v>137</v>
      </c>
      <c r="AZ187" s="237" t="s">
        <v>137</v>
      </c>
      <c r="BA187" s="168" t="s">
        <v>132</v>
      </c>
      <c r="BB187" s="168"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8"/>
      <c r="GP187" s="168"/>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0"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1">
        <v>6</v>
      </c>
      <c r="BQ188" s="171">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1">
        <v>0</v>
      </c>
      <c r="DG188" s="171">
        <v>0</v>
      </c>
      <c r="DH188" s="331" t="s">
        <v>148</v>
      </c>
      <c r="DI188" s="552" t="s">
        <v>137</v>
      </c>
      <c r="DJ188" s="551">
        <v>0</v>
      </c>
      <c r="DK188" s="552" t="s">
        <v>137</v>
      </c>
      <c r="DL188" s="171">
        <v>3</v>
      </c>
      <c r="DM188" s="171">
        <v>2</v>
      </c>
      <c r="DN188" s="331">
        <v>0.66666666666666663</v>
      </c>
      <c r="DO188" s="552" t="s">
        <v>14030</v>
      </c>
      <c r="DP188" s="550">
        <v>1</v>
      </c>
      <c r="DQ188" s="552" t="s">
        <v>14030</v>
      </c>
      <c r="DR188" s="171">
        <v>25</v>
      </c>
      <c r="DS188" s="171">
        <v>25</v>
      </c>
      <c r="DT188" s="331">
        <v>1</v>
      </c>
      <c r="DU188" s="552" t="s">
        <v>137</v>
      </c>
      <c r="DV188" s="551">
        <v>0</v>
      </c>
      <c r="DW188" s="552" t="s">
        <v>137</v>
      </c>
      <c r="DX188" s="171">
        <v>5</v>
      </c>
      <c r="DY188" s="171">
        <v>3</v>
      </c>
      <c r="DZ188" s="331">
        <v>0.6</v>
      </c>
      <c r="EA188" s="552" t="s">
        <v>16212</v>
      </c>
      <c r="EB188" s="551">
        <v>0</v>
      </c>
      <c r="EC188" s="552" t="s">
        <v>137</v>
      </c>
      <c r="ED188" s="171">
        <v>2</v>
      </c>
      <c r="EE188" s="171">
        <v>0</v>
      </c>
      <c r="EF188" s="575">
        <v>0</v>
      </c>
      <c r="EG188" s="552" t="s">
        <v>14031</v>
      </c>
      <c r="EH188" s="551">
        <v>2</v>
      </c>
      <c r="EI188" s="552" t="s">
        <v>1436</v>
      </c>
      <c r="EJ188" s="171">
        <v>2</v>
      </c>
      <c r="EK188" s="171">
        <v>2</v>
      </c>
      <c r="EL188" s="575">
        <v>1</v>
      </c>
      <c r="EM188" s="552" t="s">
        <v>137</v>
      </c>
      <c r="EN188" s="551">
        <v>1</v>
      </c>
      <c r="EO188" s="552" t="s">
        <v>14032</v>
      </c>
      <c r="EP188" s="171">
        <v>5</v>
      </c>
      <c r="EQ188" s="171">
        <v>3</v>
      </c>
      <c r="ER188" s="331">
        <v>0.6</v>
      </c>
      <c r="ES188" s="552" t="s">
        <v>1437</v>
      </c>
      <c r="ET188" s="551">
        <v>2</v>
      </c>
      <c r="EU188" s="552" t="s">
        <v>1438</v>
      </c>
      <c r="EV188" s="171">
        <v>16</v>
      </c>
      <c r="EW188" s="171">
        <v>2</v>
      </c>
      <c r="EX188" s="331">
        <v>0.125</v>
      </c>
      <c r="EY188" s="552" t="s">
        <v>14033</v>
      </c>
      <c r="EZ188" s="551">
        <v>16</v>
      </c>
      <c r="FA188" s="552" t="s">
        <v>14034</v>
      </c>
      <c r="FB188" s="171">
        <v>3</v>
      </c>
      <c r="FC188" s="171">
        <v>1</v>
      </c>
      <c r="FD188" s="331">
        <v>0.33333333333333331</v>
      </c>
      <c r="FE188" s="552" t="s">
        <v>16213</v>
      </c>
      <c r="FF188" s="551">
        <v>1</v>
      </c>
      <c r="FG188" s="552" t="s">
        <v>14035</v>
      </c>
      <c r="FH188" s="171">
        <v>1</v>
      </c>
      <c r="FI188" s="171">
        <v>1</v>
      </c>
      <c r="FJ188" s="331">
        <v>1</v>
      </c>
      <c r="FK188" s="552" t="s">
        <v>137</v>
      </c>
      <c r="FL188" s="551">
        <v>0</v>
      </c>
      <c r="FM188" s="552" t="s">
        <v>137</v>
      </c>
      <c r="FN188" s="171">
        <v>0</v>
      </c>
      <c r="FO188" s="171">
        <v>0</v>
      </c>
      <c r="FP188" s="331" t="s">
        <v>148</v>
      </c>
      <c r="FQ188" s="552" t="s">
        <v>137</v>
      </c>
      <c r="FR188" s="551">
        <v>0</v>
      </c>
      <c r="FS188" s="552" t="s">
        <v>137</v>
      </c>
      <c r="FT188" s="171">
        <v>0</v>
      </c>
      <c r="FU188" s="171">
        <v>0</v>
      </c>
      <c r="FV188" s="331" t="s">
        <v>148</v>
      </c>
      <c r="FW188" s="552" t="s">
        <v>137</v>
      </c>
      <c r="FX188" s="551">
        <v>0</v>
      </c>
      <c r="FY188" s="552" t="s">
        <v>137</v>
      </c>
      <c r="FZ188" s="171">
        <v>10</v>
      </c>
      <c r="GA188" s="171">
        <v>9</v>
      </c>
      <c r="GB188" s="331">
        <v>0.9</v>
      </c>
      <c r="GC188" s="552" t="s">
        <v>16214</v>
      </c>
      <c r="GD188" s="551">
        <v>0</v>
      </c>
      <c r="GE188" s="552" t="s">
        <v>137</v>
      </c>
      <c r="GF188" s="171">
        <v>22</v>
      </c>
      <c r="GG188" s="171">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2"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0"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1">
        <v>1</v>
      </c>
      <c r="BQ190" s="171">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1">
        <v>0</v>
      </c>
      <c r="DG190" s="171">
        <v>0</v>
      </c>
      <c r="DH190" s="331" t="s">
        <v>148</v>
      </c>
      <c r="DI190" s="552" t="s">
        <v>137</v>
      </c>
      <c r="DJ190" s="551">
        <v>0</v>
      </c>
      <c r="DK190" s="552" t="s">
        <v>137</v>
      </c>
      <c r="DL190" s="171">
        <v>4</v>
      </c>
      <c r="DM190" s="171">
        <v>1</v>
      </c>
      <c r="DN190" s="331">
        <v>0.25</v>
      </c>
      <c r="DO190" s="552" t="s">
        <v>1454</v>
      </c>
      <c r="DP190" s="550">
        <v>0</v>
      </c>
      <c r="DQ190" s="552" t="s">
        <v>137</v>
      </c>
      <c r="DR190" s="171">
        <v>8</v>
      </c>
      <c r="DS190" s="171">
        <v>0</v>
      </c>
      <c r="DT190" s="331">
        <v>0</v>
      </c>
      <c r="DU190" s="552" t="s">
        <v>14038</v>
      </c>
      <c r="DV190" s="551">
        <v>0</v>
      </c>
      <c r="DW190" s="552" t="s">
        <v>137</v>
      </c>
      <c r="DX190" s="171">
        <v>1</v>
      </c>
      <c r="DY190" s="171">
        <v>0</v>
      </c>
      <c r="DZ190" s="331">
        <v>0</v>
      </c>
      <c r="EA190" s="552" t="s">
        <v>16220</v>
      </c>
      <c r="EB190" s="551">
        <v>0</v>
      </c>
      <c r="EC190" s="552" t="s">
        <v>137</v>
      </c>
      <c r="ED190" s="171">
        <v>2</v>
      </c>
      <c r="EE190" s="171">
        <v>2</v>
      </c>
      <c r="EF190" s="575">
        <v>1</v>
      </c>
      <c r="EG190" s="552" t="s">
        <v>137</v>
      </c>
      <c r="EH190" s="551">
        <v>0</v>
      </c>
      <c r="EI190" s="552" t="s">
        <v>137</v>
      </c>
      <c r="EJ190" s="171">
        <v>0</v>
      </c>
      <c r="EK190" s="171">
        <v>0</v>
      </c>
      <c r="EL190" s="575" t="s">
        <v>148</v>
      </c>
      <c r="EM190" s="552" t="s">
        <v>137</v>
      </c>
      <c r="EN190" s="551">
        <v>0</v>
      </c>
      <c r="EO190" s="552" t="s">
        <v>137</v>
      </c>
      <c r="EP190" s="171">
        <v>1</v>
      </c>
      <c r="EQ190" s="171">
        <v>0</v>
      </c>
      <c r="ER190" s="331">
        <v>0</v>
      </c>
      <c r="ES190" s="552" t="s">
        <v>16221</v>
      </c>
      <c r="ET190" s="551">
        <v>1</v>
      </c>
      <c r="EU190" s="552" t="s">
        <v>16222</v>
      </c>
      <c r="EV190" s="171">
        <v>12</v>
      </c>
      <c r="EW190" s="171">
        <v>10</v>
      </c>
      <c r="EX190" s="331">
        <v>0.83333333333333337</v>
      </c>
      <c r="EY190" s="552" t="s">
        <v>12726</v>
      </c>
      <c r="EZ190" s="551">
        <v>1</v>
      </c>
      <c r="FA190" s="552" t="s">
        <v>12726</v>
      </c>
      <c r="FB190" s="171">
        <v>1</v>
      </c>
      <c r="FC190" s="171">
        <v>0</v>
      </c>
      <c r="FD190" s="331">
        <v>0</v>
      </c>
      <c r="FE190" s="552" t="s">
        <v>1455</v>
      </c>
      <c r="FF190" s="551">
        <v>0</v>
      </c>
      <c r="FG190" s="552" t="s">
        <v>137</v>
      </c>
      <c r="FH190" s="171">
        <v>2</v>
      </c>
      <c r="FI190" s="171">
        <v>1</v>
      </c>
      <c r="FJ190" s="331">
        <v>0.5</v>
      </c>
      <c r="FK190" s="552" t="s">
        <v>1456</v>
      </c>
      <c r="FL190" s="551">
        <v>1</v>
      </c>
      <c r="FM190" s="552" t="s">
        <v>1456</v>
      </c>
      <c r="FN190" s="171">
        <v>0</v>
      </c>
      <c r="FO190" s="171">
        <v>0</v>
      </c>
      <c r="FP190" s="331" t="s">
        <v>148</v>
      </c>
      <c r="FQ190" s="552" t="s">
        <v>137</v>
      </c>
      <c r="FR190" s="551">
        <v>0</v>
      </c>
      <c r="FS190" s="552" t="s">
        <v>137</v>
      </c>
      <c r="FT190" s="171">
        <v>0</v>
      </c>
      <c r="FU190" s="171">
        <v>0</v>
      </c>
      <c r="FV190" s="331" t="s">
        <v>148</v>
      </c>
      <c r="FW190" s="552" t="s">
        <v>137</v>
      </c>
      <c r="FX190" s="551">
        <v>0</v>
      </c>
      <c r="FY190" s="552" t="s">
        <v>137</v>
      </c>
      <c r="FZ190" s="171">
        <v>1</v>
      </c>
      <c r="GA190" s="171">
        <v>1</v>
      </c>
      <c r="GB190" s="331">
        <v>1</v>
      </c>
      <c r="GC190" s="552" t="s">
        <v>137</v>
      </c>
      <c r="GD190" s="551">
        <v>0</v>
      </c>
      <c r="GE190" s="552" t="s">
        <v>137</v>
      </c>
      <c r="GF190" s="171">
        <v>4</v>
      </c>
      <c r="GG190" s="171">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0"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1">
        <v>1</v>
      </c>
      <c r="BQ191" s="171">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1">
        <v>0</v>
      </c>
      <c r="DG191" s="171">
        <v>0</v>
      </c>
      <c r="DH191" s="331" t="s">
        <v>148</v>
      </c>
      <c r="DI191" s="552" t="s">
        <v>137</v>
      </c>
      <c r="DJ191" s="551">
        <v>0</v>
      </c>
      <c r="DK191" s="552" t="s">
        <v>137</v>
      </c>
      <c r="DL191" s="171">
        <v>5</v>
      </c>
      <c r="DM191" s="171">
        <v>0</v>
      </c>
      <c r="DN191" s="331">
        <v>0</v>
      </c>
      <c r="DO191" s="552" t="s">
        <v>1461</v>
      </c>
      <c r="DP191" s="550">
        <v>0</v>
      </c>
      <c r="DQ191" s="552" t="s">
        <v>137</v>
      </c>
      <c r="DR191" s="171">
        <v>16</v>
      </c>
      <c r="DS191" s="171">
        <v>0</v>
      </c>
      <c r="DT191" s="331">
        <v>0</v>
      </c>
      <c r="DU191" s="552" t="s">
        <v>16223</v>
      </c>
      <c r="DV191" s="551">
        <v>0</v>
      </c>
      <c r="DW191" s="552" t="s">
        <v>137</v>
      </c>
      <c r="DX191" s="171">
        <v>1</v>
      </c>
      <c r="DY191" s="171">
        <v>0</v>
      </c>
      <c r="DZ191" s="331">
        <v>0</v>
      </c>
      <c r="EA191" s="552" t="s">
        <v>1462</v>
      </c>
      <c r="EB191" s="551">
        <v>0</v>
      </c>
      <c r="EC191" s="552" t="s">
        <v>137</v>
      </c>
      <c r="ED191" s="171">
        <v>3</v>
      </c>
      <c r="EE191" s="171">
        <v>0</v>
      </c>
      <c r="EF191" s="575">
        <v>0</v>
      </c>
      <c r="EG191" s="552" t="s">
        <v>14039</v>
      </c>
      <c r="EH191" s="551">
        <v>0</v>
      </c>
      <c r="EI191" s="552" t="s">
        <v>137</v>
      </c>
      <c r="EJ191" s="171">
        <v>3</v>
      </c>
      <c r="EK191" s="171">
        <v>0</v>
      </c>
      <c r="EL191" s="575">
        <v>0</v>
      </c>
      <c r="EM191" s="552" t="s">
        <v>1463</v>
      </c>
      <c r="EN191" s="551">
        <v>3</v>
      </c>
      <c r="EO191" s="552" t="s">
        <v>1464</v>
      </c>
      <c r="EP191" s="171">
        <v>2</v>
      </c>
      <c r="EQ191" s="171">
        <v>2</v>
      </c>
      <c r="ER191" s="331">
        <v>1</v>
      </c>
      <c r="ES191" s="552" t="s">
        <v>16224</v>
      </c>
      <c r="ET191" s="551">
        <v>0</v>
      </c>
      <c r="EU191" s="552" t="s">
        <v>137</v>
      </c>
      <c r="EV191" s="171">
        <v>2</v>
      </c>
      <c r="EW191" s="171">
        <v>0</v>
      </c>
      <c r="EX191" s="331">
        <v>0</v>
      </c>
      <c r="EY191" s="552" t="s">
        <v>12727</v>
      </c>
      <c r="EZ191" s="551">
        <v>1</v>
      </c>
      <c r="FA191" s="552" t="s">
        <v>12728</v>
      </c>
      <c r="FB191" s="171">
        <v>1</v>
      </c>
      <c r="FC191" s="171">
        <v>1</v>
      </c>
      <c r="FD191" s="331">
        <v>1</v>
      </c>
      <c r="FE191" s="552" t="s">
        <v>137</v>
      </c>
      <c r="FF191" s="551">
        <v>0</v>
      </c>
      <c r="FG191" s="552" t="s">
        <v>137</v>
      </c>
      <c r="FH191" s="171">
        <v>0</v>
      </c>
      <c r="FI191" s="171">
        <v>0</v>
      </c>
      <c r="FJ191" s="331" t="s">
        <v>148</v>
      </c>
      <c r="FK191" s="552" t="s">
        <v>137</v>
      </c>
      <c r="FL191" s="551">
        <v>0</v>
      </c>
      <c r="FM191" s="552" t="s">
        <v>137</v>
      </c>
      <c r="FN191" s="171">
        <v>0</v>
      </c>
      <c r="FO191" s="171">
        <v>0</v>
      </c>
      <c r="FP191" s="331" t="s">
        <v>148</v>
      </c>
      <c r="FQ191" s="552" t="s">
        <v>137</v>
      </c>
      <c r="FR191" s="551">
        <v>0</v>
      </c>
      <c r="FS191" s="552" t="s">
        <v>137</v>
      </c>
      <c r="FT191" s="171">
        <v>0</v>
      </c>
      <c r="FU191" s="171">
        <v>0</v>
      </c>
      <c r="FV191" s="331" t="s">
        <v>148</v>
      </c>
      <c r="FW191" s="552" t="s">
        <v>137</v>
      </c>
      <c r="FX191" s="551">
        <v>0</v>
      </c>
      <c r="FY191" s="552" t="s">
        <v>137</v>
      </c>
      <c r="FZ191" s="171">
        <v>6</v>
      </c>
      <c r="GA191" s="171">
        <v>5</v>
      </c>
      <c r="GB191" s="331">
        <v>0.83333333333333337</v>
      </c>
      <c r="GC191" s="552" t="s">
        <v>1465</v>
      </c>
      <c r="GD191" s="551">
        <v>0</v>
      </c>
      <c r="GE191" s="552" t="s">
        <v>137</v>
      </c>
      <c r="GF191" s="171">
        <v>0</v>
      </c>
      <c r="GG191" s="171">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0"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1">
        <v>3</v>
      </c>
      <c r="BQ192" s="171">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1">
        <v>0</v>
      </c>
      <c r="DG192" s="171">
        <v>0</v>
      </c>
      <c r="DH192" s="331" t="s">
        <v>148</v>
      </c>
      <c r="DI192" s="552" t="s">
        <v>137</v>
      </c>
      <c r="DJ192" s="551">
        <v>0</v>
      </c>
      <c r="DK192" s="552" t="s">
        <v>137</v>
      </c>
      <c r="DL192" s="171">
        <v>0</v>
      </c>
      <c r="DM192" s="171">
        <v>0</v>
      </c>
      <c r="DN192" s="331" t="s">
        <v>148</v>
      </c>
      <c r="DO192" s="552" t="s">
        <v>137</v>
      </c>
      <c r="DP192" s="550">
        <v>0</v>
      </c>
      <c r="DQ192" s="552" t="s">
        <v>137</v>
      </c>
      <c r="DR192" s="171">
        <v>13</v>
      </c>
      <c r="DS192" s="171">
        <v>0</v>
      </c>
      <c r="DT192" s="331">
        <v>0</v>
      </c>
      <c r="DU192" s="552" t="s">
        <v>1470</v>
      </c>
      <c r="DV192" s="551">
        <v>0</v>
      </c>
      <c r="DW192" s="552" t="s">
        <v>137</v>
      </c>
      <c r="DX192" s="171">
        <v>3</v>
      </c>
      <c r="DY192" s="171">
        <v>1</v>
      </c>
      <c r="DZ192" s="331">
        <v>0.33333333333333331</v>
      </c>
      <c r="EA192" s="552" t="s">
        <v>1471</v>
      </c>
      <c r="EB192" s="551">
        <v>0</v>
      </c>
      <c r="EC192" s="552" t="s">
        <v>137</v>
      </c>
      <c r="ED192" s="171">
        <v>1</v>
      </c>
      <c r="EE192" s="171">
        <v>0</v>
      </c>
      <c r="EF192" s="575">
        <v>0</v>
      </c>
      <c r="EG192" s="552" t="s">
        <v>14042</v>
      </c>
      <c r="EH192" s="551">
        <v>1</v>
      </c>
      <c r="EI192" s="552" t="s">
        <v>14042</v>
      </c>
      <c r="EJ192" s="171">
        <v>1</v>
      </c>
      <c r="EK192" s="171">
        <v>0</v>
      </c>
      <c r="EL192" s="575">
        <v>0</v>
      </c>
      <c r="EM192" s="552" t="s">
        <v>1472</v>
      </c>
      <c r="EN192" s="551">
        <v>1</v>
      </c>
      <c r="EO192" s="552" t="s">
        <v>1472</v>
      </c>
      <c r="EP192" s="171">
        <v>4</v>
      </c>
      <c r="EQ192" s="171">
        <v>2</v>
      </c>
      <c r="ER192" s="331">
        <v>0.5</v>
      </c>
      <c r="ES192" s="552" t="s">
        <v>1473</v>
      </c>
      <c r="ET192" s="551">
        <v>2</v>
      </c>
      <c r="EU192" s="552" t="s">
        <v>1473</v>
      </c>
      <c r="EV192" s="171">
        <v>5</v>
      </c>
      <c r="EW192" s="171">
        <v>1</v>
      </c>
      <c r="EX192" s="331">
        <v>0.2</v>
      </c>
      <c r="EY192" s="552" t="s">
        <v>19462</v>
      </c>
      <c r="EZ192" s="551">
        <v>4</v>
      </c>
      <c r="FA192" s="552" t="s">
        <v>12729</v>
      </c>
      <c r="FB192" s="171">
        <v>1</v>
      </c>
      <c r="FC192" s="171">
        <v>1</v>
      </c>
      <c r="FD192" s="331">
        <v>1</v>
      </c>
      <c r="FE192" s="316"/>
      <c r="FF192" s="551">
        <v>0</v>
      </c>
      <c r="FG192" s="552" t="s">
        <v>137</v>
      </c>
      <c r="FH192" s="171">
        <v>0</v>
      </c>
      <c r="FI192" s="171">
        <v>0</v>
      </c>
      <c r="FJ192" s="331" t="s">
        <v>148</v>
      </c>
      <c r="FK192" s="552" t="s">
        <v>137</v>
      </c>
      <c r="FL192" s="551">
        <v>0</v>
      </c>
      <c r="FM192" s="552" t="s">
        <v>137</v>
      </c>
      <c r="FN192" s="171">
        <v>0</v>
      </c>
      <c r="FO192" s="171">
        <v>0</v>
      </c>
      <c r="FP192" s="331" t="s">
        <v>148</v>
      </c>
      <c r="FQ192" s="552" t="s">
        <v>137</v>
      </c>
      <c r="FR192" s="551">
        <v>0</v>
      </c>
      <c r="FS192" s="552" t="s">
        <v>137</v>
      </c>
      <c r="FT192" s="171">
        <v>0</v>
      </c>
      <c r="FU192" s="171">
        <v>0</v>
      </c>
      <c r="FV192" s="331" t="s">
        <v>148</v>
      </c>
      <c r="FW192" s="552" t="s">
        <v>137</v>
      </c>
      <c r="FX192" s="551">
        <v>0</v>
      </c>
      <c r="FY192" s="552" t="s">
        <v>137</v>
      </c>
      <c r="FZ192" s="171">
        <v>0</v>
      </c>
      <c r="GA192" s="171">
        <v>0</v>
      </c>
      <c r="GB192" s="331" t="s">
        <v>148</v>
      </c>
      <c r="GC192" s="552" t="s">
        <v>137</v>
      </c>
      <c r="GD192" s="551">
        <v>0</v>
      </c>
      <c r="GE192" s="552" t="s">
        <v>137</v>
      </c>
      <c r="GF192" s="171">
        <v>14</v>
      </c>
      <c r="GG192" s="171">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0"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1">
        <v>2</v>
      </c>
      <c r="BQ193" s="171">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1">
        <v>0</v>
      </c>
      <c r="DG193" s="171">
        <v>0</v>
      </c>
      <c r="DH193" s="331" t="s">
        <v>148</v>
      </c>
      <c r="DI193" s="552" t="s">
        <v>137</v>
      </c>
      <c r="DJ193" s="551">
        <v>0</v>
      </c>
      <c r="DK193" s="552" t="s">
        <v>137</v>
      </c>
      <c r="DL193" s="171">
        <v>0</v>
      </c>
      <c r="DM193" s="171">
        <v>0</v>
      </c>
      <c r="DN193" s="331" t="s">
        <v>148</v>
      </c>
      <c r="DO193" s="552" t="s">
        <v>137</v>
      </c>
      <c r="DP193" s="550">
        <v>0</v>
      </c>
      <c r="DQ193" s="552" t="s">
        <v>137</v>
      </c>
      <c r="DR193" s="171">
        <v>11</v>
      </c>
      <c r="DS193" s="171">
        <v>0</v>
      </c>
      <c r="DT193" s="331">
        <v>0</v>
      </c>
      <c r="DU193" s="552" t="s">
        <v>1479</v>
      </c>
      <c r="DV193" s="551">
        <v>0</v>
      </c>
      <c r="DW193" s="552" t="s">
        <v>137</v>
      </c>
      <c r="DX193" s="171">
        <v>2</v>
      </c>
      <c r="DY193" s="171">
        <v>2</v>
      </c>
      <c r="DZ193" s="331">
        <v>1</v>
      </c>
      <c r="EA193" s="552" t="s">
        <v>137</v>
      </c>
      <c r="EB193" s="551">
        <v>0</v>
      </c>
      <c r="EC193" s="552" t="s">
        <v>137</v>
      </c>
      <c r="ED193" s="171">
        <v>1</v>
      </c>
      <c r="EE193" s="171">
        <v>0</v>
      </c>
      <c r="EF193" s="575">
        <v>0</v>
      </c>
      <c r="EG193" s="552" t="s">
        <v>1480</v>
      </c>
      <c r="EH193" s="551">
        <v>1</v>
      </c>
      <c r="EI193" s="552" t="s">
        <v>14046</v>
      </c>
      <c r="EJ193" s="171">
        <v>1</v>
      </c>
      <c r="EK193" s="171">
        <v>1</v>
      </c>
      <c r="EL193" s="575">
        <v>1</v>
      </c>
      <c r="EM193" s="552" t="s">
        <v>137</v>
      </c>
      <c r="EN193" s="551">
        <v>0</v>
      </c>
      <c r="EO193" s="552" t="s">
        <v>137</v>
      </c>
      <c r="EP193" s="171">
        <v>3</v>
      </c>
      <c r="EQ193" s="171">
        <v>3</v>
      </c>
      <c r="ER193" s="331">
        <v>1</v>
      </c>
      <c r="ES193" s="552" t="s">
        <v>137</v>
      </c>
      <c r="ET193" s="551">
        <v>0</v>
      </c>
      <c r="EU193" s="552" t="s">
        <v>137</v>
      </c>
      <c r="EV193" s="171">
        <v>2</v>
      </c>
      <c r="EW193" s="171">
        <v>2</v>
      </c>
      <c r="EX193" s="331">
        <v>1</v>
      </c>
      <c r="EY193" s="552" t="s">
        <v>137</v>
      </c>
      <c r="EZ193" s="551">
        <v>0</v>
      </c>
      <c r="FA193" s="552" t="s">
        <v>137</v>
      </c>
      <c r="FB193" s="171">
        <v>0</v>
      </c>
      <c r="FC193" s="171">
        <v>0</v>
      </c>
      <c r="FD193" s="331" t="s">
        <v>148</v>
      </c>
      <c r="FE193" s="552" t="s">
        <v>137</v>
      </c>
      <c r="FF193" s="551">
        <v>0</v>
      </c>
      <c r="FG193" s="552" t="s">
        <v>137</v>
      </c>
      <c r="FH193" s="171">
        <v>0</v>
      </c>
      <c r="FI193" s="171">
        <v>0</v>
      </c>
      <c r="FJ193" s="331" t="s">
        <v>148</v>
      </c>
      <c r="FK193" s="552" t="s">
        <v>137</v>
      </c>
      <c r="FL193" s="551">
        <v>0</v>
      </c>
      <c r="FM193" s="552" t="s">
        <v>137</v>
      </c>
      <c r="FN193" s="171">
        <v>0</v>
      </c>
      <c r="FO193" s="171">
        <v>0</v>
      </c>
      <c r="FP193" s="331" t="s">
        <v>148</v>
      </c>
      <c r="FQ193" s="552" t="s">
        <v>137</v>
      </c>
      <c r="FR193" s="551">
        <v>0</v>
      </c>
      <c r="FS193" s="552" t="s">
        <v>137</v>
      </c>
      <c r="FT193" s="171">
        <v>0</v>
      </c>
      <c r="FU193" s="171">
        <v>0</v>
      </c>
      <c r="FV193" s="331" t="s">
        <v>148</v>
      </c>
      <c r="FW193" s="552" t="s">
        <v>137</v>
      </c>
      <c r="FX193" s="551">
        <v>0</v>
      </c>
      <c r="FY193" s="552" t="s">
        <v>137</v>
      </c>
      <c r="FZ193" s="171">
        <v>4</v>
      </c>
      <c r="GA193" s="171">
        <v>3</v>
      </c>
      <c r="GB193" s="331">
        <v>0.75</v>
      </c>
      <c r="GC193" s="552" t="s">
        <v>1481</v>
      </c>
      <c r="GD193" s="551">
        <v>1</v>
      </c>
      <c r="GE193" s="552" t="s">
        <v>1482</v>
      </c>
      <c r="GF193" s="171">
        <v>9</v>
      </c>
      <c r="GG193" s="171">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0"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1">
        <v>2</v>
      </c>
      <c r="BQ194" s="171">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1">
        <v>0</v>
      </c>
      <c r="DG194" s="171">
        <v>0</v>
      </c>
      <c r="DH194" s="331" t="s">
        <v>148</v>
      </c>
      <c r="DI194" s="552" t="s">
        <v>137</v>
      </c>
      <c r="DJ194" s="551">
        <v>0</v>
      </c>
      <c r="DK194" s="552" t="s">
        <v>137</v>
      </c>
      <c r="DL194" s="171">
        <v>3</v>
      </c>
      <c r="DM194" s="171">
        <v>2</v>
      </c>
      <c r="DN194" s="331">
        <v>0.66666666666666663</v>
      </c>
      <c r="DO194" s="552" t="s">
        <v>16226</v>
      </c>
      <c r="DP194" s="550">
        <v>0</v>
      </c>
      <c r="DQ194" s="552" t="s">
        <v>137</v>
      </c>
      <c r="DR194" s="171">
        <v>20</v>
      </c>
      <c r="DS194" s="171">
        <v>0</v>
      </c>
      <c r="DT194" s="331">
        <v>0</v>
      </c>
      <c r="DU194" s="552" t="s">
        <v>1486</v>
      </c>
      <c r="DV194" s="551">
        <v>0</v>
      </c>
      <c r="DW194" s="552" t="s">
        <v>137</v>
      </c>
      <c r="DX194" s="171">
        <v>0</v>
      </c>
      <c r="DY194" s="171">
        <v>0</v>
      </c>
      <c r="DZ194" s="331" t="s">
        <v>148</v>
      </c>
      <c r="EA194" s="552" t="s">
        <v>137</v>
      </c>
      <c r="EB194" s="551">
        <v>0</v>
      </c>
      <c r="EC194" s="552" t="s">
        <v>137</v>
      </c>
      <c r="ED194" s="171">
        <v>5</v>
      </c>
      <c r="EE194" s="171">
        <v>0</v>
      </c>
      <c r="EF194" s="575">
        <v>0</v>
      </c>
      <c r="EG194" s="552" t="s">
        <v>16227</v>
      </c>
      <c r="EH194" s="551">
        <v>1</v>
      </c>
      <c r="EI194" s="552" t="s">
        <v>16227</v>
      </c>
      <c r="EJ194" s="171">
        <v>4</v>
      </c>
      <c r="EK194" s="171">
        <v>0</v>
      </c>
      <c r="EL194" s="575">
        <v>0</v>
      </c>
      <c r="EM194" s="552" t="s">
        <v>1487</v>
      </c>
      <c r="EN194" s="551">
        <v>4</v>
      </c>
      <c r="EO194" s="552" t="s">
        <v>1488</v>
      </c>
      <c r="EP194" s="171">
        <v>0</v>
      </c>
      <c r="EQ194" s="171">
        <v>0</v>
      </c>
      <c r="ER194" s="331" t="s">
        <v>148</v>
      </c>
      <c r="ES194" s="552" t="s">
        <v>137</v>
      </c>
      <c r="ET194" s="551">
        <v>0</v>
      </c>
      <c r="EU194" s="552" t="s">
        <v>137</v>
      </c>
      <c r="EV194" s="171">
        <v>25</v>
      </c>
      <c r="EW194" s="171">
        <v>0</v>
      </c>
      <c r="EX194" s="331">
        <v>0</v>
      </c>
      <c r="EY194" s="552" t="s">
        <v>12730</v>
      </c>
      <c r="EZ194" s="551">
        <v>4</v>
      </c>
      <c r="FA194" s="552" t="s">
        <v>12731</v>
      </c>
      <c r="FB194" s="171">
        <v>1</v>
      </c>
      <c r="FC194" s="171">
        <v>1</v>
      </c>
      <c r="FD194" s="331">
        <v>1</v>
      </c>
      <c r="FE194" s="552" t="s">
        <v>137</v>
      </c>
      <c r="FF194" s="551">
        <v>0</v>
      </c>
      <c r="FG194" s="552" t="s">
        <v>137</v>
      </c>
      <c r="FH194" s="171">
        <v>1</v>
      </c>
      <c r="FI194" s="171">
        <v>1</v>
      </c>
      <c r="FJ194" s="331">
        <v>1</v>
      </c>
      <c r="FK194" s="552" t="s">
        <v>137</v>
      </c>
      <c r="FL194" s="551">
        <v>0</v>
      </c>
      <c r="FM194" s="552" t="s">
        <v>137</v>
      </c>
      <c r="FN194" s="171">
        <v>0</v>
      </c>
      <c r="FO194" s="171">
        <v>0</v>
      </c>
      <c r="FP194" s="331" t="s">
        <v>148</v>
      </c>
      <c r="FQ194" s="552" t="s">
        <v>137</v>
      </c>
      <c r="FR194" s="551">
        <v>0</v>
      </c>
      <c r="FS194" s="552" t="s">
        <v>137</v>
      </c>
      <c r="FT194" s="171">
        <v>0</v>
      </c>
      <c r="FU194" s="171">
        <v>0</v>
      </c>
      <c r="FV194" s="331" t="s">
        <v>148</v>
      </c>
      <c r="FW194" s="552" t="s">
        <v>137</v>
      </c>
      <c r="FX194" s="551">
        <v>0</v>
      </c>
      <c r="FY194" s="552" t="s">
        <v>137</v>
      </c>
      <c r="FZ194" s="171">
        <v>1</v>
      </c>
      <c r="GA194" s="171">
        <v>1</v>
      </c>
      <c r="GB194" s="331">
        <v>1</v>
      </c>
      <c r="GC194" s="552" t="s">
        <v>137</v>
      </c>
      <c r="GD194" s="551">
        <v>0</v>
      </c>
      <c r="GE194" s="552" t="s">
        <v>137</v>
      </c>
      <c r="GF194" s="171">
        <v>0</v>
      </c>
      <c r="GG194" s="171">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0"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1">
        <v>1</v>
      </c>
      <c r="BQ195" s="171">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1">
        <v>0</v>
      </c>
      <c r="DG195" s="171">
        <v>0</v>
      </c>
      <c r="DH195" s="331" t="s">
        <v>148</v>
      </c>
      <c r="DI195" s="552" t="s">
        <v>137</v>
      </c>
      <c r="DJ195" s="551">
        <v>0</v>
      </c>
      <c r="DK195" s="552" t="s">
        <v>137</v>
      </c>
      <c r="DL195" s="171">
        <v>5</v>
      </c>
      <c r="DM195" s="171">
        <v>1</v>
      </c>
      <c r="DN195" s="331">
        <v>0.2</v>
      </c>
      <c r="DO195" s="552" t="s">
        <v>1493</v>
      </c>
      <c r="DP195" s="550">
        <v>0</v>
      </c>
      <c r="DQ195" s="552" t="s">
        <v>137</v>
      </c>
      <c r="DR195" s="171">
        <v>38</v>
      </c>
      <c r="DS195" s="171">
        <v>0</v>
      </c>
      <c r="DT195" s="331">
        <v>0</v>
      </c>
      <c r="DU195" s="552" t="s">
        <v>1494</v>
      </c>
      <c r="DV195" s="551">
        <v>0</v>
      </c>
      <c r="DW195" s="552" t="s">
        <v>137</v>
      </c>
      <c r="DX195" s="171">
        <v>0</v>
      </c>
      <c r="DY195" s="171">
        <v>0</v>
      </c>
      <c r="DZ195" s="331" t="s">
        <v>148</v>
      </c>
      <c r="EA195" s="552" t="s">
        <v>137</v>
      </c>
      <c r="EB195" s="551">
        <v>0</v>
      </c>
      <c r="EC195" s="552" t="s">
        <v>137</v>
      </c>
      <c r="ED195" s="171">
        <v>3</v>
      </c>
      <c r="EE195" s="171">
        <v>1</v>
      </c>
      <c r="EF195" s="575">
        <v>0.33333333333333331</v>
      </c>
      <c r="EG195" s="552" t="s">
        <v>1495</v>
      </c>
      <c r="EH195" s="551">
        <v>0</v>
      </c>
      <c r="EI195" s="552" t="s">
        <v>137</v>
      </c>
      <c r="EJ195" s="171">
        <v>1</v>
      </c>
      <c r="EK195" s="171">
        <v>1</v>
      </c>
      <c r="EL195" s="575">
        <v>1</v>
      </c>
      <c r="EM195" s="552" t="s">
        <v>137</v>
      </c>
      <c r="EN195" s="551">
        <v>0</v>
      </c>
      <c r="EO195" s="552" t="s">
        <v>137</v>
      </c>
      <c r="EP195" s="171">
        <v>2</v>
      </c>
      <c r="EQ195" s="171">
        <v>0</v>
      </c>
      <c r="ER195" s="331">
        <v>0</v>
      </c>
      <c r="ES195" s="552" t="s">
        <v>1496</v>
      </c>
      <c r="ET195" s="551">
        <v>0</v>
      </c>
      <c r="EU195" s="552" t="s">
        <v>137</v>
      </c>
      <c r="EV195" s="171">
        <v>2</v>
      </c>
      <c r="EW195" s="171">
        <v>1</v>
      </c>
      <c r="EX195" s="331">
        <v>0.5</v>
      </c>
      <c r="EY195" s="552" t="s">
        <v>12732</v>
      </c>
      <c r="EZ195" s="551">
        <v>1</v>
      </c>
      <c r="FA195" s="552" t="s">
        <v>12733</v>
      </c>
      <c r="FB195" s="171">
        <v>0</v>
      </c>
      <c r="FC195" s="171">
        <v>0</v>
      </c>
      <c r="FD195" s="331" t="s">
        <v>148</v>
      </c>
      <c r="FE195" s="552" t="s">
        <v>137</v>
      </c>
      <c r="FF195" s="551">
        <v>0</v>
      </c>
      <c r="FG195" s="552" t="s">
        <v>137</v>
      </c>
      <c r="FH195" s="171">
        <v>0</v>
      </c>
      <c r="FI195" s="171">
        <v>0</v>
      </c>
      <c r="FJ195" s="331" t="s">
        <v>148</v>
      </c>
      <c r="FK195" s="552" t="s">
        <v>137</v>
      </c>
      <c r="FL195" s="551">
        <v>0</v>
      </c>
      <c r="FM195" s="552" t="s">
        <v>137</v>
      </c>
      <c r="FN195" s="171">
        <v>2</v>
      </c>
      <c r="FO195" s="171">
        <v>2</v>
      </c>
      <c r="FP195" s="331">
        <v>1</v>
      </c>
      <c r="FQ195" s="552" t="s">
        <v>137</v>
      </c>
      <c r="FR195" s="551">
        <v>0</v>
      </c>
      <c r="FS195" s="552" t="s">
        <v>137</v>
      </c>
      <c r="FT195" s="171">
        <v>1</v>
      </c>
      <c r="FU195" s="171">
        <v>1</v>
      </c>
      <c r="FV195" s="331">
        <v>1</v>
      </c>
      <c r="FW195" s="552" t="s">
        <v>137</v>
      </c>
      <c r="FX195" s="551">
        <v>0</v>
      </c>
      <c r="FY195" s="552" t="s">
        <v>137</v>
      </c>
      <c r="FZ195" s="171">
        <v>6</v>
      </c>
      <c r="GA195" s="171">
        <v>2</v>
      </c>
      <c r="GB195" s="331">
        <v>0.33333333333333331</v>
      </c>
      <c r="GC195" s="552" t="s">
        <v>1497</v>
      </c>
      <c r="GD195" s="551">
        <v>0</v>
      </c>
      <c r="GE195" s="552"/>
      <c r="GF195" s="171">
        <v>1</v>
      </c>
      <c r="GG195" s="171">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0"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1">
        <v>2</v>
      </c>
      <c r="BQ196" s="171">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1">
        <v>1</v>
      </c>
      <c r="DG196" s="171">
        <v>0</v>
      </c>
      <c r="DH196" s="331">
        <v>0</v>
      </c>
      <c r="DI196" s="552" t="s">
        <v>1504</v>
      </c>
      <c r="DJ196" s="551">
        <v>1</v>
      </c>
      <c r="DK196" s="552" t="s">
        <v>1505</v>
      </c>
      <c r="DL196" s="171">
        <v>0</v>
      </c>
      <c r="DM196" s="171">
        <v>0</v>
      </c>
      <c r="DN196" s="331" t="s">
        <v>148</v>
      </c>
      <c r="DO196" s="552" t="s">
        <v>137</v>
      </c>
      <c r="DP196" s="550">
        <v>0</v>
      </c>
      <c r="DQ196" s="552" t="s">
        <v>137</v>
      </c>
      <c r="DR196" s="171">
        <v>1</v>
      </c>
      <c r="DS196" s="171">
        <v>0</v>
      </c>
      <c r="DT196" s="331">
        <v>0</v>
      </c>
      <c r="DU196" s="552" t="s">
        <v>1506</v>
      </c>
      <c r="DV196" s="551">
        <v>0</v>
      </c>
      <c r="DW196" s="552" t="s">
        <v>137</v>
      </c>
      <c r="DX196" s="171">
        <v>2</v>
      </c>
      <c r="DY196" s="171">
        <v>2</v>
      </c>
      <c r="DZ196" s="331">
        <v>1</v>
      </c>
      <c r="EA196" s="552" t="s">
        <v>137</v>
      </c>
      <c r="EB196" s="551">
        <v>0</v>
      </c>
      <c r="EC196" s="552" t="s">
        <v>137</v>
      </c>
      <c r="ED196" s="171">
        <v>2</v>
      </c>
      <c r="EE196" s="171">
        <v>0</v>
      </c>
      <c r="EF196" s="575">
        <v>0</v>
      </c>
      <c r="EG196" s="552" t="s">
        <v>1507</v>
      </c>
      <c r="EH196" s="551">
        <v>0</v>
      </c>
      <c r="EI196" s="552" t="s">
        <v>137</v>
      </c>
      <c r="EJ196" s="171">
        <v>2</v>
      </c>
      <c r="EK196" s="171">
        <v>0</v>
      </c>
      <c r="EL196" s="575">
        <v>0</v>
      </c>
      <c r="EM196" s="552" t="s">
        <v>1508</v>
      </c>
      <c r="EN196" s="551">
        <v>2</v>
      </c>
      <c r="EO196" s="552" t="s">
        <v>1509</v>
      </c>
      <c r="EP196" s="171">
        <v>1</v>
      </c>
      <c r="EQ196" s="171">
        <v>0</v>
      </c>
      <c r="ER196" s="331">
        <v>0</v>
      </c>
      <c r="ES196" s="552" t="s">
        <v>1510</v>
      </c>
      <c r="ET196" s="551">
        <v>0</v>
      </c>
      <c r="EU196" s="552" t="s">
        <v>137</v>
      </c>
      <c r="EV196" s="171">
        <v>4</v>
      </c>
      <c r="EW196" s="171">
        <v>0</v>
      </c>
      <c r="EX196" s="331">
        <v>0</v>
      </c>
      <c r="EY196" s="552" t="s">
        <v>1510</v>
      </c>
      <c r="EZ196" s="551">
        <v>2</v>
      </c>
      <c r="FA196" s="552" t="s">
        <v>1512</v>
      </c>
      <c r="FB196" s="171">
        <v>1</v>
      </c>
      <c r="FC196" s="171">
        <v>0</v>
      </c>
      <c r="FD196" s="331">
        <v>0</v>
      </c>
      <c r="FE196" s="552" t="s">
        <v>1511</v>
      </c>
      <c r="FF196" s="551">
        <v>1</v>
      </c>
      <c r="FG196" s="552" t="s">
        <v>1512</v>
      </c>
      <c r="FH196" s="171">
        <v>0</v>
      </c>
      <c r="FI196" s="171">
        <v>0</v>
      </c>
      <c r="FJ196" s="331" t="s">
        <v>148</v>
      </c>
      <c r="FK196" s="552" t="s">
        <v>137</v>
      </c>
      <c r="FL196" s="551">
        <v>0</v>
      </c>
      <c r="FM196" s="552" t="s">
        <v>137</v>
      </c>
      <c r="FN196" s="171">
        <v>0</v>
      </c>
      <c r="FO196" s="171">
        <v>0</v>
      </c>
      <c r="FP196" s="331" t="s">
        <v>148</v>
      </c>
      <c r="FQ196" s="552" t="s">
        <v>137</v>
      </c>
      <c r="FR196" s="551">
        <v>0</v>
      </c>
      <c r="FS196" s="552" t="s">
        <v>137</v>
      </c>
      <c r="FT196" s="171">
        <v>1</v>
      </c>
      <c r="FU196" s="171">
        <v>1</v>
      </c>
      <c r="FV196" s="331">
        <v>1</v>
      </c>
      <c r="FW196" s="552" t="s">
        <v>137</v>
      </c>
      <c r="FX196" s="551">
        <v>0</v>
      </c>
      <c r="FY196" s="552" t="s">
        <v>137</v>
      </c>
      <c r="FZ196" s="171">
        <v>3</v>
      </c>
      <c r="GA196" s="171">
        <v>2</v>
      </c>
      <c r="GB196" s="331">
        <v>0.66666666666666663</v>
      </c>
      <c r="GC196" s="552" t="s">
        <v>1513</v>
      </c>
      <c r="GD196" s="551">
        <v>0</v>
      </c>
      <c r="GE196" s="552" t="s">
        <v>137</v>
      </c>
      <c r="GF196" s="171">
        <v>2</v>
      </c>
      <c r="GG196" s="171">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0"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1">
        <v>1</v>
      </c>
      <c r="BQ197" s="171">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1">
        <v>0</v>
      </c>
      <c r="DG197" s="171">
        <v>0</v>
      </c>
      <c r="DH197" s="331" t="s">
        <v>148</v>
      </c>
      <c r="DI197" s="552" t="s">
        <v>137</v>
      </c>
      <c r="DJ197" s="551">
        <v>0</v>
      </c>
      <c r="DK197" s="552" t="s">
        <v>137</v>
      </c>
      <c r="DL197" s="171">
        <v>1</v>
      </c>
      <c r="DM197" s="171">
        <v>1</v>
      </c>
      <c r="DN197" s="331">
        <v>1</v>
      </c>
      <c r="DO197" s="552" t="s">
        <v>137</v>
      </c>
      <c r="DP197" s="550">
        <v>0</v>
      </c>
      <c r="DQ197" s="552" t="s">
        <v>137</v>
      </c>
      <c r="DR197" s="171">
        <v>2</v>
      </c>
      <c r="DS197" s="171">
        <v>0</v>
      </c>
      <c r="DT197" s="331">
        <v>0</v>
      </c>
      <c r="DU197" s="552" t="s">
        <v>14050</v>
      </c>
      <c r="DV197" s="551">
        <v>0</v>
      </c>
      <c r="DW197" s="552" t="s">
        <v>137</v>
      </c>
      <c r="DX197" s="171">
        <v>0</v>
      </c>
      <c r="DY197" s="171">
        <v>0</v>
      </c>
      <c r="DZ197" s="331" t="s">
        <v>148</v>
      </c>
      <c r="EA197" s="552" t="s">
        <v>137</v>
      </c>
      <c r="EB197" s="551">
        <v>0</v>
      </c>
      <c r="EC197" s="552" t="s">
        <v>137</v>
      </c>
      <c r="ED197" s="171">
        <v>1</v>
      </c>
      <c r="EE197" s="171">
        <v>0</v>
      </c>
      <c r="EF197" s="575">
        <v>0</v>
      </c>
      <c r="EG197" s="552" t="s">
        <v>14051</v>
      </c>
      <c r="EH197" s="551">
        <v>1</v>
      </c>
      <c r="EI197" s="552" t="s">
        <v>14052</v>
      </c>
      <c r="EJ197" s="171">
        <v>1</v>
      </c>
      <c r="EK197" s="171">
        <v>0</v>
      </c>
      <c r="EL197" s="575">
        <v>0</v>
      </c>
      <c r="EM197" s="552" t="s">
        <v>14050</v>
      </c>
      <c r="EN197" s="551">
        <v>1</v>
      </c>
      <c r="EO197" s="552" t="s">
        <v>14053</v>
      </c>
      <c r="EP197" s="171">
        <v>1</v>
      </c>
      <c r="EQ197" s="171">
        <v>0</v>
      </c>
      <c r="ER197" s="331">
        <v>0</v>
      </c>
      <c r="ES197" s="552" t="s">
        <v>14050</v>
      </c>
      <c r="ET197" s="551">
        <v>1</v>
      </c>
      <c r="EU197" s="552" t="s">
        <v>14053</v>
      </c>
      <c r="EV197" s="171">
        <v>15</v>
      </c>
      <c r="EW197" s="171">
        <v>0</v>
      </c>
      <c r="EX197" s="331">
        <v>0</v>
      </c>
      <c r="EY197" s="552" t="s">
        <v>14050</v>
      </c>
      <c r="EZ197" s="551">
        <v>0</v>
      </c>
      <c r="FA197" s="552" t="s">
        <v>137</v>
      </c>
      <c r="FB197" s="171">
        <v>0</v>
      </c>
      <c r="FC197" s="171">
        <v>0</v>
      </c>
      <c r="FD197" s="331" t="s">
        <v>148</v>
      </c>
      <c r="FE197" s="552" t="s">
        <v>137</v>
      </c>
      <c r="FF197" s="551">
        <v>0</v>
      </c>
      <c r="FG197" s="552" t="s">
        <v>137</v>
      </c>
      <c r="FH197" s="171">
        <v>0</v>
      </c>
      <c r="FI197" s="171">
        <v>0</v>
      </c>
      <c r="FJ197" s="331" t="s">
        <v>148</v>
      </c>
      <c r="FK197" s="552" t="s">
        <v>137</v>
      </c>
      <c r="FL197" s="551">
        <v>0</v>
      </c>
      <c r="FM197" s="552" t="s">
        <v>137</v>
      </c>
      <c r="FN197" s="171">
        <v>0</v>
      </c>
      <c r="FO197" s="171">
        <v>0</v>
      </c>
      <c r="FP197" s="331" t="s">
        <v>148</v>
      </c>
      <c r="FQ197" s="552" t="s">
        <v>137</v>
      </c>
      <c r="FR197" s="551">
        <v>0</v>
      </c>
      <c r="FS197" s="552" t="s">
        <v>137</v>
      </c>
      <c r="FT197" s="171">
        <v>0</v>
      </c>
      <c r="FU197" s="171">
        <v>0</v>
      </c>
      <c r="FV197" s="331" t="s">
        <v>148</v>
      </c>
      <c r="FW197" s="552" t="s">
        <v>137</v>
      </c>
      <c r="FX197" s="551">
        <v>0</v>
      </c>
      <c r="FY197" s="552" t="s">
        <v>137</v>
      </c>
      <c r="FZ197" s="171">
        <v>0</v>
      </c>
      <c r="GA197" s="171">
        <v>0</v>
      </c>
      <c r="GB197" s="331" t="s">
        <v>148</v>
      </c>
      <c r="GC197" s="552" t="s">
        <v>137</v>
      </c>
      <c r="GD197" s="551">
        <v>0</v>
      </c>
      <c r="GE197" s="552" t="s">
        <v>137</v>
      </c>
      <c r="GF197" s="171">
        <v>1</v>
      </c>
      <c r="GG197" s="171">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0"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1">
        <v>0</v>
      </c>
      <c r="BQ198" s="171">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1">
        <v>0</v>
      </c>
      <c r="DG198" s="171">
        <v>0</v>
      </c>
      <c r="DH198" s="331" t="s">
        <v>148</v>
      </c>
      <c r="DI198" s="552" t="s">
        <v>137</v>
      </c>
      <c r="DJ198" s="551">
        <v>0</v>
      </c>
      <c r="DK198" s="552" t="s">
        <v>137</v>
      </c>
      <c r="DL198" s="171">
        <v>0</v>
      </c>
      <c r="DM198" s="171">
        <v>0</v>
      </c>
      <c r="DN198" s="331" t="s">
        <v>148</v>
      </c>
      <c r="DO198" s="552" t="s">
        <v>137</v>
      </c>
      <c r="DP198" s="550">
        <v>0</v>
      </c>
      <c r="DQ198" s="552" t="s">
        <v>137</v>
      </c>
      <c r="DR198" s="171">
        <v>1</v>
      </c>
      <c r="DS198" s="171">
        <v>0</v>
      </c>
      <c r="DT198" s="331">
        <v>0</v>
      </c>
      <c r="DU198" s="552" t="s">
        <v>1518</v>
      </c>
      <c r="DV198" s="551">
        <v>0</v>
      </c>
      <c r="DW198" s="552" t="s">
        <v>137</v>
      </c>
      <c r="DX198" s="171">
        <v>1</v>
      </c>
      <c r="DY198" s="171">
        <v>1</v>
      </c>
      <c r="DZ198" s="331">
        <v>1</v>
      </c>
      <c r="EA198" s="552" t="s">
        <v>137</v>
      </c>
      <c r="EB198" s="551">
        <v>0</v>
      </c>
      <c r="EC198" s="552" t="s">
        <v>137</v>
      </c>
      <c r="ED198" s="171">
        <v>0</v>
      </c>
      <c r="EE198" s="171">
        <v>0</v>
      </c>
      <c r="EF198" s="575" t="s">
        <v>148</v>
      </c>
      <c r="EG198" s="552" t="s">
        <v>137</v>
      </c>
      <c r="EH198" s="551">
        <v>0</v>
      </c>
      <c r="EI198" s="552" t="s">
        <v>137</v>
      </c>
      <c r="EJ198" s="171">
        <v>1</v>
      </c>
      <c r="EK198" s="171">
        <v>0</v>
      </c>
      <c r="EL198" s="575">
        <v>0</v>
      </c>
      <c r="EM198" s="552" t="s">
        <v>14055</v>
      </c>
      <c r="EN198" s="551">
        <v>0</v>
      </c>
      <c r="EO198" s="552" t="s">
        <v>137</v>
      </c>
      <c r="EP198" s="171">
        <v>0</v>
      </c>
      <c r="EQ198" s="171">
        <v>0</v>
      </c>
      <c r="ER198" s="331" t="s">
        <v>148</v>
      </c>
      <c r="ES198" s="552" t="s">
        <v>137</v>
      </c>
      <c r="ET198" s="551">
        <v>0</v>
      </c>
      <c r="EU198" s="552" t="s">
        <v>137</v>
      </c>
      <c r="EV198" s="171">
        <v>6</v>
      </c>
      <c r="EW198" s="171">
        <v>5</v>
      </c>
      <c r="EX198" s="331">
        <v>0.83333333333333337</v>
      </c>
      <c r="EY198" s="552" t="s">
        <v>12734</v>
      </c>
      <c r="EZ198" s="551">
        <v>1</v>
      </c>
      <c r="FA198" s="552" t="s">
        <v>12735</v>
      </c>
      <c r="FB198" s="171">
        <v>0</v>
      </c>
      <c r="FC198" s="171">
        <v>0</v>
      </c>
      <c r="FD198" s="331" t="s">
        <v>148</v>
      </c>
      <c r="FE198" s="552" t="s">
        <v>137</v>
      </c>
      <c r="FF198" s="551">
        <v>0</v>
      </c>
      <c r="FG198" s="552" t="s">
        <v>137</v>
      </c>
      <c r="FH198" s="171">
        <v>0</v>
      </c>
      <c r="FI198" s="171">
        <v>0</v>
      </c>
      <c r="FJ198" s="331" t="s">
        <v>148</v>
      </c>
      <c r="FK198" s="552" t="s">
        <v>137</v>
      </c>
      <c r="FL198" s="551">
        <v>0</v>
      </c>
      <c r="FM198" s="552" t="s">
        <v>137</v>
      </c>
      <c r="FN198" s="171">
        <v>0</v>
      </c>
      <c r="FO198" s="171">
        <v>0</v>
      </c>
      <c r="FP198" s="331" t="s">
        <v>148</v>
      </c>
      <c r="FQ198" s="552" t="s">
        <v>137</v>
      </c>
      <c r="FR198" s="551">
        <v>0</v>
      </c>
      <c r="FS198" s="552" t="s">
        <v>137</v>
      </c>
      <c r="FT198" s="171">
        <v>0</v>
      </c>
      <c r="FU198" s="171">
        <v>0</v>
      </c>
      <c r="FV198" s="331" t="s">
        <v>148</v>
      </c>
      <c r="FW198" s="552" t="s">
        <v>137</v>
      </c>
      <c r="FX198" s="551">
        <v>0</v>
      </c>
      <c r="FY198" s="552" t="s">
        <v>137</v>
      </c>
      <c r="FZ198" s="171">
        <v>0</v>
      </c>
      <c r="GA198" s="171">
        <v>0</v>
      </c>
      <c r="GB198" s="331" t="s">
        <v>148</v>
      </c>
      <c r="GC198" s="552" t="s">
        <v>137</v>
      </c>
      <c r="GD198" s="551">
        <v>0</v>
      </c>
      <c r="GE198" s="552" t="s">
        <v>137</v>
      </c>
      <c r="GF198" s="171">
        <v>0</v>
      </c>
      <c r="GG198" s="171">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0"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1">
        <v>0</v>
      </c>
      <c r="BQ199" s="171">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1">
        <v>0</v>
      </c>
      <c r="DG199" s="171">
        <v>0</v>
      </c>
      <c r="DH199" s="331" t="s">
        <v>148</v>
      </c>
      <c r="DI199" s="552" t="s">
        <v>137</v>
      </c>
      <c r="DJ199" s="551">
        <v>0</v>
      </c>
      <c r="DK199" s="552" t="s">
        <v>137</v>
      </c>
      <c r="DL199" s="171">
        <v>0</v>
      </c>
      <c r="DM199" s="171">
        <v>0</v>
      </c>
      <c r="DN199" s="331" t="s">
        <v>148</v>
      </c>
      <c r="DO199" s="552" t="s">
        <v>137</v>
      </c>
      <c r="DP199" s="550">
        <v>0</v>
      </c>
      <c r="DQ199" s="552" t="s">
        <v>137</v>
      </c>
      <c r="DR199" s="171">
        <v>2</v>
      </c>
      <c r="DS199" s="171">
        <v>0</v>
      </c>
      <c r="DT199" s="331">
        <v>0</v>
      </c>
      <c r="DU199" s="552" t="s">
        <v>1523</v>
      </c>
      <c r="DV199" s="551">
        <v>0</v>
      </c>
      <c r="DW199" s="552" t="s">
        <v>137</v>
      </c>
      <c r="DX199" s="171">
        <v>0</v>
      </c>
      <c r="DY199" s="171">
        <v>0</v>
      </c>
      <c r="DZ199" s="331" t="s">
        <v>148</v>
      </c>
      <c r="EA199" s="552" t="s">
        <v>137</v>
      </c>
      <c r="EB199" s="551">
        <v>0</v>
      </c>
      <c r="EC199" s="552" t="s">
        <v>137</v>
      </c>
      <c r="ED199" s="171">
        <v>0</v>
      </c>
      <c r="EE199" s="171">
        <v>0</v>
      </c>
      <c r="EF199" s="575" t="s">
        <v>148</v>
      </c>
      <c r="EG199" s="552" t="s">
        <v>137</v>
      </c>
      <c r="EH199" s="551">
        <v>0</v>
      </c>
      <c r="EI199" s="552" t="s">
        <v>137</v>
      </c>
      <c r="EJ199" s="171">
        <v>0</v>
      </c>
      <c r="EK199" s="171">
        <v>0</v>
      </c>
      <c r="EL199" s="575" t="s">
        <v>148</v>
      </c>
      <c r="EM199" s="552" t="s">
        <v>137</v>
      </c>
      <c r="EN199" s="551">
        <v>0</v>
      </c>
      <c r="EO199" s="552" t="s">
        <v>137</v>
      </c>
      <c r="EP199" s="171">
        <v>0</v>
      </c>
      <c r="EQ199" s="171">
        <v>0</v>
      </c>
      <c r="ER199" s="331" t="s">
        <v>148</v>
      </c>
      <c r="ES199" s="552" t="s">
        <v>137</v>
      </c>
      <c r="ET199" s="551">
        <v>0</v>
      </c>
      <c r="EU199" s="552" t="s">
        <v>137</v>
      </c>
      <c r="EV199" s="171">
        <v>2</v>
      </c>
      <c r="EW199" s="171">
        <v>0</v>
      </c>
      <c r="EX199" s="331">
        <v>0</v>
      </c>
      <c r="EY199" s="552" t="s">
        <v>12736</v>
      </c>
      <c r="EZ199" s="551">
        <v>0</v>
      </c>
      <c r="FA199" s="552" t="s">
        <v>137</v>
      </c>
      <c r="FB199" s="171">
        <v>0</v>
      </c>
      <c r="FC199" s="171">
        <v>0</v>
      </c>
      <c r="FD199" s="331" t="s">
        <v>148</v>
      </c>
      <c r="FE199" s="552" t="s">
        <v>137</v>
      </c>
      <c r="FF199" s="551">
        <v>0</v>
      </c>
      <c r="FG199" s="552" t="s">
        <v>137</v>
      </c>
      <c r="FH199" s="171">
        <v>0</v>
      </c>
      <c r="FI199" s="171">
        <v>0</v>
      </c>
      <c r="FJ199" s="331" t="s">
        <v>148</v>
      </c>
      <c r="FK199" s="552" t="s">
        <v>137</v>
      </c>
      <c r="FL199" s="551">
        <v>0</v>
      </c>
      <c r="FM199" s="552" t="s">
        <v>137</v>
      </c>
      <c r="FN199" s="171">
        <v>0</v>
      </c>
      <c r="FO199" s="171">
        <v>0</v>
      </c>
      <c r="FP199" s="331" t="s">
        <v>148</v>
      </c>
      <c r="FQ199" s="552" t="s">
        <v>137</v>
      </c>
      <c r="FR199" s="551">
        <v>0</v>
      </c>
      <c r="FS199" s="552" t="s">
        <v>137</v>
      </c>
      <c r="FT199" s="171">
        <v>0</v>
      </c>
      <c r="FU199" s="171">
        <v>0</v>
      </c>
      <c r="FV199" s="331" t="s">
        <v>148</v>
      </c>
      <c r="FW199" s="552" t="s">
        <v>137</v>
      </c>
      <c r="FX199" s="551">
        <v>0</v>
      </c>
      <c r="FY199" s="552" t="s">
        <v>137</v>
      </c>
      <c r="FZ199" s="171">
        <v>0</v>
      </c>
      <c r="GA199" s="171">
        <v>0</v>
      </c>
      <c r="GB199" s="331" t="s">
        <v>148</v>
      </c>
      <c r="GC199" s="552" t="s">
        <v>137</v>
      </c>
      <c r="GD199" s="551">
        <v>0</v>
      </c>
      <c r="GE199" s="552" t="s">
        <v>137</v>
      </c>
      <c r="GF199" s="171">
        <v>0</v>
      </c>
      <c r="GG199" s="171">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0"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1">
        <v>0</v>
      </c>
      <c r="BQ200" s="171">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1">
        <v>0</v>
      </c>
      <c r="DG200" s="171">
        <v>0</v>
      </c>
      <c r="DH200" s="331" t="s">
        <v>148</v>
      </c>
      <c r="DI200" s="552" t="s">
        <v>137</v>
      </c>
      <c r="DJ200" s="551">
        <v>0</v>
      </c>
      <c r="DK200" s="552" t="s">
        <v>137</v>
      </c>
      <c r="DL200" s="171">
        <v>2</v>
      </c>
      <c r="DM200" s="171">
        <v>0</v>
      </c>
      <c r="DN200" s="331">
        <v>0</v>
      </c>
      <c r="DO200" s="552" t="s">
        <v>16229</v>
      </c>
      <c r="DP200" s="550">
        <v>0</v>
      </c>
      <c r="DQ200" s="552" t="s">
        <v>137</v>
      </c>
      <c r="DR200" s="171">
        <v>7</v>
      </c>
      <c r="DS200" s="171">
        <v>0</v>
      </c>
      <c r="DT200" s="331">
        <v>0</v>
      </c>
      <c r="DU200" s="552" t="s">
        <v>16229</v>
      </c>
      <c r="DV200" s="551">
        <v>0</v>
      </c>
      <c r="DW200" s="552" t="s">
        <v>137</v>
      </c>
      <c r="DX200" s="171">
        <v>0</v>
      </c>
      <c r="DY200" s="171">
        <v>0</v>
      </c>
      <c r="DZ200" s="331" t="s">
        <v>148</v>
      </c>
      <c r="EA200" s="552" t="s">
        <v>137</v>
      </c>
      <c r="EB200" s="551">
        <v>0</v>
      </c>
      <c r="EC200" s="552" t="s">
        <v>137</v>
      </c>
      <c r="ED200" s="171">
        <v>0</v>
      </c>
      <c r="EE200" s="171">
        <v>0</v>
      </c>
      <c r="EF200" s="575" t="s">
        <v>148</v>
      </c>
      <c r="EG200" s="552" t="s">
        <v>137</v>
      </c>
      <c r="EH200" s="551">
        <v>0</v>
      </c>
      <c r="EI200" s="552" t="s">
        <v>137</v>
      </c>
      <c r="EJ200" s="171">
        <v>0</v>
      </c>
      <c r="EK200" s="171">
        <v>0</v>
      </c>
      <c r="EL200" s="575" t="s">
        <v>148</v>
      </c>
      <c r="EM200" s="552" t="s">
        <v>137</v>
      </c>
      <c r="EN200" s="551">
        <v>0</v>
      </c>
      <c r="EO200" s="552" t="s">
        <v>137</v>
      </c>
      <c r="EP200" s="171">
        <v>1</v>
      </c>
      <c r="EQ200" s="171">
        <v>1</v>
      </c>
      <c r="ER200" s="331">
        <v>1</v>
      </c>
      <c r="ES200" s="552" t="s">
        <v>137</v>
      </c>
      <c r="ET200" s="551">
        <v>0</v>
      </c>
      <c r="EU200" s="552" t="s">
        <v>137</v>
      </c>
      <c r="EV200" s="171">
        <v>3</v>
      </c>
      <c r="EW200" s="171">
        <v>0</v>
      </c>
      <c r="EX200" s="331">
        <v>0</v>
      </c>
      <c r="EY200" s="552" t="s">
        <v>12737</v>
      </c>
      <c r="EZ200" s="551">
        <v>1</v>
      </c>
      <c r="FA200" s="552" t="s">
        <v>12738</v>
      </c>
      <c r="FB200" s="171">
        <v>0</v>
      </c>
      <c r="FC200" s="171">
        <v>0</v>
      </c>
      <c r="FD200" s="331" t="s">
        <v>148</v>
      </c>
      <c r="FE200" s="552" t="s">
        <v>137</v>
      </c>
      <c r="FF200" s="551">
        <v>0</v>
      </c>
      <c r="FG200" s="552" t="s">
        <v>137</v>
      </c>
      <c r="FH200" s="171">
        <v>0</v>
      </c>
      <c r="FI200" s="171">
        <v>0</v>
      </c>
      <c r="FJ200" s="331" t="s">
        <v>148</v>
      </c>
      <c r="FK200" s="552" t="s">
        <v>137</v>
      </c>
      <c r="FL200" s="551">
        <v>0</v>
      </c>
      <c r="FM200" s="552" t="s">
        <v>137</v>
      </c>
      <c r="FN200" s="171">
        <v>0</v>
      </c>
      <c r="FO200" s="171">
        <v>0</v>
      </c>
      <c r="FP200" s="331" t="s">
        <v>148</v>
      </c>
      <c r="FQ200" s="552" t="s">
        <v>137</v>
      </c>
      <c r="FR200" s="551">
        <v>0</v>
      </c>
      <c r="FS200" s="552" t="s">
        <v>137</v>
      </c>
      <c r="FT200" s="171">
        <v>1</v>
      </c>
      <c r="FU200" s="171">
        <v>1</v>
      </c>
      <c r="FV200" s="331">
        <v>1</v>
      </c>
      <c r="FW200" s="552" t="s">
        <v>137</v>
      </c>
      <c r="FX200" s="551">
        <v>0</v>
      </c>
      <c r="FY200" s="552" t="s">
        <v>137</v>
      </c>
      <c r="FZ200" s="171">
        <v>1</v>
      </c>
      <c r="GA200" s="171">
        <v>0</v>
      </c>
      <c r="GB200" s="331">
        <v>0</v>
      </c>
      <c r="GC200" s="552" t="s">
        <v>1526</v>
      </c>
      <c r="GD200" s="551">
        <v>1</v>
      </c>
      <c r="GE200" s="552" t="s">
        <v>1526</v>
      </c>
      <c r="GF200" s="171">
        <v>1</v>
      </c>
      <c r="GG200" s="171">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0"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1">
        <v>1</v>
      </c>
      <c r="BQ201" s="171">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1">
        <v>0</v>
      </c>
      <c r="DG201" s="171">
        <v>0</v>
      </c>
      <c r="DH201" s="331" t="s">
        <v>148</v>
      </c>
      <c r="DI201" s="552" t="s">
        <v>137</v>
      </c>
      <c r="DJ201" s="551">
        <v>0</v>
      </c>
      <c r="DK201" s="552" t="s">
        <v>137</v>
      </c>
      <c r="DL201" s="171">
        <v>1</v>
      </c>
      <c r="DM201" s="171">
        <v>1</v>
      </c>
      <c r="DN201" s="331">
        <v>1</v>
      </c>
      <c r="DO201" s="552" t="s">
        <v>137</v>
      </c>
      <c r="DP201" s="550">
        <v>0</v>
      </c>
      <c r="DQ201" s="552" t="s">
        <v>137</v>
      </c>
      <c r="DR201" s="171">
        <v>5</v>
      </c>
      <c r="DS201" s="171">
        <v>0</v>
      </c>
      <c r="DT201" s="331">
        <v>0</v>
      </c>
      <c r="DU201" s="552" t="s">
        <v>1532</v>
      </c>
      <c r="DV201" s="551">
        <v>0</v>
      </c>
      <c r="DW201" s="552" t="s">
        <v>137</v>
      </c>
      <c r="DX201" s="171">
        <v>0</v>
      </c>
      <c r="DY201" s="171">
        <v>0</v>
      </c>
      <c r="DZ201" s="331" t="s">
        <v>148</v>
      </c>
      <c r="EA201" s="552" t="s">
        <v>137</v>
      </c>
      <c r="EB201" s="551">
        <v>0</v>
      </c>
      <c r="EC201" s="552" t="s">
        <v>137</v>
      </c>
      <c r="ED201" s="171">
        <v>2</v>
      </c>
      <c r="EE201" s="171">
        <v>2</v>
      </c>
      <c r="EF201" s="575">
        <v>1</v>
      </c>
      <c r="EG201" s="552" t="s">
        <v>137</v>
      </c>
      <c r="EH201" s="551">
        <v>0</v>
      </c>
      <c r="EI201" s="552" t="s">
        <v>137</v>
      </c>
      <c r="EJ201" s="171">
        <v>1</v>
      </c>
      <c r="EK201" s="171">
        <v>0</v>
      </c>
      <c r="EL201" s="575">
        <v>0</v>
      </c>
      <c r="EM201" s="552" t="s">
        <v>1532</v>
      </c>
      <c r="EN201" s="551">
        <v>1</v>
      </c>
      <c r="EO201" s="552" t="s">
        <v>1534</v>
      </c>
      <c r="EP201" s="171">
        <v>0</v>
      </c>
      <c r="EQ201" s="171">
        <v>0</v>
      </c>
      <c r="ER201" s="331" t="s">
        <v>148</v>
      </c>
      <c r="ES201" s="552" t="s">
        <v>137</v>
      </c>
      <c r="ET201" s="551">
        <v>0</v>
      </c>
      <c r="EU201" s="552" t="s">
        <v>137</v>
      </c>
      <c r="EV201" s="171">
        <v>5</v>
      </c>
      <c r="EW201" s="171">
        <v>0</v>
      </c>
      <c r="EX201" s="331">
        <v>0</v>
      </c>
      <c r="EY201" s="552" t="s">
        <v>1532</v>
      </c>
      <c r="EZ201" s="551">
        <v>1</v>
      </c>
      <c r="FA201" s="552" t="s">
        <v>12739</v>
      </c>
      <c r="FB201" s="171">
        <v>0</v>
      </c>
      <c r="FC201" s="171">
        <v>0</v>
      </c>
      <c r="FD201" s="331" t="s">
        <v>148</v>
      </c>
      <c r="FE201" s="552" t="s">
        <v>137</v>
      </c>
      <c r="FF201" s="551">
        <v>0</v>
      </c>
      <c r="FG201" s="552" t="s">
        <v>137</v>
      </c>
      <c r="FH201" s="171">
        <v>1</v>
      </c>
      <c r="FI201" s="171">
        <v>1</v>
      </c>
      <c r="FJ201" s="331">
        <v>1</v>
      </c>
      <c r="FK201" s="552" t="s">
        <v>137</v>
      </c>
      <c r="FL201" s="551">
        <v>0</v>
      </c>
      <c r="FM201" s="552" t="s">
        <v>137</v>
      </c>
      <c r="FN201" s="171">
        <v>0</v>
      </c>
      <c r="FO201" s="171">
        <v>0</v>
      </c>
      <c r="FP201" s="331" t="s">
        <v>148</v>
      </c>
      <c r="FQ201" s="552" t="s">
        <v>137</v>
      </c>
      <c r="FR201" s="551">
        <v>0</v>
      </c>
      <c r="FS201" s="552" t="s">
        <v>137</v>
      </c>
      <c r="FT201" s="171">
        <v>0</v>
      </c>
      <c r="FU201" s="171">
        <v>0</v>
      </c>
      <c r="FV201" s="331" t="s">
        <v>148</v>
      </c>
      <c r="FW201" s="552" t="s">
        <v>137</v>
      </c>
      <c r="FX201" s="551">
        <v>0</v>
      </c>
      <c r="FY201" s="552" t="s">
        <v>137</v>
      </c>
      <c r="FZ201" s="171">
        <v>1</v>
      </c>
      <c r="GA201" s="171">
        <v>1</v>
      </c>
      <c r="GB201" s="331">
        <v>1</v>
      </c>
      <c r="GC201" s="552" t="s">
        <v>137</v>
      </c>
      <c r="GD201" s="551">
        <v>0</v>
      </c>
      <c r="GE201" s="552" t="s">
        <v>137</v>
      </c>
      <c r="GF201" s="171">
        <v>0</v>
      </c>
      <c r="GG201" s="171">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0"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1">
        <v>0</v>
      </c>
      <c r="BQ202" s="171">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1">
        <v>0</v>
      </c>
      <c r="DG202" s="171">
        <v>0</v>
      </c>
      <c r="DH202" s="331" t="s">
        <v>148</v>
      </c>
      <c r="DI202" s="552" t="s">
        <v>137</v>
      </c>
      <c r="DJ202" s="551">
        <v>0</v>
      </c>
      <c r="DK202" s="552" t="s">
        <v>137</v>
      </c>
      <c r="DL202" s="171">
        <v>0</v>
      </c>
      <c r="DM202" s="171">
        <v>0</v>
      </c>
      <c r="DN202" s="331" t="s">
        <v>148</v>
      </c>
      <c r="DO202" s="552" t="s">
        <v>137</v>
      </c>
      <c r="DP202" s="550">
        <v>0</v>
      </c>
      <c r="DQ202" s="552" t="s">
        <v>137</v>
      </c>
      <c r="DR202" s="171">
        <v>0</v>
      </c>
      <c r="DS202" s="171">
        <v>0</v>
      </c>
      <c r="DT202" s="331" t="s">
        <v>148</v>
      </c>
      <c r="DU202" s="552" t="s">
        <v>137</v>
      </c>
      <c r="DV202" s="551">
        <v>0</v>
      </c>
      <c r="DW202" s="552" t="s">
        <v>137</v>
      </c>
      <c r="DX202" s="171">
        <v>1</v>
      </c>
      <c r="DY202" s="171">
        <v>1</v>
      </c>
      <c r="DZ202" s="331">
        <v>1</v>
      </c>
      <c r="EA202" s="552" t="s">
        <v>137</v>
      </c>
      <c r="EB202" s="551">
        <v>0</v>
      </c>
      <c r="EC202" s="552" t="s">
        <v>137</v>
      </c>
      <c r="ED202" s="171">
        <v>1</v>
      </c>
      <c r="EE202" s="171">
        <v>1</v>
      </c>
      <c r="EF202" s="575">
        <v>1</v>
      </c>
      <c r="EG202" s="552" t="s">
        <v>137</v>
      </c>
      <c r="EH202" s="551">
        <v>0</v>
      </c>
      <c r="EI202" s="552" t="s">
        <v>137</v>
      </c>
      <c r="EJ202" s="171">
        <v>0</v>
      </c>
      <c r="EK202" s="171">
        <v>0</v>
      </c>
      <c r="EL202" s="575" t="s">
        <v>148</v>
      </c>
      <c r="EM202" s="552" t="s">
        <v>137</v>
      </c>
      <c r="EN202" s="551">
        <v>0</v>
      </c>
      <c r="EO202" s="552" t="s">
        <v>137</v>
      </c>
      <c r="EP202" s="171">
        <v>2</v>
      </c>
      <c r="EQ202" s="171">
        <v>0</v>
      </c>
      <c r="ER202" s="331">
        <v>0</v>
      </c>
      <c r="ES202" s="552" t="s">
        <v>1537</v>
      </c>
      <c r="ET202" s="551">
        <v>2</v>
      </c>
      <c r="EU202" s="552" t="s">
        <v>1537</v>
      </c>
      <c r="EV202" s="171">
        <v>1</v>
      </c>
      <c r="EW202" s="171">
        <v>0</v>
      </c>
      <c r="EX202" s="331">
        <v>0</v>
      </c>
      <c r="EY202" s="552" t="s">
        <v>1537</v>
      </c>
      <c r="EZ202" s="551">
        <v>0</v>
      </c>
      <c r="FA202" s="552"/>
      <c r="FB202" s="171">
        <v>0</v>
      </c>
      <c r="FC202" s="171">
        <v>0</v>
      </c>
      <c r="FD202" s="331" t="s">
        <v>148</v>
      </c>
      <c r="FE202" s="552" t="s">
        <v>137</v>
      </c>
      <c r="FF202" s="551">
        <v>0</v>
      </c>
      <c r="FG202" s="552" t="s">
        <v>137</v>
      </c>
      <c r="FH202" s="171">
        <v>0</v>
      </c>
      <c r="FI202" s="171">
        <v>0</v>
      </c>
      <c r="FJ202" s="331" t="s">
        <v>148</v>
      </c>
      <c r="FK202" s="552" t="s">
        <v>137</v>
      </c>
      <c r="FL202" s="551">
        <v>0</v>
      </c>
      <c r="FM202" s="552" t="s">
        <v>137</v>
      </c>
      <c r="FN202" s="171">
        <v>0</v>
      </c>
      <c r="FO202" s="171">
        <v>0</v>
      </c>
      <c r="FP202" s="331" t="s">
        <v>148</v>
      </c>
      <c r="FQ202" s="552" t="s">
        <v>137</v>
      </c>
      <c r="FR202" s="551">
        <v>0</v>
      </c>
      <c r="FS202" s="552" t="s">
        <v>137</v>
      </c>
      <c r="FT202" s="171">
        <v>0</v>
      </c>
      <c r="FU202" s="171">
        <v>0</v>
      </c>
      <c r="FV202" s="331" t="s">
        <v>148</v>
      </c>
      <c r="FW202" s="552" t="s">
        <v>137</v>
      </c>
      <c r="FX202" s="551">
        <v>0</v>
      </c>
      <c r="FY202" s="552" t="s">
        <v>137</v>
      </c>
      <c r="FZ202" s="171">
        <v>2</v>
      </c>
      <c r="GA202" s="171">
        <v>1</v>
      </c>
      <c r="GB202" s="331">
        <v>0.5</v>
      </c>
      <c r="GC202" s="552" t="s">
        <v>560</v>
      </c>
      <c r="GD202" s="551">
        <v>1</v>
      </c>
      <c r="GE202" s="552" t="s">
        <v>560</v>
      </c>
      <c r="GF202" s="171">
        <v>3</v>
      </c>
      <c r="GG202" s="171">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0"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1">
        <v>0</v>
      </c>
      <c r="BQ203" s="171">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1">
        <v>0</v>
      </c>
      <c r="DG203" s="171">
        <v>0</v>
      </c>
      <c r="DH203" s="331" t="s">
        <v>148</v>
      </c>
      <c r="DI203" s="552" t="s">
        <v>137</v>
      </c>
      <c r="DJ203" s="551">
        <v>0</v>
      </c>
      <c r="DK203" s="552" t="s">
        <v>137</v>
      </c>
      <c r="DL203" s="171">
        <v>0</v>
      </c>
      <c r="DM203" s="171">
        <v>0</v>
      </c>
      <c r="DN203" s="331" t="s">
        <v>148</v>
      </c>
      <c r="DO203" s="552" t="s">
        <v>137</v>
      </c>
      <c r="DP203" s="550">
        <v>0</v>
      </c>
      <c r="DQ203" s="552" t="s">
        <v>137</v>
      </c>
      <c r="DR203" s="171">
        <v>4</v>
      </c>
      <c r="DS203" s="171">
        <v>0</v>
      </c>
      <c r="DT203" s="331">
        <v>0</v>
      </c>
      <c r="DU203" s="552" t="s">
        <v>1540</v>
      </c>
      <c r="DV203" s="551">
        <v>0</v>
      </c>
      <c r="DW203" s="552" t="s">
        <v>137</v>
      </c>
      <c r="DX203" s="171">
        <v>0</v>
      </c>
      <c r="DY203" s="171">
        <v>0</v>
      </c>
      <c r="DZ203" s="331" t="s">
        <v>148</v>
      </c>
      <c r="EA203" s="552" t="s">
        <v>137</v>
      </c>
      <c r="EB203" s="551">
        <v>0</v>
      </c>
      <c r="EC203" s="552" t="s">
        <v>137</v>
      </c>
      <c r="ED203" s="171">
        <v>0</v>
      </c>
      <c r="EE203" s="171">
        <v>0</v>
      </c>
      <c r="EF203" s="575" t="s">
        <v>148</v>
      </c>
      <c r="EG203" s="552" t="s">
        <v>137</v>
      </c>
      <c r="EH203" s="551">
        <v>0</v>
      </c>
      <c r="EI203" s="552" t="s">
        <v>137</v>
      </c>
      <c r="EJ203" s="171">
        <v>0</v>
      </c>
      <c r="EK203" s="171">
        <v>0</v>
      </c>
      <c r="EL203" s="575" t="s">
        <v>148</v>
      </c>
      <c r="EM203" s="552" t="s">
        <v>137</v>
      </c>
      <c r="EN203" s="551">
        <v>0</v>
      </c>
      <c r="EO203" s="552" t="s">
        <v>137</v>
      </c>
      <c r="EP203" s="171">
        <v>0</v>
      </c>
      <c r="EQ203" s="171">
        <v>0</v>
      </c>
      <c r="ER203" s="331" t="s">
        <v>148</v>
      </c>
      <c r="ES203" s="552" t="s">
        <v>137</v>
      </c>
      <c r="ET203" s="551">
        <v>0</v>
      </c>
      <c r="EU203" s="552" t="s">
        <v>137</v>
      </c>
      <c r="EV203" s="171">
        <v>2</v>
      </c>
      <c r="EW203" s="171">
        <v>1</v>
      </c>
      <c r="EX203" s="331">
        <v>0.5</v>
      </c>
      <c r="EY203" s="552" t="s">
        <v>1540</v>
      </c>
      <c r="EZ203" s="551">
        <v>0</v>
      </c>
      <c r="FA203" s="552" t="s">
        <v>137</v>
      </c>
      <c r="FB203" s="171">
        <v>0</v>
      </c>
      <c r="FC203" s="171">
        <v>0</v>
      </c>
      <c r="FD203" s="331" t="s">
        <v>148</v>
      </c>
      <c r="FE203" s="552" t="s">
        <v>137</v>
      </c>
      <c r="FF203" s="551">
        <v>0</v>
      </c>
      <c r="FG203" s="552" t="s">
        <v>137</v>
      </c>
      <c r="FH203" s="171">
        <v>0</v>
      </c>
      <c r="FI203" s="171">
        <v>0</v>
      </c>
      <c r="FJ203" s="331" t="s">
        <v>148</v>
      </c>
      <c r="FK203" s="552" t="s">
        <v>137</v>
      </c>
      <c r="FL203" s="551">
        <v>0</v>
      </c>
      <c r="FM203" s="552" t="s">
        <v>137</v>
      </c>
      <c r="FN203" s="171">
        <v>0</v>
      </c>
      <c r="FO203" s="171">
        <v>0</v>
      </c>
      <c r="FP203" s="331" t="s">
        <v>148</v>
      </c>
      <c r="FQ203" s="552" t="s">
        <v>137</v>
      </c>
      <c r="FR203" s="551">
        <v>0</v>
      </c>
      <c r="FS203" s="552" t="s">
        <v>137</v>
      </c>
      <c r="FT203" s="171">
        <v>0</v>
      </c>
      <c r="FU203" s="171">
        <v>0</v>
      </c>
      <c r="FV203" s="331" t="s">
        <v>148</v>
      </c>
      <c r="FW203" s="552" t="s">
        <v>137</v>
      </c>
      <c r="FX203" s="551">
        <v>0</v>
      </c>
      <c r="FY203" s="552" t="s">
        <v>137</v>
      </c>
      <c r="FZ203" s="171">
        <v>0</v>
      </c>
      <c r="GA203" s="171">
        <v>0</v>
      </c>
      <c r="GB203" s="331" t="s">
        <v>148</v>
      </c>
      <c r="GC203" s="552" t="s">
        <v>137</v>
      </c>
      <c r="GD203" s="551">
        <v>0</v>
      </c>
      <c r="GE203" s="552" t="s">
        <v>137</v>
      </c>
      <c r="GF203" s="171">
        <v>0</v>
      </c>
      <c r="GG203" s="171">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0"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1">
        <v>0</v>
      </c>
      <c r="BQ204" s="171">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1">
        <v>0</v>
      </c>
      <c r="DG204" s="171">
        <v>0</v>
      </c>
      <c r="DH204" s="331" t="s">
        <v>148</v>
      </c>
      <c r="DI204" s="552" t="s">
        <v>137</v>
      </c>
      <c r="DJ204" s="551">
        <v>0</v>
      </c>
      <c r="DK204" s="552" t="s">
        <v>137</v>
      </c>
      <c r="DL204" s="171">
        <v>0</v>
      </c>
      <c r="DM204" s="171">
        <v>0</v>
      </c>
      <c r="DN204" s="331" t="s">
        <v>148</v>
      </c>
      <c r="DO204" s="552" t="s">
        <v>137</v>
      </c>
      <c r="DP204" s="550">
        <v>0</v>
      </c>
      <c r="DQ204" s="552" t="s">
        <v>137</v>
      </c>
      <c r="DR204" s="171">
        <v>7</v>
      </c>
      <c r="DS204" s="171">
        <v>0</v>
      </c>
      <c r="DT204" s="331">
        <v>0</v>
      </c>
      <c r="DU204" s="552" t="s">
        <v>1544</v>
      </c>
      <c r="DV204" s="551">
        <v>0</v>
      </c>
      <c r="DW204" s="552" t="s">
        <v>137</v>
      </c>
      <c r="DX204" s="171">
        <v>0</v>
      </c>
      <c r="DY204" s="171">
        <v>0</v>
      </c>
      <c r="DZ204" s="331" t="s">
        <v>148</v>
      </c>
      <c r="EA204" s="552" t="s">
        <v>137</v>
      </c>
      <c r="EB204" s="551">
        <v>0</v>
      </c>
      <c r="EC204" s="552" t="s">
        <v>137</v>
      </c>
      <c r="ED204" s="171">
        <v>1</v>
      </c>
      <c r="EE204" s="171">
        <v>0</v>
      </c>
      <c r="EF204" s="575">
        <v>0</v>
      </c>
      <c r="EG204" s="552" t="s">
        <v>1545</v>
      </c>
      <c r="EH204" s="551">
        <v>0</v>
      </c>
      <c r="EI204" s="552" t="s">
        <v>137</v>
      </c>
      <c r="EJ204" s="171">
        <v>1</v>
      </c>
      <c r="EK204" s="171">
        <v>1</v>
      </c>
      <c r="EL204" s="575">
        <v>1</v>
      </c>
      <c r="EM204" s="552" t="s">
        <v>137</v>
      </c>
      <c r="EN204" s="551">
        <v>0</v>
      </c>
      <c r="EO204" s="552" t="s">
        <v>137</v>
      </c>
      <c r="EP204" s="171">
        <v>0</v>
      </c>
      <c r="EQ204" s="171">
        <v>0</v>
      </c>
      <c r="ER204" s="331" t="s">
        <v>148</v>
      </c>
      <c r="ES204" s="552" t="s">
        <v>137</v>
      </c>
      <c r="ET204" s="551">
        <v>0</v>
      </c>
      <c r="EU204" s="552" t="s">
        <v>137</v>
      </c>
      <c r="EV204" s="171">
        <v>6</v>
      </c>
      <c r="EW204" s="171">
        <v>5</v>
      </c>
      <c r="EX204" s="331">
        <v>0.83333333333333337</v>
      </c>
      <c r="EY204" s="552" t="s">
        <v>14057</v>
      </c>
      <c r="EZ204" s="551">
        <v>1</v>
      </c>
      <c r="FA204" s="552" t="s">
        <v>14058</v>
      </c>
      <c r="FB204" s="171">
        <v>2</v>
      </c>
      <c r="FC204" s="171">
        <v>1</v>
      </c>
      <c r="FD204" s="331">
        <v>0.5</v>
      </c>
      <c r="FE204" s="552" t="s">
        <v>14057</v>
      </c>
      <c r="FF204" s="551">
        <v>1</v>
      </c>
      <c r="FG204" s="552" t="s">
        <v>14057</v>
      </c>
      <c r="FH204" s="171">
        <v>0</v>
      </c>
      <c r="FI204" s="171">
        <v>0</v>
      </c>
      <c r="FJ204" s="331" t="s">
        <v>148</v>
      </c>
      <c r="FK204" s="552" t="s">
        <v>137</v>
      </c>
      <c r="FL204" s="551">
        <v>0</v>
      </c>
      <c r="FM204" s="552" t="s">
        <v>137</v>
      </c>
      <c r="FN204" s="171">
        <v>0</v>
      </c>
      <c r="FO204" s="171">
        <v>0</v>
      </c>
      <c r="FP204" s="331" t="s">
        <v>148</v>
      </c>
      <c r="FQ204" s="552" t="s">
        <v>137</v>
      </c>
      <c r="FR204" s="551">
        <v>0</v>
      </c>
      <c r="FS204" s="552" t="s">
        <v>137</v>
      </c>
      <c r="FT204" s="171">
        <v>0</v>
      </c>
      <c r="FU204" s="171">
        <v>0</v>
      </c>
      <c r="FV204" s="331" t="s">
        <v>148</v>
      </c>
      <c r="FW204" s="552" t="s">
        <v>137</v>
      </c>
      <c r="FX204" s="551">
        <v>0</v>
      </c>
      <c r="FY204" s="552" t="s">
        <v>137</v>
      </c>
      <c r="FZ204" s="171">
        <v>2</v>
      </c>
      <c r="GA204" s="171">
        <v>2</v>
      </c>
      <c r="GB204" s="331">
        <v>1</v>
      </c>
      <c r="GC204" s="552" t="s">
        <v>137</v>
      </c>
      <c r="GD204" s="551">
        <v>0</v>
      </c>
      <c r="GE204" s="552" t="s">
        <v>137</v>
      </c>
      <c r="GF204" s="171">
        <v>0</v>
      </c>
      <c r="GG204" s="171">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0"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1">
        <v>2</v>
      </c>
      <c r="BQ205" s="171">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1">
        <v>0</v>
      </c>
      <c r="DG205" s="171">
        <v>0</v>
      </c>
      <c r="DH205" s="331" t="s">
        <v>148</v>
      </c>
      <c r="DI205" s="552" t="s">
        <v>137</v>
      </c>
      <c r="DJ205" s="551">
        <v>0</v>
      </c>
      <c r="DK205" s="552" t="s">
        <v>137</v>
      </c>
      <c r="DL205" s="171">
        <v>1</v>
      </c>
      <c r="DM205" s="171">
        <v>1</v>
      </c>
      <c r="DN205" s="331">
        <v>1</v>
      </c>
      <c r="DO205" s="552" t="s">
        <v>137</v>
      </c>
      <c r="DP205" s="550">
        <v>0</v>
      </c>
      <c r="DQ205" s="552" t="s">
        <v>137</v>
      </c>
      <c r="DR205" s="171">
        <v>0</v>
      </c>
      <c r="DS205" s="171">
        <v>0</v>
      </c>
      <c r="DT205" s="331" t="s">
        <v>148</v>
      </c>
      <c r="DU205" s="552" t="s">
        <v>137</v>
      </c>
      <c r="DV205" s="551">
        <v>0</v>
      </c>
      <c r="DW205" s="552" t="s">
        <v>137</v>
      </c>
      <c r="DX205" s="171">
        <v>0</v>
      </c>
      <c r="DY205" s="171">
        <v>0</v>
      </c>
      <c r="DZ205" s="331" t="s">
        <v>148</v>
      </c>
      <c r="EA205" s="552" t="s">
        <v>137</v>
      </c>
      <c r="EB205" s="551">
        <v>0</v>
      </c>
      <c r="EC205" s="552" t="s">
        <v>137</v>
      </c>
      <c r="ED205" s="171">
        <v>1</v>
      </c>
      <c r="EE205" s="171">
        <v>1</v>
      </c>
      <c r="EF205" s="575">
        <v>1</v>
      </c>
      <c r="EG205" s="552" t="s">
        <v>137</v>
      </c>
      <c r="EH205" s="551">
        <v>0</v>
      </c>
      <c r="EI205" s="552" t="s">
        <v>137</v>
      </c>
      <c r="EJ205" s="171">
        <v>0</v>
      </c>
      <c r="EK205" s="171">
        <v>0</v>
      </c>
      <c r="EL205" s="575" t="s">
        <v>148</v>
      </c>
      <c r="EM205" s="552" t="s">
        <v>137</v>
      </c>
      <c r="EN205" s="551">
        <v>0</v>
      </c>
      <c r="EO205" s="552" t="s">
        <v>137</v>
      </c>
      <c r="EP205" s="171">
        <v>0</v>
      </c>
      <c r="EQ205" s="171">
        <v>0</v>
      </c>
      <c r="ER205" s="331" t="s">
        <v>148</v>
      </c>
      <c r="ES205" s="552" t="s">
        <v>137</v>
      </c>
      <c r="ET205" s="551">
        <v>0</v>
      </c>
      <c r="EU205" s="552" t="s">
        <v>137</v>
      </c>
      <c r="EV205" s="171">
        <v>17</v>
      </c>
      <c r="EW205" s="171">
        <v>16</v>
      </c>
      <c r="EX205" s="331">
        <v>0.94117647058823528</v>
      </c>
      <c r="EY205" s="552" t="s">
        <v>12740</v>
      </c>
      <c r="EZ205" s="551">
        <v>1</v>
      </c>
      <c r="FA205" s="552" t="s">
        <v>12741</v>
      </c>
      <c r="FB205" s="171">
        <v>0</v>
      </c>
      <c r="FC205" s="171">
        <v>0</v>
      </c>
      <c r="FD205" s="331" t="s">
        <v>148</v>
      </c>
      <c r="FE205" s="552" t="s">
        <v>137</v>
      </c>
      <c r="FF205" s="551">
        <v>0</v>
      </c>
      <c r="FG205" s="552" t="s">
        <v>137</v>
      </c>
      <c r="FH205" s="171">
        <v>0</v>
      </c>
      <c r="FI205" s="171">
        <v>0</v>
      </c>
      <c r="FJ205" s="331" t="s">
        <v>148</v>
      </c>
      <c r="FK205" s="552" t="s">
        <v>137</v>
      </c>
      <c r="FL205" s="551">
        <v>0</v>
      </c>
      <c r="FM205" s="552" t="s">
        <v>137</v>
      </c>
      <c r="FN205" s="171">
        <v>0</v>
      </c>
      <c r="FO205" s="171">
        <v>0</v>
      </c>
      <c r="FP205" s="331" t="s">
        <v>148</v>
      </c>
      <c r="FQ205" s="552" t="s">
        <v>137</v>
      </c>
      <c r="FR205" s="551">
        <v>0</v>
      </c>
      <c r="FS205" s="552" t="s">
        <v>137</v>
      </c>
      <c r="FT205" s="171">
        <v>0</v>
      </c>
      <c r="FU205" s="171">
        <v>0</v>
      </c>
      <c r="FV205" s="331" t="s">
        <v>148</v>
      </c>
      <c r="FW205" s="552" t="s">
        <v>137</v>
      </c>
      <c r="FX205" s="551">
        <v>0</v>
      </c>
      <c r="FY205" s="552" t="s">
        <v>137</v>
      </c>
      <c r="FZ205" s="171">
        <v>1</v>
      </c>
      <c r="GA205" s="171">
        <v>1</v>
      </c>
      <c r="GB205" s="331">
        <v>1</v>
      </c>
      <c r="GC205" s="552" t="s">
        <v>137</v>
      </c>
      <c r="GD205" s="551">
        <v>0</v>
      </c>
      <c r="GE205" s="552" t="s">
        <v>137</v>
      </c>
      <c r="GF205" s="171">
        <v>1</v>
      </c>
      <c r="GG205" s="171">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0"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1">
        <v>0</v>
      </c>
      <c r="BQ206" s="171">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1">
        <v>0</v>
      </c>
      <c r="DG206" s="171">
        <v>0</v>
      </c>
      <c r="DH206" s="331" t="s">
        <v>148</v>
      </c>
      <c r="DI206" s="552" t="s">
        <v>137</v>
      </c>
      <c r="DJ206" s="551">
        <v>0</v>
      </c>
      <c r="DK206" s="552" t="s">
        <v>137</v>
      </c>
      <c r="DL206" s="171">
        <v>0</v>
      </c>
      <c r="DM206" s="171">
        <v>0</v>
      </c>
      <c r="DN206" s="331" t="s">
        <v>148</v>
      </c>
      <c r="DO206" s="552" t="s">
        <v>137</v>
      </c>
      <c r="DP206" s="550">
        <v>0</v>
      </c>
      <c r="DQ206" s="552" t="s">
        <v>137</v>
      </c>
      <c r="DR206" s="171">
        <v>1</v>
      </c>
      <c r="DS206" s="171">
        <v>0</v>
      </c>
      <c r="DT206" s="331">
        <v>0</v>
      </c>
      <c r="DU206" s="552" t="s">
        <v>1551</v>
      </c>
      <c r="DV206" s="551">
        <v>0</v>
      </c>
      <c r="DW206" s="552" t="s">
        <v>137</v>
      </c>
      <c r="DX206" s="171">
        <v>1</v>
      </c>
      <c r="DY206" s="171">
        <v>0</v>
      </c>
      <c r="DZ206" s="331">
        <v>0</v>
      </c>
      <c r="EA206" s="552" t="s">
        <v>14059</v>
      </c>
      <c r="EB206" s="551">
        <v>0</v>
      </c>
      <c r="EC206" s="552" t="s">
        <v>137</v>
      </c>
      <c r="ED206" s="171">
        <v>0</v>
      </c>
      <c r="EE206" s="171">
        <v>0</v>
      </c>
      <c r="EF206" s="575" t="s">
        <v>148</v>
      </c>
      <c r="EG206" s="552" t="s">
        <v>137</v>
      </c>
      <c r="EH206" s="551">
        <v>0</v>
      </c>
      <c r="EI206" s="552" t="s">
        <v>137</v>
      </c>
      <c r="EJ206" s="171">
        <v>0</v>
      </c>
      <c r="EK206" s="171">
        <v>0</v>
      </c>
      <c r="EL206" s="575" t="s">
        <v>148</v>
      </c>
      <c r="EM206" s="552" t="s">
        <v>137</v>
      </c>
      <c r="EN206" s="551">
        <v>0</v>
      </c>
      <c r="EO206" s="552" t="s">
        <v>137</v>
      </c>
      <c r="EP206" s="171">
        <v>2</v>
      </c>
      <c r="EQ206" s="171">
        <v>2</v>
      </c>
      <c r="ER206" s="331">
        <v>1</v>
      </c>
      <c r="ES206" s="552" t="s">
        <v>137</v>
      </c>
      <c r="ET206" s="551">
        <v>0</v>
      </c>
      <c r="EU206" s="552" t="s">
        <v>137</v>
      </c>
      <c r="EV206" s="171">
        <v>0</v>
      </c>
      <c r="EW206" s="171">
        <v>0</v>
      </c>
      <c r="EX206" s="331" t="s">
        <v>148</v>
      </c>
      <c r="EY206" s="552"/>
      <c r="EZ206" s="551">
        <v>0</v>
      </c>
      <c r="FA206" s="552"/>
      <c r="FB206" s="171">
        <v>1</v>
      </c>
      <c r="FC206" s="171">
        <v>0</v>
      </c>
      <c r="FD206" s="331">
        <v>0</v>
      </c>
      <c r="FE206" s="552" t="s">
        <v>11049</v>
      </c>
      <c r="FF206" s="551">
        <v>0</v>
      </c>
      <c r="FG206" s="552" t="s">
        <v>137</v>
      </c>
      <c r="FH206" s="171">
        <v>0</v>
      </c>
      <c r="FI206" s="171">
        <v>0</v>
      </c>
      <c r="FJ206" s="331" t="s">
        <v>148</v>
      </c>
      <c r="FK206" s="552" t="s">
        <v>137</v>
      </c>
      <c r="FL206" s="551">
        <v>0</v>
      </c>
      <c r="FM206" s="552" t="s">
        <v>137</v>
      </c>
      <c r="FN206" s="171">
        <v>0</v>
      </c>
      <c r="FO206" s="171">
        <v>0</v>
      </c>
      <c r="FP206" s="331" t="s">
        <v>148</v>
      </c>
      <c r="FQ206" s="552" t="s">
        <v>137</v>
      </c>
      <c r="FR206" s="551">
        <v>0</v>
      </c>
      <c r="FS206" s="552" t="s">
        <v>137</v>
      </c>
      <c r="FT206" s="171">
        <v>0</v>
      </c>
      <c r="FU206" s="171">
        <v>0</v>
      </c>
      <c r="FV206" s="331" t="s">
        <v>148</v>
      </c>
      <c r="FW206" s="552" t="s">
        <v>137</v>
      </c>
      <c r="FX206" s="551">
        <v>0</v>
      </c>
      <c r="FY206" s="552" t="s">
        <v>137</v>
      </c>
      <c r="FZ206" s="171">
        <v>0</v>
      </c>
      <c r="GA206" s="171">
        <v>0</v>
      </c>
      <c r="GB206" s="331" t="s">
        <v>148</v>
      </c>
      <c r="GC206" s="552" t="s">
        <v>137</v>
      </c>
      <c r="GD206" s="551">
        <v>0</v>
      </c>
      <c r="GE206" s="552" t="s">
        <v>137</v>
      </c>
      <c r="GF206" s="171">
        <v>1</v>
      </c>
      <c r="GG206" s="171">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0"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1">
        <v>1</v>
      </c>
      <c r="BQ207" s="171">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1">
        <v>0</v>
      </c>
      <c r="DG207" s="171">
        <v>0</v>
      </c>
      <c r="DH207" s="331" t="s">
        <v>148</v>
      </c>
      <c r="DI207" s="552" t="s">
        <v>137</v>
      </c>
      <c r="DJ207" s="551">
        <v>0</v>
      </c>
      <c r="DK207" s="552" t="s">
        <v>137</v>
      </c>
      <c r="DL207" s="171">
        <v>0</v>
      </c>
      <c r="DM207" s="171">
        <v>0</v>
      </c>
      <c r="DN207" s="331" t="s">
        <v>148</v>
      </c>
      <c r="DO207" s="552" t="s">
        <v>137</v>
      </c>
      <c r="DP207" s="550">
        <v>0</v>
      </c>
      <c r="DQ207" s="552" t="s">
        <v>137</v>
      </c>
      <c r="DR207" s="171">
        <v>3</v>
      </c>
      <c r="DS207" s="171">
        <v>0</v>
      </c>
      <c r="DT207" s="331">
        <v>0</v>
      </c>
      <c r="DU207" s="552" t="s">
        <v>1556</v>
      </c>
      <c r="DV207" s="551">
        <v>0</v>
      </c>
      <c r="DW207" s="552" t="s">
        <v>137</v>
      </c>
      <c r="DX207" s="171">
        <v>0</v>
      </c>
      <c r="DY207" s="171">
        <v>0</v>
      </c>
      <c r="DZ207" s="331" t="s">
        <v>148</v>
      </c>
      <c r="EA207" s="552" t="s">
        <v>137</v>
      </c>
      <c r="EB207" s="551">
        <v>0</v>
      </c>
      <c r="EC207" s="552" t="s">
        <v>137</v>
      </c>
      <c r="ED207" s="171">
        <v>0</v>
      </c>
      <c r="EE207" s="171">
        <v>0</v>
      </c>
      <c r="EF207" s="575" t="s">
        <v>148</v>
      </c>
      <c r="EG207" s="552" t="s">
        <v>137</v>
      </c>
      <c r="EH207" s="551">
        <v>0</v>
      </c>
      <c r="EI207" s="552" t="s">
        <v>137</v>
      </c>
      <c r="EJ207" s="171">
        <v>1</v>
      </c>
      <c r="EK207" s="171">
        <v>1</v>
      </c>
      <c r="EL207" s="575">
        <v>1</v>
      </c>
      <c r="EM207" s="552" t="s">
        <v>137</v>
      </c>
      <c r="EN207" s="551">
        <v>0</v>
      </c>
      <c r="EO207" s="552" t="s">
        <v>137</v>
      </c>
      <c r="EP207" s="171">
        <v>0</v>
      </c>
      <c r="EQ207" s="171">
        <v>0</v>
      </c>
      <c r="ER207" s="331" t="s">
        <v>148</v>
      </c>
      <c r="ES207" s="552" t="s">
        <v>137</v>
      </c>
      <c r="ET207" s="551">
        <v>0</v>
      </c>
      <c r="EU207" s="552" t="s">
        <v>137</v>
      </c>
      <c r="EV207" s="171">
        <v>3</v>
      </c>
      <c r="EW207" s="171">
        <v>1</v>
      </c>
      <c r="EX207" s="331">
        <v>0.33333333333333331</v>
      </c>
      <c r="EY207" s="552" t="s">
        <v>12742</v>
      </c>
      <c r="EZ207" s="551">
        <v>1</v>
      </c>
      <c r="FA207" s="552" t="s">
        <v>12743</v>
      </c>
      <c r="FB207" s="171">
        <v>0</v>
      </c>
      <c r="FC207" s="171">
        <v>0</v>
      </c>
      <c r="FD207" s="331" t="s">
        <v>148</v>
      </c>
      <c r="FE207" s="552" t="s">
        <v>137</v>
      </c>
      <c r="FF207" s="551">
        <v>0</v>
      </c>
      <c r="FG207" s="552" t="s">
        <v>137</v>
      </c>
      <c r="FH207" s="171">
        <v>0</v>
      </c>
      <c r="FI207" s="171">
        <v>0</v>
      </c>
      <c r="FJ207" s="331" t="s">
        <v>148</v>
      </c>
      <c r="FK207" s="552" t="s">
        <v>137</v>
      </c>
      <c r="FL207" s="551">
        <v>0</v>
      </c>
      <c r="FM207" s="552" t="s">
        <v>137</v>
      </c>
      <c r="FN207" s="171">
        <v>0</v>
      </c>
      <c r="FO207" s="171">
        <v>0</v>
      </c>
      <c r="FP207" s="331" t="s">
        <v>148</v>
      </c>
      <c r="FQ207" s="552" t="s">
        <v>137</v>
      </c>
      <c r="FR207" s="551">
        <v>0</v>
      </c>
      <c r="FS207" s="552" t="s">
        <v>137</v>
      </c>
      <c r="FT207" s="171">
        <v>0</v>
      </c>
      <c r="FU207" s="171">
        <v>0</v>
      </c>
      <c r="FV207" s="331" t="s">
        <v>148</v>
      </c>
      <c r="FW207" s="552" t="s">
        <v>137</v>
      </c>
      <c r="FX207" s="551">
        <v>0</v>
      </c>
      <c r="FY207" s="552" t="s">
        <v>137</v>
      </c>
      <c r="FZ207" s="171">
        <v>0</v>
      </c>
      <c r="GA207" s="171">
        <v>0</v>
      </c>
      <c r="GB207" s="331" t="s">
        <v>148</v>
      </c>
      <c r="GC207" s="552" t="s">
        <v>137</v>
      </c>
      <c r="GD207" s="551">
        <v>0</v>
      </c>
      <c r="GE207" s="552" t="s">
        <v>137</v>
      </c>
      <c r="GF207" s="171">
        <v>0</v>
      </c>
      <c r="GG207" s="171">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0"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1">
        <v>1</v>
      </c>
      <c r="BQ208" s="171">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1">
        <v>0</v>
      </c>
      <c r="DG208" s="171">
        <v>0</v>
      </c>
      <c r="DH208" s="331" t="s">
        <v>148</v>
      </c>
      <c r="DI208" s="552" t="s">
        <v>137</v>
      </c>
      <c r="DJ208" s="551">
        <v>0</v>
      </c>
      <c r="DK208" s="552" t="s">
        <v>137</v>
      </c>
      <c r="DL208" s="171">
        <v>1</v>
      </c>
      <c r="DM208" s="171">
        <v>0</v>
      </c>
      <c r="DN208" s="331">
        <v>0</v>
      </c>
      <c r="DO208" s="552" t="s">
        <v>1561</v>
      </c>
      <c r="DP208" s="550">
        <v>0</v>
      </c>
      <c r="DQ208" s="552" t="s">
        <v>137</v>
      </c>
      <c r="DR208" s="171">
        <v>4</v>
      </c>
      <c r="DS208" s="171">
        <v>0</v>
      </c>
      <c r="DT208" s="331">
        <v>0</v>
      </c>
      <c r="DU208" s="552" t="s">
        <v>1562</v>
      </c>
      <c r="DV208" s="551">
        <v>0</v>
      </c>
      <c r="DW208" s="552" t="s">
        <v>137</v>
      </c>
      <c r="DX208" s="171">
        <v>0</v>
      </c>
      <c r="DY208" s="171">
        <v>0</v>
      </c>
      <c r="DZ208" s="331" t="s">
        <v>148</v>
      </c>
      <c r="EA208" s="552" t="s">
        <v>137</v>
      </c>
      <c r="EB208" s="551">
        <v>0</v>
      </c>
      <c r="EC208" s="552" t="s">
        <v>137</v>
      </c>
      <c r="ED208" s="171">
        <v>0</v>
      </c>
      <c r="EE208" s="171">
        <v>0</v>
      </c>
      <c r="EF208" s="575" t="s">
        <v>148</v>
      </c>
      <c r="EG208" s="552" t="s">
        <v>137</v>
      </c>
      <c r="EH208" s="551">
        <v>0</v>
      </c>
      <c r="EI208" s="552" t="s">
        <v>137</v>
      </c>
      <c r="EJ208" s="171">
        <v>0</v>
      </c>
      <c r="EK208" s="171">
        <v>0</v>
      </c>
      <c r="EL208" s="575" t="s">
        <v>148</v>
      </c>
      <c r="EM208" s="552" t="s">
        <v>137</v>
      </c>
      <c r="EN208" s="551">
        <v>0</v>
      </c>
      <c r="EO208" s="552" t="s">
        <v>137</v>
      </c>
      <c r="EP208" s="171">
        <v>2</v>
      </c>
      <c r="EQ208" s="171">
        <v>0</v>
      </c>
      <c r="ER208" s="331">
        <v>0</v>
      </c>
      <c r="ES208" s="552" t="s">
        <v>1563</v>
      </c>
      <c r="ET208" s="551">
        <v>0</v>
      </c>
      <c r="EU208" s="552" t="s">
        <v>137</v>
      </c>
      <c r="EV208" s="171">
        <v>27</v>
      </c>
      <c r="EW208" s="171">
        <v>26</v>
      </c>
      <c r="EX208" s="331">
        <v>0.96296296296296291</v>
      </c>
      <c r="EY208" s="552" t="s">
        <v>12744</v>
      </c>
      <c r="EZ208" s="551">
        <v>1</v>
      </c>
      <c r="FA208" s="552" t="s">
        <v>12744</v>
      </c>
      <c r="FB208" s="171">
        <v>1</v>
      </c>
      <c r="FC208" s="171">
        <v>0</v>
      </c>
      <c r="FD208" s="331">
        <v>0</v>
      </c>
      <c r="FE208" s="552" t="s">
        <v>1564</v>
      </c>
      <c r="FF208" s="551">
        <v>0</v>
      </c>
      <c r="FG208" s="552" t="s">
        <v>137</v>
      </c>
      <c r="FH208" s="171">
        <v>0</v>
      </c>
      <c r="FI208" s="171">
        <v>0</v>
      </c>
      <c r="FJ208" s="331" t="s">
        <v>148</v>
      </c>
      <c r="FK208" s="552" t="s">
        <v>137</v>
      </c>
      <c r="FL208" s="551">
        <v>0</v>
      </c>
      <c r="FM208" s="552" t="s">
        <v>137</v>
      </c>
      <c r="FN208" s="171">
        <v>0</v>
      </c>
      <c r="FO208" s="171">
        <v>0</v>
      </c>
      <c r="FP208" s="331" t="s">
        <v>148</v>
      </c>
      <c r="FQ208" s="552" t="s">
        <v>137</v>
      </c>
      <c r="FR208" s="551">
        <v>0</v>
      </c>
      <c r="FS208" s="552" t="s">
        <v>137</v>
      </c>
      <c r="FT208" s="171">
        <v>1</v>
      </c>
      <c r="FU208" s="171">
        <v>1</v>
      </c>
      <c r="FV208" s="331">
        <v>1</v>
      </c>
      <c r="FW208" s="552" t="s">
        <v>137</v>
      </c>
      <c r="FX208" s="551">
        <v>0</v>
      </c>
      <c r="FY208" s="552" t="s">
        <v>137</v>
      </c>
      <c r="FZ208" s="171">
        <v>1</v>
      </c>
      <c r="GA208" s="171">
        <v>1</v>
      </c>
      <c r="GB208" s="331">
        <v>1</v>
      </c>
      <c r="GC208" s="552" t="s">
        <v>137</v>
      </c>
      <c r="GD208" s="551">
        <v>0</v>
      </c>
      <c r="GE208" s="552" t="s">
        <v>137</v>
      </c>
      <c r="GF208" s="171">
        <v>0</v>
      </c>
      <c r="GG208" s="171">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69"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69"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69"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69"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69"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69"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69"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69"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69"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69"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69"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69"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69"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69"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69"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69"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69"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69"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0" customFormat="1" ht="115" customHeight="1">
      <c r="A227" s="334" t="s">
        <v>1678</v>
      </c>
      <c r="B227" s="554" t="s">
        <v>1679</v>
      </c>
      <c r="C227" s="554" t="s">
        <v>1680</v>
      </c>
      <c r="D227" s="554" t="s">
        <v>95</v>
      </c>
      <c r="E227" s="168" t="s">
        <v>132</v>
      </c>
      <c r="F227" s="168" t="s">
        <v>137</v>
      </c>
      <c r="G227" s="237" t="s">
        <v>137</v>
      </c>
      <c r="H227" s="168" t="s">
        <v>132</v>
      </c>
      <c r="I227" s="168" t="s">
        <v>137</v>
      </c>
      <c r="J227" s="237" t="s">
        <v>137</v>
      </c>
      <c r="K227" s="339" t="s">
        <v>132</v>
      </c>
      <c r="L227" s="168" t="s">
        <v>137</v>
      </c>
      <c r="M227" s="340" t="s">
        <v>137</v>
      </c>
      <c r="N227" s="168" t="s">
        <v>138</v>
      </c>
      <c r="O227" s="168" t="s">
        <v>137</v>
      </c>
      <c r="P227" s="237" t="s">
        <v>137</v>
      </c>
      <c r="Q227" s="168" t="s">
        <v>132</v>
      </c>
      <c r="R227" s="168" t="s">
        <v>137</v>
      </c>
      <c r="S227" s="237" t="s">
        <v>137</v>
      </c>
      <c r="T227" s="168" t="s">
        <v>132</v>
      </c>
      <c r="U227" s="168" t="s">
        <v>137</v>
      </c>
      <c r="V227" s="237" t="s">
        <v>137</v>
      </c>
      <c r="W227" s="168" t="s">
        <v>132</v>
      </c>
      <c r="X227" s="168" t="s">
        <v>137</v>
      </c>
      <c r="Y227" s="237" t="s">
        <v>137</v>
      </c>
      <c r="Z227" s="168" t="s">
        <v>132</v>
      </c>
      <c r="AA227" s="168" t="s">
        <v>137</v>
      </c>
      <c r="AB227" s="237" t="s">
        <v>137</v>
      </c>
      <c r="AC227" s="168" t="s">
        <v>132</v>
      </c>
      <c r="AD227" s="243" t="s">
        <v>137</v>
      </c>
      <c r="AE227" s="237" t="s">
        <v>137</v>
      </c>
      <c r="AF227" s="561" t="s">
        <v>148</v>
      </c>
      <c r="AG227" s="554" t="s">
        <v>132</v>
      </c>
      <c r="AH227" s="553" t="s">
        <v>1681</v>
      </c>
      <c r="AI227" s="168" t="s">
        <v>132</v>
      </c>
      <c r="AJ227" s="168" t="s">
        <v>137</v>
      </c>
      <c r="AK227" s="548" t="s">
        <v>137</v>
      </c>
      <c r="AL227" s="168" t="s">
        <v>132</v>
      </c>
      <c r="AM227" s="168" t="s">
        <v>137</v>
      </c>
      <c r="AN227" s="237" t="s">
        <v>137</v>
      </c>
      <c r="AO227" s="168" t="s">
        <v>138</v>
      </c>
      <c r="AP227" s="168" t="s">
        <v>137</v>
      </c>
      <c r="AQ227" s="237" t="s">
        <v>137</v>
      </c>
      <c r="AR227" s="168" t="s">
        <v>132</v>
      </c>
      <c r="AS227" s="168" t="s">
        <v>137</v>
      </c>
      <c r="AT227" s="237" t="s">
        <v>137</v>
      </c>
      <c r="AU227" s="168" t="s">
        <v>132</v>
      </c>
      <c r="AV227" s="168" t="s">
        <v>137</v>
      </c>
      <c r="AW227" s="237" t="s">
        <v>137</v>
      </c>
      <c r="AX227" s="168" t="s">
        <v>132</v>
      </c>
      <c r="AY227" s="168" t="s">
        <v>137</v>
      </c>
      <c r="AZ227" s="237" t="s">
        <v>137</v>
      </c>
      <c r="BA227" s="168" t="s">
        <v>132</v>
      </c>
      <c r="BB227" s="168"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8"/>
      <c r="GP227" s="168"/>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0"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1">
        <v>1</v>
      </c>
      <c r="BQ228" s="171">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1">
        <v>0</v>
      </c>
      <c r="DG228" s="171">
        <v>0</v>
      </c>
      <c r="DH228" s="331" t="s">
        <v>148</v>
      </c>
      <c r="DI228" s="552" t="s">
        <v>137</v>
      </c>
      <c r="DJ228" s="551">
        <v>0</v>
      </c>
      <c r="DK228" s="552" t="s">
        <v>137</v>
      </c>
      <c r="DL228" s="171">
        <v>1</v>
      </c>
      <c r="DM228" s="171">
        <v>0</v>
      </c>
      <c r="DN228" s="331">
        <v>0</v>
      </c>
      <c r="DO228" s="552" t="s">
        <v>1695</v>
      </c>
      <c r="DP228" s="550">
        <v>0</v>
      </c>
      <c r="DQ228" s="552" t="s">
        <v>137</v>
      </c>
      <c r="DR228" s="171">
        <v>46</v>
      </c>
      <c r="DS228" s="171">
        <v>46</v>
      </c>
      <c r="DT228" s="331">
        <v>1</v>
      </c>
      <c r="DU228" s="552" t="s">
        <v>137</v>
      </c>
      <c r="DV228" s="551">
        <v>0</v>
      </c>
      <c r="DW228" s="552" t="s">
        <v>137</v>
      </c>
      <c r="DX228" s="171">
        <v>3</v>
      </c>
      <c r="DY228" s="171">
        <v>3</v>
      </c>
      <c r="DZ228" s="331">
        <v>1</v>
      </c>
      <c r="EA228" s="552"/>
      <c r="EB228" s="551">
        <v>0</v>
      </c>
      <c r="EC228" s="552" t="s">
        <v>137</v>
      </c>
      <c r="ED228" s="171">
        <v>2</v>
      </c>
      <c r="EE228" s="171">
        <v>1</v>
      </c>
      <c r="EF228" s="575">
        <v>0.5</v>
      </c>
      <c r="EG228" s="552" t="s">
        <v>1696</v>
      </c>
      <c r="EH228" s="551">
        <v>0</v>
      </c>
      <c r="EI228" s="552" t="s">
        <v>137</v>
      </c>
      <c r="EJ228" s="171">
        <v>1</v>
      </c>
      <c r="EK228" s="171">
        <v>0</v>
      </c>
      <c r="EL228" s="575">
        <v>0</v>
      </c>
      <c r="EM228" s="552" t="s">
        <v>1697</v>
      </c>
      <c r="EN228" s="551">
        <v>1</v>
      </c>
      <c r="EO228" s="552" t="s">
        <v>1698</v>
      </c>
      <c r="EP228" s="171">
        <v>2</v>
      </c>
      <c r="EQ228" s="171">
        <v>0</v>
      </c>
      <c r="ER228" s="331">
        <v>0</v>
      </c>
      <c r="ES228" s="552" t="s">
        <v>1699</v>
      </c>
      <c r="ET228" s="551">
        <v>2</v>
      </c>
      <c r="EU228" s="552" t="s">
        <v>1700</v>
      </c>
      <c r="EV228" s="171">
        <v>21</v>
      </c>
      <c r="EW228" s="171">
        <v>3</v>
      </c>
      <c r="EX228" s="331">
        <v>0.14285714285714285</v>
      </c>
      <c r="EY228" s="552" t="s">
        <v>17317</v>
      </c>
      <c r="EZ228" s="551">
        <v>12</v>
      </c>
      <c r="FA228" s="552" t="s">
        <v>12756</v>
      </c>
      <c r="FB228" s="171">
        <v>1</v>
      </c>
      <c r="FC228" s="171">
        <v>1</v>
      </c>
      <c r="FD228" s="331">
        <v>1</v>
      </c>
      <c r="FE228" s="552" t="s">
        <v>137</v>
      </c>
      <c r="FF228" s="551">
        <v>0</v>
      </c>
      <c r="FG228" s="552" t="s">
        <v>137</v>
      </c>
      <c r="FH228" s="171">
        <v>1</v>
      </c>
      <c r="FI228" s="171">
        <v>1</v>
      </c>
      <c r="FJ228" s="331">
        <v>1</v>
      </c>
      <c r="FK228" s="552"/>
      <c r="FL228" s="551">
        <v>0</v>
      </c>
      <c r="FM228" s="552" t="s">
        <v>137</v>
      </c>
      <c r="FN228" s="171">
        <v>0</v>
      </c>
      <c r="FO228" s="171">
        <v>0</v>
      </c>
      <c r="FP228" s="331" t="s">
        <v>148</v>
      </c>
      <c r="FQ228" s="552" t="s">
        <v>137</v>
      </c>
      <c r="FR228" s="551">
        <v>0</v>
      </c>
      <c r="FS228" s="552" t="s">
        <v>137</v>
      </c>
      <c r="FT228" s="171">
        <v>0</v>
      </c>
      <c r="FU228" s="171">
        <v>0</v>
      </c>
      <c r="FV228" s="331" t="s">
        <v>148</v>
      </c>
      <c r="FW228" s="552" t="s">
        <v>137</v>
      </c>
      <c r="FX228" s="551">
        <v>0</v>
      </c>
      <c r="FY228" s="552" t="s">
        <v>137</v>
      </c>
      <c r="FZ228" s="171">
        <v>8</v>
      </c>
      <c r="GA228" s="171">
        <v>4</v>
      </c>
      <c r="GB228" s="331">
        <v>0.5</v>
      </c>
      <c r="GC228" s="552" t="s">
        <v>1701</v>
      </c>
      <c r="GD228" s="551">
        <v>4</v>
      </c>
      <c r="GE228" s="552" t="s">
        <v>1702</v>
      </c>
      <c r="GF228" s="171">
        <v>15</v>
      </c>
      <c r="GG228" s="171">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2"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0"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1">
        <v>4</v>
      </c>
      <c r="BQ230" s="171">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1">
        <v>3</v>
      </c>
      <c r="DG230" s="171">
        <v>3</v>
      </c>
      <c r="DH230" s="331">
        <v>1</v>
      </c>
      <c r="DI230" s="552"/>
      <c r="DJ230" s="551">
        <v>0</v>
      </c>
      <c r="DK230" s="552"/>
      <c r="DL230" s="171">
        <v>2</v>
      </c>
      <c r="DM230" s="171">
        <v>0</v>
      </c>
      <c r="DN230" s="331">
        <v>0</v>
      </c>
      <c r="DO230" s="552" t="s">
        <v>1712</v>
      </c>
      <c r="DP230" s="550">
        <v>0</v>
      </c>
      <c r="DQ230" s="552" t="s">
        <v>137</v>
      </c>
      <c r="DR230" s="171">
        <v>30</v>
      </c>
      <c r="DS230" s="171">
        <v>30</v>
      </c>
      <c r="DT230" s="331">
        <v>1</v>
      </c>
      <c r="DU230" s="552" t="s">
        <v>137</v>
      </c>
      <c r="DV230" s="551">
        <v>0</v>
      </c>
      <c r="DW230" s="552" t="s">
        <v>137</v>
      </c>
      <c r="DX230" s="171">
        <v>4</v>
      </c>
      <c r="DY230" s="171">
        <v>1</v>
      </c>
      <c r="DZ230" s="331">
        <v>0.25</v>
      </c>
      <c r="EA230" s="552" t="s">
        <v>14078</v>
      </c>
      <c r="EB230" s="551">
        <v>0</v>
      </c>
      <c r="EC230" s="552" t="s">
        <v>137</v>
      </c>
      <c r="ED230" s="171">
        <v>8</v>
      </c>
      <c r="EE230" s="171">
        <v>0</v>
      </c>
      <c r="EF230" s="575">
        <v>0</v>
      </c>
      <c r="EG230" s="552" t="s">
        <v>1713</v>
      </c>
      <c r="EH230" s="551">
        <v>0</v>
      </c>
      <c r="EI230" s="552" t="s">
        <v>137</v>
      </c>
      <c r="EJ230" s="171">
        <v>4</v>
      </c>
      <c r="EK230" s="171">
        <v>0</v>
      </c>
      <c r="EL230" s="575">
        <v>0</v>
      </c>
      <c r="EM230" s="552" t="s">
        <v>1714</v>
      </c>
      <c r="EN230" s="551">
        <v>4</v>
      </c>
      <c r="EO230" s="552" t="s">
        <v>14079</v>
      </c>
      <c r="EP230" s="171">
        <v>12</v>
      </c>
      <c r="EQ230" s="171">
        <v>1</v>
      </c>
      <c r="ER230" s="331">
        <v>8.3333333333333329E-2</v>
      </c>
      <c r="ES230" s="552" t="s">
        <v>1714</v>
      </c>
      <c r="ET230" s="551">
        <v>5</v>
      </c>
      <c r="EU230" s="552" t="s">
        <v>14079</v>
      </c>
      <c r="EV230" s="171">
        <v>4</v>
      </c>
      <c r="EW230" s="171">
        <v>1</v>
      </c>
      <c r="EX230" s="331">
        <v>0.25</v>
      </c>
      <c r="EY230" s="552" t="s">
        <v>876</v>
      </c>
      <c r="EZ230" s="551">
        <v>1</v>
      </c>
      <c r="FA230" s="552" t="s">
        <v>12757</v>
      </c>
      <c r="FB230" s="171">
        <v>1</v>
      </c>
      <c r="FC230" s="171">
        <v>0</v>
      </c>
      <c r="FD230" s="331">
        <v>0</v>
      </c>
      <c r="FE230" s="552" t="s">
        <v>1711</v>
      </c>
      <c r="FF230" s="551">
        <v>1</v>
      </c>
      <c r="FG230" s="552" t="s">
        <v>1715</v>
      </c>
      <c r="FH230" s="171">
        <v>0</v>
      </c>
      <c r="FI230" s="171">
        <v>0</v>
      </c>
      <c r="FJ230" s="331" t="s">
        <v>148</v>
      </c>
      <c r="FK230" s="552" t="s">
        <v>137</v>
      </c>
      <c r="FL230" s="551">
        <v>0</v>
      </c>
      <c r="FM230" s="552" t="s">
        <v>137</v>
      </c>
      <c r="FN230" s="171">
        <v>0</v>
      </c>
      <c r="FO230" s="171">
        <v>0</v>
      </c>
      <c r="FP230" s="331" t="s">
        <v>148</v>
      </c>
      <c r="FQ230" s="552" t="s">
        <v>137</v>
      </c>
      <c r="FR230" s="551">
        <v>0</v>
      </c>
      <c r="FS230" s="552" t="s">
        <v>137</v>
      </c>
      <c r="FT230" s="171">
        <v>1</v>
      </c>
      <c r="FU230" s="171">
        <v>1</v>
      </c>
      <c r="FV230" s="331">
        <v>1</v>
      </c>
      <c r="FW230" s="552" t="s">
        <v>137</v>
      </c>
      <c r="FX230" s="551">
        <v>0</v>
      </c>
      <c r="FY230" s="552" t="s">
        <v>137</v>
      </c>
      <c r="FZ230" s="171">
        <v>4</v>
      </c>
      <c r="GA230" s="171">
        <v>0</v>
      </c>
      <c r="GB230" s="331">
        <v>0</v>
      </c>
      <c r="GC230" s="552" t="s">
        <v>876</v>
      </c>
      <c r="GD230" s="551">
        <v>1</v>
      </c>
      <c r="GE230" s="552" t="s">
        <v>1716</v>
      </c>
      <c r="GF230" s="171">
        <v>0</v>
      </c>
      <c r="GG230" s="171">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0"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1">
        <v>1</v>
      </c>
      <c r="BQ231" s="171">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1">
        <v>1</v>
      </c>
      <c r="DG231" s="171">
        <v>1</v>
      </c>
      <c r="DH231" s="331">
        <v>1</v>
      </c>
      <c r="DI231" s="552" t="s">
        <v>137</v>
      </c>
      <c r="DJ231" s="551">
        <v>0</v>
      </c>
      <c r="DK231" s="552" t="s">
        <v>137</v>
      </c>
      <c r="DL231" s="171">
        <v>4</v>
      </c>
      <c r="DM231" s="171">
        <v>0</v>
      </c>
      <c r="DN231" s="331">
        <v>0</v>
      </c>
      <c r="DO231" s="552" t="s">
        <v>17321</v>
      </c>
      <c r="DP231" s="550">
        <v>0</v>
      </c>
      <c r="DQ231" s="552" t="s">
        <v>137</v>
      </c>
      <c r="DR231" s="171">
        <v>16</v>
      </c>
      <c r="DS231" s="171">
        <v>16</v>
      </c>
      <c r="DT231" s="331">
        <v>1</v>
      </c>
      <c r="DU231" s="552" t="s">
        <v>137</v>
      </c>
      <c r="DV231" s="551">
        <v>0</v>
      </c>
      <c r="DW231" s="552" t="s">
        <v>137</v>
      </c>
      <c r="DX231" s="171">
        <v>1</v>
      </c>
      <c r="DY231" s="171">
        <v>1</v>
      </c>
      <c r="DZ231" s="331">
        <v>1</v>
      </c>
      <c r="EA231" s="552" t="s">
        <v>137</v>
      </c>
      <c r="EB231" s="551">
        <v>0</v>
      </c>
      <c r="EC231" s="552" t="s">
        <v>137</v>
      </c>
      <c r="ED231" s="171">
        <v>2</v>
      </c>
      <c r="EE231" s="171">
        <v>0</v>
      </c>
      <c r="EF231" s="575">
        <v>0</v>
      </c>
      <c r="EG231" s="552" t="s">
        <v>17322</v>
      </c>
      <c r="EH231" s="551">
        <v>0</v>
      </c>
      <c r="EI231" s="552" t="s">
        <v>137</v>
      </c>
      <c r="EJ231" s="171">
        <v>3</v>
      </c>
      <c r="EK231" s="171">
        <v>0</v>
      </c>
      <c r="EL231" s="575">
        <v>0</v>
      </c>
      <c r="EM231" s="552" t="s">
        <v>1720</v>
      </c>
      <c r="EN231" s="551">
        <v>3</v>
      </c>
      <c r="EO231" s="552" t="s">
        <v>1720</v>
      </c>
      <c r="EP231" s="171">
        <v>3</v>
      </c>
      <c r="EQ231" s="171">
        <v>0</v>
      </c>
      <c r="ER231" s="331">
        <v>0</v>
      </c>
      <c r="ES231" s="552" t="s">
        <v>1721</v>
      </c>
      <c r="ET231" s="551">
        <v>3</v>
      </c>
      <c r="EU231" s="552" t="s">
        <v>17323</v>
      </c>
      <c r="EV231" s="171">
        <v>17</v>
      </c>
      <c r="EW231" s="171">
        <v>17</v>
      </c>
      <c r="EX231" s="331">
        <v>1</v>
      </c>
      <c r="EY231" s="552"/>
      <c r="EZ231" s="551">
        <v>0</v>
      </c>
      <c r="FA231" s="552"/>
      <c r="FB231" s="171">
        <v>1</v>
      </c>
      <c r="FC231" s="171">
        <v>1</v>
      </c>
      <c r="FD231" s="331">
        <v>1</v>
      </c>
      <c r="FE231" s="552" t="s">
        <v>137</v>
      </c>
      <c r="FF231" s="551">
        <v>0</v>
      </c>
      <c r="FG231" s="552" t="s">
        <v>137</v>
      </c>
      <c r="FH231" s="171">
        <v>0</v>
      </c>
      <c r="FI231" s="171">
        <v>0</v>
      </c>
      <c r="FJ231" s="331" t="s">
        <v>148</v>
      </c>
      <c r="FK231" s="552" t="s">
        <v>137</v>
      </c>
      <c r="FL231" s="551">
        <v>0</v>
      </c>
      <c r="FM231" s="552" t="s">
        <v>137</v>
      </c>
      <c r="FN231" s="171">
        <v>0</v>
      </c>
      <c r="FO231" s="171">
        <v>0</v>
      </c>
      <c r="FP231" s="331" t="s">
        <v>148</v>
      </c>
      <c r="FQ231" s="552" t="s">
        <v>137</v>
      </c>
      <c r="FR231" s="551">
        <v>0</v>
      </c>
      <c r="FS231" s="552" t="s">
        <v>137</v>
      </c>
      <c r="FT231" s="171">
        <v>0</v>
      </c>
      <c r="FU231" s="171">
        <v>0</v>
      </c>
      <c r="FV231" s="331" t="s">
        <v>148</v>
      </c>
      <c r="FW231" s="552" t="s">
        <v>137</v>
      </c>
      <c r="FX231" s="551">
        <v>0</v>
      </c>
      <c r="FY231" s="552" t="s">
        <v>137</v>
      </c>
      <c r="FZ231" s="171">
        <v>0</v>
      </c>
      <c r="GA231" s="171">
        <v>0</v>
      </c>
      <c r="GB231" s="331" t="s">
        <v>148</v>
      </c>
      <c r="GC231" s="552"/>
      <c r="GD231" s="551"/>
      <c r="GE231" s="552"/>
      <c r="GF231" s="171">
        <v>8</v>
      </c>
      <c r="GG231" s="171">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0"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1">
        <v>9</v>
      </c>
      <c r="BQ232" s="171">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1">
        <v>0</v>
      </c>
      <c r="DG232" s="171">
        <v>0</v>
      </c>
      <c r="DH232" s="331" t="s">
        <v>148</v>
      </c>
      <c r="DI232" s="552" t="s">
        <v>137</v>
      </c>
      <c r="DJ232" s="551">
        <v>0</v>
      </c>
      <c r="DK232" s="552" t="s">
        <v>137</v>
      </c>
      <c r="DL232" s="171">
        <v>0</v>
      </c>
      <c r="DM232" s="171">
        <v>0</v>
      </c>
      <c r="DN232" s="331" t="s">
        <v>148</v>
      </c>
      <c r="DO232" s="552" t="s">
        <v>137</v>
      </c>
      <c r="DP232" s="550">
        <v>0</v>
      </c>
      <c r="DQ232" s="552" t="s">
        <v>137</v>
      </c>
      <c r="DR232" s="171">
        <v>13</v>
      </c>
      <c r="DS232" s="171">
        <v>0</v>
      </c>
      <c r="DT232" s="331">
        <v>0</v>
      </c>
      <c r="DU232" s="552" t="s">
        <v>11067</v>
      </c>
      <c r="DV232" s="551">
        <v>0</v>
      </c>
      <c r="DW232" s="552" t="s">
        <v>137</v>
      </c>
      <c r="DX232" s="171">
        <v>0</v>
      </c>
      <c r="DY232" s="171">
        <v>0</v>
      </c>
      <c r="DZ232" s="331" t="s">
        <v>148</v>
      </c>
      <c r="EA232" s="552"/>
      <c r="EB232" s="551">
        <v>0</v>
      </c>
      <c r="EC232" s="552" t="s">
        <v>137</v>
      </c>
      <c r="ED232" s="171">
        <v>0</v>
      </c>
      <c r="EE232" s="171">
        <v>0</v>
      </c>
      <c r="EF232" s="575" t="s">
        <v>148</v>
      </c>
      <c r="EG232" s="552" t="s">
        <v>137</v>
      </c>
      <c r="EH232" s="551">
        <v>0</v>
      </c>
      <c r="EI232" s="552" t="s">
        <v>137</v>
      </c>
      <c r="EJ232" s="171">
        <v>2</v>
      </c>
      <c r="EK232" s="171">
        <v>1</v>
      </c>
      <c r="EL232" s="575">
        <v>0.5</v>
      </c>
      <c r="EM232" s="552" t="s">
        <v>14080</v>
      </c>
      <c r="EN232" s="551">
        <v>0</v>
      </c>
      <c r="EO232" s="552"/>
      <c r="EP232" s="171">
        <v>2</v>
      </c>
      <c r="EQ232" s="171">
        <v>1</v>
      </c>
      <c r="ER232" s="331">
        <v>0.5</v>
      </c>
      <c r="ES232" s="552" t="s">
        <v>1714</v>
      </c>
      <c r="ET232" s="551">
        <v>1</v>
      </c>
      <c r="EU232" s="552" t="s">
        <v>11069</v>
      </c>
      <c r="EV232" s="171">
        <v>11</v>
      </c>
      <c r="EW232" s="171">
        <v>1</v>
      </c>
      <c r="EX232" s="331">
        <v>9.0909090909090912E-2</v>
      </c>
      <c r="EY232" s="552" t="s">
        <v>1726</v>
      </c>
      <c r="EZ232" s="551">
        <v>8</v>
      </c>
      <c r="FA232" s="552" t="s">
        <v>11069</v>
      </c>
      <c r="FB232" s="171">
        <v>2</v>
      </c>
      <c r="FC232" s="171">
        <v>0</v>
      </c>
      <c r="FD232" s="331">
        <v>0</v>
      </c>
      <c r="FE232" s="552" t="s">
        <v>1726</v>
      </c>
      <c r="FF232" s="551">
        <v>2</v>
      </c>
      <c r="FG232" s="552" t="s">
        <v>11069</v>
      </c>
      <c r="FH232" s="171">
        <v>0</v>
      </c>
      <c r="FI232" s="171">
        <v>0</v>
      </c>
      <c r="FJ232" s="331" t="s">
        <v>148</v>
      </c>
      <c r="FK232" s="552" t="s">
        <v>137</v>
      </c>
      <c r="FL232" s="551">
        <v>0</v>
      </c>
      <c r="FM232" s="552" t="s">
        <v>137</v>
      </c>
      <c r="FN232" s="171">
        <v>1</v>
      </c>
      <c r="FO232" s="171">
        <v>1</v>
      </c>
      <c r="FP232" s="331">
        <v>1</v>
      </c>
      <c r="FQ232" s="552" t="s">
        <v>137</v>
      </c>
      <c r="FR232" s="551">
        <v>0</v>
      </c>
      <c r="FS232" s="552" t="s">
        <v>137</v>
      </c>
      <c r="FT232" s="171">
        <v>0</v>
      </c>
      <c r="FU232" s="171">
        <v>0</v>
      </c>
      <c r="FV232" s="331" t="s">
        <v>148</v>
      </c>
      <c r="FW232" s="552" t="s">
        <v>137</v>
      </c>
      <c r="FX232" s="551">
        <v>0</v>
      </c>
      <c r="FY232" s="552" t="s">
        <v>137</v>
      </c>
      <c r="FZ232" s="171">
        <v>2</v>
      </c>
      <c r="GA232" s="171">
        <v>2</v>
      </c>
      <c r="GB232" s="331">
        <v>1</v>
      </c>
      <c r="GC232" s="552"/>
      <c r="GD232" s="551">
        <v>0</v>
      </c>
      <c r="GE232" s="552"/>
      <c r="GF232" s="171">
        <v>0</v>
      </c>
      <c r="GG232" s="171">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0"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1">
        <v>1</v>
      </c>
      <c r="BQ233" s="171">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1">
        <v>0</v>
      </c>
      <c r="DG233" s="171">
        <v>0</v>
      </c>
      <c r="DH233" s="331" t="s">
        <v>148</v>
      </c>
      <c r="DI233" s="552" t="s">
        <v>137</v>
      </c>
      <c r="DJ233" s="551">
        <v>0</v>
      </c>
      <c r="DK233" s="552" t="s">
        <v>137</v>
      </c>
      <c r="DL233" s="171">
        <v>0</v>
      </c>
      <c r="DM233" s="171">
        <v>0</v>
      </c>
      <c r="DN233" s="331" t="s">
        <v>148</v>
      </c>
      <c r="DO233" s="552" t="s">
        <v>137</v>
      </c>
      <c r="DP233" s="550">
        <v>0</v>
      </c>
      <c r="DQ233" s="552" t="s">
        <v>137</v>
      </c>
      <c r="DR233" s="171">
        <v>12</v>
      </c>
      <c r="DS233" s="171">
        <v>12</v>
      </c>
      <c r="DT233" s="331">
        <v>1</v>
      </c>
      <c r="DU233" s="552"/>
      <c r="DV233" s="551">
        <v>0</v>
      </c>
      <c r="DW233" s="552" t="s">
        <v>137</v>
      </c>
      <c r="DX233" s="171">
        <v>2</v>
      </c>
      <c r="DY233" s="171">
        <v>0</v>
      </c>
      <c r="DZ233" s="331">
        <v>0</v>
      </c>
      <c r="EA233" s="552" t="s">
        <v>235</v>
      </c>
      <c r="EB233" s="551">
        <v>0</v>
      </c>
      <c r="EC233" s="552" t="s">
        <v>137</v>
      </c>
      <c r="ED233" s="171">
        <v>2</v>
      </c>
      <c r="EE233" s="171">
        <v>0</v>
      </c>
      <c r="EF233" s="575">
        <v>0</v>
      </c>
      <c r="EG233" s="552" t="s">
        <v>1731</v>
      </c>
      <c r="EH233" s="551">
        <v>0</v>
      </c>
      <c r="EI233" s="552" t="s">
        <v>137</v>
      </c>
      <c r="EJ233" s="171">
        <v>2</v>
      </c>
      <c r="EK233" s="171">
        <v>0</v>
      </c>
      <c r="EL233" s="575">
        <v>0</v>
      </c>
      <c r="EM233" s="552" t="s">
        <v>17324</v>
      </c>
      <c r="EN233" s="551">
        <v>1</v>
      </c>
      <c r="EO233" s="552" t="s">
        <v>1732</v>
      </c>
      <c r="EP233" s="171">
        <v>7</v>
      </c>
      <c r="EQ233" s="171">
        <v>4</v>
      </c>
      <c r="ER233" s="331">
        <v>0.5714285714285714</v>
      </c>
      <c r="ES233" s="552" t="s">
        <v>1733</v>
      </c>
      <c r="ET233" s="551">
        <v>1</v>
      </c>
      <c r="EU233" s="552" t="s">
        <v>11070</v>
      </c>
      <c r="EV233" s="171">
        <v>11</v>
      </c>
      <c r="EW233" s="171">
        <v>8</v>
      </c>
      <c r="EX233" s="331">
        <v>0.72727272727272729</v>
      </c>
      <c r="EY233" s="552" t="s">
        <v>19155</v>
      </c>
      <c r="EZ233" s="551"/>
      <c r="FA233" s="552"/>
      <c r="FB233" s="171">
        <v>1</v>
      </c>
      <c r="FC233" s="171">
        <v>1</v>
      </c>
      <c r="FD233" s="331">
        <v>1</v>
      </c>
      <c r="FE233" s="552" t="s">
        <v>137</v>
      </c>
      <c r="FF233" s="551">
        <v>0</v>
      </c>
      <c r="FG233" s="552" t="s">
        <v>137</v>
      </c>
      <c r="FH233" s="171">
        <v>0</v>
      </c>
      <c r="FI233" s="171">
        <v>0</v>
      </c>
      <c r="FJ233" s="331" t="s">
        <v>148</v>
      </c>
      <c r="FK233" s="552" t="s">
        <v>137</v>
      </c>
      <c r="FL233" s="551">
        <v>0</v>
      </c>
      <c r="FM233" s="552" t="s">
        <v>137</v>
      </c>
      <c r="FN233" s="171">
        <v>0</v>
      </c>
      <c r="FO233" s="171">
        <v>0</v>
      </c>
      <c r="FP233" s="331" t="s">
        <v>148</v>
      </c>
      <c r="FQ233" s="552" t="s">
        <v>137</v>
      </c>
      <c r="FR233" s="551">
        <v>0</v>
      </c>
      <c r="FS233" s="552" t="s">
        <v>137</v>
      </c>
      <c r="FT233" s="171">
        <v>0</v>
      </c>
      <c r="FU233" s="171">
        <v>0</v>
      </c>
      <c r="FV233" s="331" t="s">
        <v>148</v>
      </c>
      <c r="FW233" s="552" t="s">
        <v>137</v>
      </c>
      <c r="FX233" s="551">
        <v>0</v>
      </c>
      <c r="FY233" s="552" t="s">
        <v>137</v>
      </c>
      <c r="FZ233" s="171">
        <v>4</v>
      </c>
      <c r="GA233" s="171">
        <v>4</v>
      </c>
      <c r="GB233" s="331">
        <v>1</v>
      </c>
      <c r="GC233" s="552" t="s">
        <v>137</v>
      </c>
      <c r="GD233" s="551">
        <v>0</v>
      </c>
      <c r="GE233" s="552" t="s">
        <v>137</v>
      </c>
      <c r="GF233" s="171">
        <v>7</v>
      </c>
      <c r="GG233" s="171">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0"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1">
        <v>4</v>
      </c>
      <c r="BQ234" s="171">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1">
        <v>0</v>
      </c>
      <c r="DG234" s="171">
        <v>0</v>
      </c>
      <c r="DH234" s="331" t="s">
        <v>148</v>
      </c>
      <c r="DI234" s="552" t="s">
        <v>137</v>
      </c>
      <c r="DJ234" s="551">
        <v>0</v>
      </c>
      <c r="DK234" s="552" t="s">
        <v>137</v>
      </c>
      <c r="DL234" s="171">
        <v>4</v>
      </c>
      <c r="DM234" s="171">
        <v>2</v>
      </c>
      <c r="DN234" s="331">
        <v>0.5</v>
      </c>
      <c r="DO234" s="552" t="s">
        <v>14084</v>
      </c>
      <c r="DP234" s="550">
        <v>0</v>
      </c>
      <c r="DQ234" s="552" t="s">
        <v>137</v>
      </c>
      <c r="DR234" s="171">
        <v>54</v>
      </c>
      <c r="DS234" s="171">
        <v>0</v>
      </c>
      <c r="DT234" s="331">
        <v>0</v>
      </c>
      <c r="DU234" s="552" t="s">
        <v>17325</v>
      </c>
      <c r="DV234" s="551">
        <v>0</v>
      </c>
      <c r="DW234" s="552" t="s">
        <v>137</v>
      </c>
      <c r="DX234" s="171">
        <v>13</v>
      </c>
      <c r="DY234" s="171">
        <v>0</v>
      </c>
      <c r="DZ234" s="331">
        <v>0</v>
      </c>
      <c r="EA234" s="552" t="s">
        <v>17325</v>
      </c>
      <c r="EB234" s="551">
        <v>0</v>
      </c>
      <c r="EC234" s="552" t="s">
        <v>137</v>
      </c>
      <c r="ED234" s="171">
        <v>0</v>
      </c>
      <c r="EE234" s="171">
        <v>0</v>
      </c>
      <c r="EF234" s="575" t="s">
        <v>148</v>
      </c>
      <c r="EG234" s="552" t="s">
        <v>137</v>
      </c>
      <c r="EH234" s="551">
        <v>0</v>
      </c>
      <c r="EI234" s="552" t="s">
        <v>137</v>
      </c>
      <c r="EJ234" s="171">
        <v>8</v>
      </c>
      <c r="EK234" s="171">
        <v>0</v>
      </c>
      <c r="EL234" s="575">
        <v>0</v>
      </c>
      <c r="EM234" s="552" t="s">
        <v>17326</v>
      </c>
      <c r="EN234" s="551">
        <v>8</v>
      </c>
      <c r="EO234" s="552" t="s">
        <v>1736</v>
      </c>
      <c r="EP234" s="171">
        <v>8</v>
      </c>
      <c r="EQ234" s="171">
        <v>3</v>
      </c>
      <c r="ER234" s="331">
        <v>0.375</v>
      </c>
      <c r="ES234" s="552" t="s">
        <v>17327</v>
      </c>
      <c r="ET234" s="551">
        <v>4</v>
      </c>
      <c r="EU234" s="552" t="s">
        <v>1738</v>
      </c>
      <c r="EV234" s="171">
        <v>0</v>
      </c>
      <c r="EW234" s="171">
        <v>0</v>
      </c>
      <c r="EX234" s="331" t="s">
        <v>148</v>
      </c>
      <c r="EY234" s="552" t="s">
        <v>137</v>
      </c>
      <c r="EZ234" s="551">
        <v>0</v>
      </c>
      <c r="FA234" s="552" t="s">
        <v>137</v>
      </c>
      <c r="FB234" s="171">
        <v>2</v>
      </c>
      <c r="FC234" s="171">
        <v>1</v>
      </c>
      <c r="FD234" s="331">
        <v>0.5</v>
      </c>
      <c r="FE234" s="552" t="s">
        <v>17328</v>
      </c>
      <c r="FF234" s="551">
        <v>1</v>
      </c>
      <c r="FG234" s="552" t="s">
        <v>1739</v>
      </c>
      <c r="FH234" s="171">
        <v>3</v>
      </c>
      <c r="FI234" s="171">
        <v>2</v>
      </c>
      <c r="FJ234" s="331">
        <v>0.66666666666666663</v>
      </c>
      <c r="FK234" s="552" t="s">
        <v>17329</v>
      </c>
      <c r="FL234" s="551">
        <v>1</v>
      </c>
      <c r="FM234" s="552" t="s">
        <v>1740</v>
      </c>
      <c r="FN234" s="171">
        <v>1</v>
      </c>
      <c r="FO234" s="171">
        <v>0</v>
      </c>
      <c r="FP234" s="331">
        <v>0</v>
      </c>
      <c r="FQ234" s="552" t="s">
        <v>1741</v>
      </c>
      <c r="FR234" s="551">
        <v>1</v>
      </c>
      <c r="FS234" s="552" t="s">
        <v>1742</v>
      </c>
      <c r="FT234" s="171">
        <v>0</v>
      </c>
      <c r="FU234" s="171">
        <v>0</v>
      </c>
      <c r="FV234" s="331" t="s">
        <v>148</v>
      </c>
      <c r="FW234" s="552" t="s">
        <v>137</v>
      </c>
      <c r="FX234" s="551">
        <v>0</v>
      </c>
      <c r="FY234" s="552" t="s">
        <v>137</v>
      </c>
      <c r="FZ234" s="171">
        <v>9</v>
      </c>
      <c r="GA234" s="171">
        <v>2</v>
      </c>
      <c r="GB234" s="331">
        <v>0.22222222222222221</v>
      </c>
      <c r="GC234" s="552" t="s">
        <v>18037</v>
      </c>
      <c r="GD234" s="551">
        <v>4</v>
      </c>
      <c r="GE234" s="552" t="s">
        <v>1743</v>
      </c>
      <c r="GF234" s="171">
        <v>13</v>
      </c>
      <c r="GG234" s="171">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2"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0"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1">
        <v>3</v>
      </c>
      <c r="BQ236" s="171">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1">
        <v>0</v>
      </c>
      <c r="DG236" s="171">
        <v>0</v>
      </c>
      <c r="DH236" s="331" t="s">
        <v>148</v>
      </c>
      <c r="DI236" s="552" t="s">
        <v>137</v>
      </c>
      <c r="DJ236" s="551">
        <v>0</v>
      </c>
      <c r="DK236" s="552" t="s">
        <v>137</v>
      </c>
      <c r="DL236" s="171">
        <v>0</v>
      </c>
      <c r="DM236" s="171">
        <v>0</v>
      </c>
      <c r="DN236" s="331" t="s">
        <v>148</v>
      </c>
      <c r="DO236" s="552" t="s">
        <v>137</v>
      </c>
      <c r="DP236" s="550">
        <v>0</v>
      </c>
      <c r="DQ236" s="552" t="s">
        <v>137</v>
      </c>
      <c r="DR236" s="171">
        <v>38</v>
      </c>
      <c r="DS236" s="171">
        <v>38</v>
      </c>
      <c r="DT236" s="331">
        <v>1</v>
      </c>
      <c r="DU236" s="552" t="s">
        <v>137</v>
      </c>
      <c r="DV236" s="551">
        <v>0</v>
      </c>
      <c r="DW236" s="552" t="s">
        <v>137</v>
      </c>
      <c r="DX236" s="171">
        <v>1</v>
      </c>
      <c r="DY236" s="171">
        <v>1</v>
      </c>
      <c r="DZ236" s="331">
        <v>1</v>
      </c>
      <c r="EA236" s="552" t="s">
        <v>137</v>
      </c>
      <c r="EB236" s="551">
        <v>0</v>
      </c>
      <c r="EC236" s="552" t="s">
        <v>137</v>
      </c>
      <c r="ED236" s="171">
        <v>2</v>
      </c>
      <c r="EE236" s="171">
        <v>0</v>
      </c>
      <c r="EF236" s="575">
        <v>0</v>
      </c>
      <c r="EG236" s="552" t="s">
        <v>1752</v>
      </c>
      <c r="EH236" s="551">
        <v>0</v>
      </c>
      <c r="EI236" s="552" t="s">
        <v>137</v>
      </c>
      <c r="EJ236" s="171">
        <v>1</v>
      </c>
      <c r="EK236" s="171">
        <v>0</v>
      </c>
      <c r="EL236" s="575">
        <v>0</v>
      </c>
      <c r="EM236" s="552" t="s">
        <v>560</v>
      </c>
      <c r="EN236" s="551">
        <v>1</v>
      </c>
      <c r="EO236" s="552" t="s">
        <v>1752</v>
      </c>
      <c r="EP236" s="171">
        <v>1</v>
      </c>
      <c r="EQ236" s="171">
        <v>0</v>
      </c>
      <c r="ER236" s="331">
        <v>0</v>
      </c>
      <c r="ES236" s="552" t="s">
        <v>11075</v>
      </c>
      <c r="ET236" s="551">
        <v>1</v>
      </c>
      <c r="EU236" s="552" t="s">
        <v>11076</v>
      </c>
      <c r="EV236" s="171">
        <v>8</v>
      </c>
      <c r="EW236" s="171">
        <v>0</v>
      </c>
      <c r="EX236" s="331">
        <v>0</v>
      </c>
      <c r="EY236" s="552" t="s">
        <v>11075</v>
      </c>
      <c r="EZ236" s="551">
        <v>8</v>
      </c>
      <c r="FA236" s="552" t="s">
        <v>12759</v>
      </c>
      <c r="FB236" s="171">
        <v>1</v>
      </c>
      <c r="FC236" s="171">
        <v>1</v>
      </c>
      <c r="FD236" s="331">
        <v>1</v>
      </c>
      <c r="FE236" s="552" t="s">
        <v>137</v>
      </c>
      <c r="FF236" s="551">
        <v>0</v>
      </c>
      <c r="FG236" s="552" t="s">
        <v>137</v>
      </c>
      <c r="FH236" s="171">
        <v>0</v>
      </c>
      <c r="FI236" s="171">
        <v>0</v>
      </c>
      <c r="FJ236" s="331" t="s">
        <v>148</v>
      </c>
      <c r="FK236" s="552" t="s">
        <v>137</v>
      </c>
      <c r="FL236" s="551">
        <v>0</v>
      </c>
      <c r="FM236" s="552" t="s">
        <v>137</v>
      </c>
      <c r="FN236" s="171">
        <v>0</v>
      </c>
      <c r="FO236" s="171">
        <v>0</v>
      </c>
      <c r="FP236" s="331" t="s">
        <v>148</v>
      </c>
      <c r="FQ236" s="552" t="s">
        <v>137</v>
      </c>
      <c r="FR236" s="551">
        <v>0</v>
      </c>
      <c r="FS236" s="552" t="s">
        <v>137</v>
      </c>
      <c r="FT236" s="171">
        <v>0</v>
      </c>
      <c r="FU236" s="171">
        <v>0</v>
      </c>
      <c r="FV236" s="331" t="s">
        <v>148</v>
      </c>
      <c r="FW236" s="552" t="s">
        <v>137</v>
      </c>
      <c r="FX236" s="551">
        <v>0</v>
      </c>
      <c r="FY236" s="552" t="s">
        <v>137</v>
      </c>
      <c r="FZ236" s="171">
        <v>1</v>
      </c>
      <c r="GA236" s="171">
        <v>0</v>
      </c>
      <c r="GB236" s="331">
        <v>0</v>
      </c>
      <c r="GC236" s="552"/>
      <c r="GD236" s="551">
        <v>1</v>
      </c>
      <c r="GE236" s="552" t="s">
        <v>1753</v>
      </c>
      <c r="GF236" s="171">
        <v>4</v>
      </c>
      <c r="GG236" s="171">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0"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1">
        <v>1</v>
      </c>
      <c r="BQ237" s="171">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1">
        <v>0</v>
      </c>
      <c r="DG237" s="171">
        <v>0</v>
      </c>
      <c r="DH237" s="331" t="s">
        <v>148</v>
      </c>
      <c r="DI237" s="552" t="s">
        <v>137</v>
      </c>
      <c r="DJ237" s="551">
        <v>0</v>
      </c>
      <c r="DK237" s="552" t="s">
        <v>137</v>
      </c>
      <c r="DL237" s="171">
        <v>0</v>
      </c>
      <c r="DM237" s="171">
        <v>0</v>
      </c>
      <c r="DN237" s="331" t="s">
        <v>148</v>
      </c>
      <c r="DO237" s="552" t="s">
        <v>137</v>
      </c>
      <c r="DP237" s="550">
        <v>0</v>
      </c>
      <c r="DQ237" s="552" t="s">
        <v>137</v>
      </c>
      <c r="DR237" s="171">
        <v>16</v>
      </c>
      <c r="DS237" s="171">
        <v>0</v>
      </c>
      <c r="DT237" s="331">
        <v>0</v>
      </c>
      <c r="DU237" s="552" t="s">
        <v>1759</v>
      </c>
      <c r="DV237" s="551">
        <v>0</v>
      </c>
      <c r="DW237" s="552" t="s">
        <v>137</v>
      </c>
      <c r="DX237" s="171">
        <v>3</v>
      </c>
      <c r="DY237" s="171">
        <v>3</v>
      </c>
      <c r="DZ237" s="331">
        <v>1</v>
      </c>
      <c r="EA237" s="552" t="s">
        <v>137</v>
      </c>
      <c r="EB237" s="551">
        <v>0</v>
      </c>
      <c r="EC237" s="552" t="s">
        <v>137</v>
      </c>
      <c r="ED237" s="171">
        <v>1</v>
      </c>
      <c r="EE237" s="171">
        <v>0</v>
      </c>
      <c r="EF237" s="575">
        <v>0</v>
      </c>
      <c r="EG237" s="552" t="s">
        <v>1760</v>
      </c>
      <c r="EH237" s="551">
        <v>0</v>
      </c>
      <c r="EI237" s="552" t="s">
        <v>137</v>
      </c>
      <c r="EJ237" s="171">
        <v>1</v>
      </c>
      <c r="EK237" s="171">
        <v>0</v>
      </c>
      <c r="EL237" s="575">
        <v>0</v>
      </c>
      <c r="EM237" s="552" t="s">
        <v>1761</v>
      </c>
      <c r="EN237" s="551">
        <v>1</v>
      </c>
      <c r="EO237" s="552" t="s">
        <v>1761</v>
      </c>
      <c r="EP237" s="171">
        <v>1</v>
      </c>
      <c r="EQ237" s="171">
        <v>1</v>
      </c>
      <c r="ER237" s="331">
        <v>1</v>
      </c>
      <c r="ES237" s="552" t="s">
        <v>137</v>
      </c>
      <c r="ET237" s="551">
        <v>0</v>
      </c>
      <c r="EU237" s="552" t="s">
        <v>137</v>
      </c>
      <c r="EV237" s="171">
        <v>4</v>
      </c>
      <c r="EW237" s="171">
        <v>0</v>
      </c>
      <c r="EX237" s="331">
        <v>0</v>
      </c>
      <c r="EY237" s="552" t="s">
        <v>12760</v>
      </c>
      <c r="EZ237" s="551">
        <v>4</v>
      </c>
      <c r="FA237" s="552" t="s">
        <v>12760</v>
      </c>
      <c r="FB237" s="171">
        <v>2</v>
      </c>
      <c r="FC237" s="171">
        <v>1</v>
      </c>
      <c r="FD237" s="331">
        <v>0.5</v>
      </c>
      <c r="FE237" s="552" t="s">
        <v>1762</v>
      </c>
      <c r="FF237" s="551">
        <v>1</v>
      </c>
      <c r="FG237" s="552" t="s">
        <v>1762</v>
      </c>
      <c r="FH237" s="171">
        <v>0</v>
      </c>
      <c r="FI237" s="171">
        <v>0</v>
      </c>
      <c r="FJ237" s="331" t="s">
        <v>148</v>
      </c>
      <c r="FK237" s="552" t="s">
        <v>137</v>
      </c>
      <c r="FL237" s="551">
        <v>0</v>
      </c>
      <c r="FM237" s="552" t="s">
        <v>137</v>
      </c>
      <c r="FN237" s="171">
        <v>0</v>
      </c>
      <c r="FO237" s="171">
        <v>0</v>
      </c>
      <c r="FP237" s="331" t="s">
        <v>148</v>
      </c>
      <c r="FQ237" s="552" t="s">
        <v>137</v>
      </c>
      <c r="FR237" s="551">
        <v>0</v>
      </c>
      <c r="FS237" s="552" t="s">
        <v>137</v>
      </c>
      <c r="FT237" s="171">
        <v>0</v>
      </c>
      <c r="FU237" s="171">
        <v>0</v>
      </c>
      <c r="FV237" s="331" t="s">
        <v>148</v>
      </c>
      <c r="FW237" s="552" t="s">
        <v>137</v>
      </c>
      <c r="FX237" s="551">
        <v>0</v>
      </c>
      <c r="FY237" s="552" t="s">
        <v>137</v>
      </c>
      <c r="FZ237" s="171">
        <v>1</v>
      </c>
      <c r="GA237" s="171">
        <v>0</v>
      </c>
      <c r="GB237" s="331">
        <v>0</v>
      </c>
      <c r="GC237" s="552" t="s">
        <v>1763</v>
      </c>
      <c r="GD237" s="551">
        <v>1</v>
      </c>
      <c r="GE237" s="552" t="s">
        <v>1763</v>
      </c>
      <c r="GF237" s="171">
        <v>9</v>
      </c>
      <c r="GG237" s="171">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0"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1">
        <v>1</v>
      </c>
      <c r="BQ238" s="171">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1">
        <v>0</v>
      </c>
      <c r="DG238" s="171">
        <v>0</v>
      </c>
      <c r="DH238" s="331" t="s">
        <v>148</v>
      </c>
      <c r="DI238" s="552" t="s">
        <v>137</v>
      </c>
      <c r="DJ238" s="551">
        <v>0</v>
      </c>
      <c r="DK238" s="552" t="s">
        <v>137</v>
      </c>
      <c r="DL238" s="171">
        <v>0</v>
      </c>
      <c r="DM238" s="171">
        <v>0</v>
      </c>
      <c r="DN238" s="331" t="s">
        <v>148</v>
      </c>
      <c r="DO238" s="552" t="s">
        <v>137</v>
      </c>
      <c r="DP238" s="550">
        <v>0</v>
      </c>
      <c r="DQ238" s="552" t="s">
        <v>137</v>
      </c>
      <c r="DR238" s="171">
        <v>21</v>
      </c>
      <c r="DS238" s="171">
        <v>0</v>
      </c>
      <c r="DT238" s="331">
        <v>0</v>
      </c>
      <c r="DU238" s="552" t="s">
        <v>17331</v>
      </c>
      <c r="DV238" s="551">
        <v>0</v>
      </c>
      <c r="DW238" s="552" t="s">
        <v>137</v>
      </c>
      <c r="DX238" s="171">
        <v>2</v>
      </c>
      <c r="DY238" s="171">
        <v>0</v>
      </c>
      <c r="DZ238" s="331">
        <v>0</v>
      </c>
      <c r="EA238" s="552" t="s">
        <v>17332</v>
      </c>
      <c r="EB238" s="551">
        <v>0</v>
      </c>
      <c r="EC238" s="552" t="s">
        <v>137</v>
      </c>
      <c r="ED238" s="171">
        <v>1</v>
      </c>
      <c r="EE238" s="171">
        <v>0</v>
      </c>
      <c r="EF238" s="575">
        <v>0</v>
      </c>
      <c r="EG238" s="552" t="s">
        <v>17333</v>
      </c>
      <c r="EH238" s="551">
        <v>0</v>
      </c>
      <c r="EI238" s="552" t="s">
        <v>137</v>
      </c>
      <c r="EJ238" s="171">
        <v>1</v>
      </c>
      <c r="EK238" s="171">
        <v>0</v>
      </c>
      <c r="EL238" s="575">
        <v>0</v>
      </c>
      <c r="EM238" s="552" t="s">
        <v>17334</v>
      </c>
      <c r="EN238" s="551">
        <v>0</v>
      </c>
      <c r="EO238" s="552" t="s">
        <v>137</v>
      </c>
      <c r="EP238" s="171">
        <v>2</v>
      </c>
      <c r="EQ238" s="171">
        <v>0</v>
      </c>
      <c r="ER238" s="331">
        <v>0</v>
      </c>
      <c r="ES238" s="552" t="s">
        <v>17331</v>
      </c>
      <c r="ET238" s="551">
        <v>0</v>
      </c>
      <c r="EU238" s="552" t="s">
        <v>137</v>
      </c>
      <c r="EV238" s="171">
        <v>0</v>
      </c>
      <c r="EW238" s="171">
        <v>0</v>
      </c>
      <c r="EX238" s="331" t="s">
        <v>148</v>
      </c>
      <c r="EY238" s="552" t="s">
        <v>137</v>
      </c>
      <c r="EZ238" s="551">
        <v>0</v>
      </c>
      <c r="FA238" s="552" t="s">
        <v>137</v>
      </c>
      <c r="FB238" s="171">
        <v>0</v>
      </c>
      <c r="FC238" s="171">
        <v>0</v>
      </c>
      <c r="FD238" s="331" t="s">
        <v>148</v>
      </c>
      <c r="FE238" s="552" t="s">
        <v>137</v>
      </c>
      <c r="FF238" s="551">
        <v>0</v>
      </c>
      <c r="FG238" s="552" t="s">
        <v>137</v>
      </c>
      <c r="FH238" s="171">
        <v>0</v>
      </c>
      <c r="FI238" s="171">
        <v>0</v>
      </c>
      <c r="FJ238" s="331" t="s">
        <v>148</v>
      </c>
      <c r="FK238" s="552" t="s">
        <v>137</v>
      </c>
      <c r="FL238" s="551">
        <v>0</v>
      </c>
      <c r="FM238" s="552" t="s">
        <v>137</v>
      </c>
      <c r="FN238" s="171">
        <v>0</v>
      </c>
      <c r="FO238" s="171">
        <v>0</v>
      </c>
      <c r="FP238" s="331" t="s">
        <v>148</v>
      </c>
      <c r="FQ238" s="552" t="s">
        <v>137</v>
      </c>
      <c r="FR238" s="551">
        <v>0</v>
      </c>
      <c r="FS238" s="552" t="s">
        <v>137</v>
      </c>
      <c r="FT238" s="171">
        <v>0</v>
      </c>
      <c r="FU238" s="171">
        <v>0</v>
      </c>
      <c r="FV238" s="331" t="s">
        <v>148</v>
      </c>
      <c r="FW238" s="552" t="s">
        <v>137</v>
      </c>
      <c r="FX238" s="551">
        <v>0</v>
      </c>
      <c r="FY238" s="552" t="s">
        <v>137</v>
      </c>
      <c r="FZ238" s="171">
        <v>0</v>
      </c>
      <c r="GA238" s="171">
        <v>0</v>
      </c>
      <c r="GB238" s="331" t="s">
        <v>148</v>
      </c>
      <c r="GC238" s="552" t="s">
        <v>137</v>
      </c>
      <c r="GD238" s="551">
        <v>0</v>
      </c>
      <c r="GE238" s="552" t="s">
        <v>137</v>
      </c>
      <c r="GF238" s="171">
        <v>15</v>
      </c>
      <c r="GG238" s="171">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0"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1">
        <v>3</v>
      </c>
      <c r="BQ239" s="171">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1">
        <v>1</v>
      </c>
      <c r="DG239" s="171">
        <v>0</v>
      </c>
      <c r="DH239" s="331">
        <v>0</v>
      </c>
      <c r="DI239" s="552" t="s">
        <v>17341</v>
      </c>
      <c r="DJ239" s="551">
        <v>1</v>
      </c>
      <c r="DK239" s="552" t="s">
        <v>17341</v>
      </c>
      <c r="DL239" s="171">
        <v>2</v>
      </c>
      <c r="DM239" s="171">
        <v>1</v>
      </c>
      <c r="DN239" s="331">
        <v>0.5</v>
      </c>
      <c r="DO239" s="552" t="s">
        <v>17342</v>
      </c>
      <c r="DP239" s="550">
        <v>0</v>
      </c>
      <c r="DQ239" s="552" t="s">
        <v>137</v>
      </c>
      <c r="DR239" s="171">
        <v>23</v>
      </c>
      <c r="DS239" s="171">
        <v>23</v>
      </c>
      <c r="DT239" s="331">
        <v>1</v>
      </c>
      <c r="DU239" s="552" t="s">
        <v>137</v>
      </c>
      <c r="DV239" s="551">
        <v>0</v>
      </c>
      <c r="DW239" s="552" t="s">
        <v>137</v>
      </c>
      <c r="DX239" s="171">
        <v>3</v>
      </c>
      <c r="DY239" s="171">
        <v>0</v>
      </c>
      <c r="DZ239" s="331">
        <v>0</v>
      </c>
      <c r="EA239" s="552" t="s">
        <v>17343</v>
      </c>
      <c r="EB239" s="551">
        <v>0</v>
      </c>
      <c r="EC239" s="552" t="s">
        <v>137</v>
      </c>
      <c r="ED239" s="171">
        <v>1</v>
      </c>
      <c r="EE239" s="171">
        <v>0</v>
      </c>
      <c r="EF239" s="575">
        <v>0</v>
      </c>
      <c r="EG239" s="552" t="s">
        <v>18045</v>
      </c>
      <c r="EH239" s="551">
        <v>0</v>
      </c>
      <c r="EI239" s="552" t="s">
        <v>137</v>
      </c>
      <c r="EJ239" s="171">
        <v>4</v>
      </c>
      <c r="EK239" s="171">
        <v>0</v>
      </c>
      <c r="EL239" s="575">
        <v>0</v>
      </c>
      <c r="EM239" s="552" t="s">
        <v>17344</v>
      </c>
      <c r="EN239" s="551">
        <v>4</v>
      </c>
      <c r="EO239" s="552" t="s">
        <v>18046</v>
      </c>
      <c r="EP239" s="171">
        <v>10</v>
      </c>
      <c r="EQ239" s="171">
        <v>5</v>
      </c>
      <c r="ER239" s="331">
        <v>0.5</v>
      </c>
      <c r="ES239" s="552" t="s">
        <v>17345</v>
      </c>
      <c r="ET239" s="551">
        <v>5</v>
      </c>
      <c r="EU239" s="552" t="s">
        <v>18047</v>
      </c>
      <c r="EV239" s="171">
        <v>1</v>
      </c>
      <c r="EW239" s="171">
        <v>0</v>
      </c>
      <c r="EX239" s="331">
        <v>0</v>
      </c>
      <c r="EY239" s="552" t="s">
        <v>17346</v>
      </c>
      <c r="EZ239" s="551">
        <v>1</v>
      </c>
      <c r="FA239" s="552" t="s">
        <v>18048</v>
      </c>
      <c r="FB239" s="171">
        <v>5</v>
      </c>
      <c r="FC239" s="171">
        <v>5</v>
      </c>
      <c r="FD239" s="331">
        <v>1</v>
      </c>
      <c r="FE239" s="552" t="s">
        <v>137</v>
      </c>
      <c r="FF239" s="551">
        <v>0</v>
      </c>
      <c r="FG239" s="552" t="s">
        <v>137</v>
      </c>
      <c r="FH239" s="171">
        <v>0</v>
      </c>
      <c r="FI239" s="171">
        <v>0</v>
      </c>
      <c r="FJ239" s="331" t="s">
        <v>148</v>
      </c>
      <c r="FK239" s="552" t="s">
        <v>137</v>
      </c>
      <c r="FL239" s="551">
        <v>0</v>
      </c>
      <c r="FM239" s="552" t="s">
        <v>137</v>
      </c>
      <c r="FN239" s="171">
        <v>1</v>
      </c>
      <c r="FO239" s="171">
        <v>1</v>
      </c>
      <c r="FP239" s="331">
        <v>1</v>
      </c>
      <c r="FQ239" s="552" t="s">
        <v>137</v>
      </c>
      <c r="FR239" s="551">
        <v>0</v>
      </c>
      <c r="FS239" s="552" t="s">
        <v>137</v>
      </c>
      <c r="FT239" s="171">
        <v>4</v>
      </c>
      <c r="FU239" s="171">
        <v>3</v>
      </c>
      <c r="FV239" s="331">
        <v>0.75</v>
      </c>
      <c r="FW239" s="552" t="s">
        <v>17347</v>
      </c>
      <c r="FX239" s="551">
        <v>0</v>
      </c>
      <c r="FY239" s="552" t="s">
        <v>137</v>
      </c>
      <c r="FZ239" s="171">
        <v>6</v>
      </c>
      <c r="GA239" s="171">
        <v>0</v>
      </c>
      <c r="GB239" s="331">
        <v>0</v>
      </c>
      <c r="GC239" s="552" t="s">
        <v>17348</v>
      </c>
      <c r="GD239" s="551">
        <v>2</v>
      </c>
      <c r="GE239" s="552" t="s">
        <v>18049</v>
      </c>
      <c r="GF239" s="171">
        <v>14</v>
      </c>
      <c r="GG239" s="171">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0"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1">
        <v>0</v>
      </c>
      <c r="BQ240" s="171">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1">
        <v>1</v>
      </c>
      <c r="DG240" s="171">
        <v>0</v>
      </c>
      <c r="DH240" s="331">
        <v>0</v>
      </c>
      <c r="DI240" s="552" t="s">
        <v>1774</v>
      </c>
      <c r="DJ240" s="551">
        <v>1</v>
      </c>
      <c r="DK240" s="552" t="s">
        <v>18050</v>
      </c>
      <c r="DL240" s="171">
        <v>1</v>
      </c>
      <c r="DM240" s="171">
        <v>1</v>
      </c>
      <c r="DN240" s="331">
        <v>1</v>
      </c>
      <c r="DO240" s="552" t="s">
        <v>137</v>
      </c>
      <c r="DP240" s="550">
        <v>0</v>
      </c>
      <c r="DQ240" s="552" t="s">
        <v>137</v>
      </c>
      <c r="DR240" s="171">
        <v>1</v>
      </c>
      <c r="DS240" s="171">
        <v>0</v>
      </c>
      <c r="DT240" s="331">
        <v>0</v>
      </c>
      <c r="DU240" s="552" t="s">
        <v>1775</v>
      </c>
      <c r="DV240" s="551">
        <v>0</v>
      </c>
      <c r="DW240" s="552" t="s">
        <v>137</v>
      </c>
      <c r="DX240" s="171">
        <v>0</v>
      </c>
      <c r="DY240" s="171">
        <v>0</v>
      </c>
      <c r="DZ240" s="331" t="s">
        <v>148</v>
      </c>
      <c r="EA240" s="552" t="s">
        <v>137</v>
      </c>
      <c r="EB240" s="551">
        <v>0</v>
      </c>
      <c r="EC240" s="552" t="s">
        <v>137</v>
      </c>
      <c r="ED240" s="171">
        <v>0</v>
      </c>
      <c r="EE240" s="171">
        <v>0</v>
      </c>
      <c r="EF240" s="575" t="s">
        <v>148</v>
      </c>
      <c r="EG240" s="552" t="s">
        <v>137</v>
      </c>
      <c r="EH240" s="551">
        <v>0</v>
      </c>
      <c r="EI240" s="552" t="s">
        <v>137</v>
      </c>
      <c r="EJ240" s="171">
        <v>1</v>
      </c>
      <c r="EK240" s="171">
        <v>0</v>
      </c>
      <c r="EL240" s="575">
        <v>0</v>
      </c>
      <c r="EM240" s="552" t="s">
        <v>234</v>
      </c>
      <c r="EN240" s="551">
        <v>1</v>
      </c>
      <c r="EO240" s="552" t="s">
        <v>1776</v>
      </c>
      <c r="EP240" s="171">
        <v>1</v>
      </c>
      <c r="EQ240" s="171">
        <v>0</v>
      </c>
      <c r="ER240" s="331">
        <v>0</v>
      </c>
      <c r="ES240" s="552" t="s">
        <v>234</v>
      </c>
      <c r="ET240" s="551">
        <v>1</v>
      </c>
      <c r="EU240" s="552" t="s">
        <v>1776</v>
      </c>
      <c r="EV240" s="171">
        <v>10</v>
      </c>
      <c r="EW240" s="171">
        <v>4</v>
      </c>
      <c r="EX240" s="331">
        <v>0.4</v>
      </c>
      <c r="EY240" s="552" t="s">
        <v>12761</v>
      </c>
      <c r="EZ240" s="551">
        <v>0</v>
      </c>
      <c r="FA240" s="552" t="s">
        <v>137</v>
      </c>
      <c r="FB240" s="171">
        <v>1</v>
      </c>
      <c r="FC240" s="171">
        <v>1</v>
      </c>
      <c r="FD240" s="331">
        <v>1</v>
      </c>
      <c r="FE240" s="552" t="s">
        <v>137</v>
      </c>
      <c r="FF240" s="551">
        <v>0</v>
      </c>
      <c r="FG240" s="552" t="s">
        <v>137</v>
      </c>
      <c r="FH240" s="171">
        <v>0</v>
      </c>
      <c r="FI240" s="171">
        <v>0</v>
      </c>
      <c r="FJ240" s="331" t="s">
        <v>148</v>
      </c>
      <c r="FK240" s="552" t="s">
        <v>137</v>
      </c>
      <c r="FL240" s="551">
        <v>0</v>
      </c>
      <c r="FM240" s="552" t="s">
        <v>137</v>
      </c>
      <c r="FN240" s="171">
        <v>0</v>
      </c>
      <c r="FO240" s="171">
        <v>0</v>
      </c>
      <c r="FP240" s="331" t="s">
        <v>148</v>
      </c>
      <c r="FQ240" s="552" t="s">
        <v>137</v>
      </c>
      <c r="FR240" s="551">
        <v>0</v>
      </c>
      <c r="FS240" s="552" t="s">
        <v>137</v>
      </c>
      <c r="FT240" s="171">
        <v>0</v>
      </c>
      <c r="FU240" s="171">
        <v>0</v>
      </c>
      <c r="FV240" s="331" t="s">
        <v>148</v>
      </c>
      <c r="FW240" s="552" t="s">
        <v>137</v>
      </c>
      <c r="FX240" s="551">
        <v>0</v>
      </c>
      <c r="FY240" s="552" t="s">
        <v>137</v>
      </c>
      <c r="FZ240" s="171">
        <v>1</v>
      </c>
      <c r="GA240" s="171">
        <v>1</v>
      </c>
      <c r="GB240" s="331">
        <v>1</v>
      </c>
      <c r="GC240" s="552" t="s">
        <v>137</v>
      </c>
      <c r="GD240" s="551">
        <v>0</v>
      </c>
      <c r="GE240" s="552" t="s">
        <v>137</v>
      </c>
      <c r="GF240" s="171">
        <v>14</v>
      </c>
      <c r="GG240" s="171">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2"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0"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1">
        <v>0</v>
      </c>
      <c r="BQ242" s="171">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1">
        <v>0</v>
      </c>
      <c r="DG242" s="171">
        <v>0</v>
      </c>
      <c r="DH242" s="331" t="s">
        <v>148</v>
      </c>
      <c r="DI242" s="552" t="s">
        <v>137</v>
      </c>
      <c r="DJ242" s="551">
        <v>0</v>
      </c>
      <c r="DK242" s="552" t="s">
        <v>137</v>
      </c>
      <c r="DL242" s="171">
        <v>0</v>
      </c>
      <c r="DM242" s="171">
        <v>0</v>
      </c>
      <c r="DN242" s="331" t="s">
        <v>148</v>
      </c>
      <c r="DO242" s="552" t="s">
        <v>137</v>
      </c>
      <c r="DP242" s="550">
        <v>0</v>
      </c>
      <c r="DQ242" s="552" t="s">
        <v>137</v>
      </c>
      <c r="DR242" s="171">
        <v>4</v>
      </c>
      <c r="DS242" s="171">
        <v>0</v>
      </c>
      <c r="DT242" s="331">
        <v>0</v>
      </c>
      <c r="DU242" s="552" t="s">
        <v>1791</v>
      </c>
      <c r="DV242" s="551">
        <v>0</v>
      </c>
      <c r="DW242" s="552" t="s">
        <v>137</v>
      </c>
      <c r="DX242" s="171">
        <v>0</v>
      </c>
      <c r="DY242" s="171">
        <v>0</v>
      </c>
      <c r="DZ242" s="331" t="s">
        <v>148</v>
      </c>
      <c r="EA242" s="552" t="s">
        <v>137</v>
      </c>
      <c r="EB242" s="551">
        <v>0</v>
      </c>
      <c r="EC242" s="552" t="s">
        <v>137</v>
      </c>
      <c r="ED242" s="171">
        <v>0</v>
      </c>
      <c r="EE242" s="171">
        <v>0</v>
      </c>
      <c r="EF242" s="575" t="s">
        <v>148</v>
      </c>
      <c r="EG242" s="552" t="s">
        <v>137</v>
      </c>
      <c r="EH242" s="551">
        <v>0</v>
      </c>
      <c r="EI242" s="552" t="s">
        <v>137</v>
      </c>
      <c r="EJ242" s="171">
        <v>0</v>
      </c>
      <c r="EK242" s="171">
        <v>0</v>
      </c>
      <c r="EL242" s="575" t="s">
        <v>148</v>
      </c>
      <c r="EM242" s="552" t="s">
        <v>137</v>
      </c>
      <c r="EN242" s="551">
        <v>0</v>
      </c>
      <c r="EO242" s="552" t="s">
        <v>137</v>
      </c>
      <c r="EP242" s="171">
        <v>0</v>
      </c>
      <c r="EQ242" s="171">
        <v>0</v>
      </c>
      <c r="ER242" s="331" t="s">
        <v>148</v>
      </c>
      <c r="ES242" s="552" t="s">
        <v>137</v>
      </c>
      <c r="ET242" s="551">
        <v>0</v>
      </c>
      <c r="EU242" s="552" t="s">
        <v>137</v>
      </c>
      <c r="EV242" s="171">
        <v>4</v>
      </c>
      <c r="EW242" s="171">
        <v>3</v>
      </c>
      <c r="EX242" s="331">
        <v>0.75</v>
      </c>
      <c r="EY242" s="552" t="s">
        <v>1792</v>
      </c>
      <c r="EZ242" s="551">
        <v>1</v>
      </c>
      <c r="FA242" s="552" t="s">
        <v>1792</v>
      </c>
      <c r="FB242" s="171">
        <v>0</v>
      </c>
      <c r="FC242" s="171">
        <v>0</v>
      </c>
      <c r="FD242" s="331" t="s">
        <v>148</v>
      </c>
      <c r="FE242" s="552" t="s">
        <v>137</v>
      </c>
      <c r="FF242" s="551">
        <v>0</v>
      </c>
      <c r="FG242" s="552" t="s">
        <v>137</v>
      </c>
      <c r="FH242" s="171">
        <v>0</v>
      </c>
      <c r="FI242" s="171">
        <v>0</v>
      </c>
      <c r="FJ242" s="331" t="s">
        <v>148</v>
      </c>
      <c r="FK242" s="552" t="s">
        <v>137</v>
      </c>
      <c r="FL242" s="551">
        <v>0</v>
      </c>
      <c r="FM242" s="552" t="s">
        <v>137</v>
      </c>
      <c r="FN242" s="171">
        <v>1</v>
      </c>
      <c r="FO242" s="171">
        <v>1</v>
      </c>
      <c r="FP242" s="331">
        <v>1</v>
      </c>
      <c r="FQ242" s="552" t="s">
        <v>137</v>
      </c>
      <c r="FR242" s="551">
        <v>0</v>
      </c>
      <c r="FS242" s="552" t="s">
        <v>137</v>
      </c>
      <c r="FT242" s="171">
        <v>1</v>
      </c>
      <c r="FU242" s="171">
        <v>0</v>
      </c>
      <c r="FV242" s="331">
        <v>0</v>
      </c>
      <c r="FW242" s="552" t="s">
        <v>1792</v>
      </c>
      <c r="FX242" s="551">
        <v>1</v>
      </c>
      <c r="FY242" s="552" t="s">
        <v>1792</v>
      </c>
      <c r="FZ242" s="171">
        <v>1</v>
      </c>
      <c r="GA242" s="171">
        <v>0</v>
      </c>
      <c r="GB242" s="331">
        <v>0</v>
      </c>
      <c r="GC242" s="552" t="s">
        <v>1792</v>
      </c>
      <c r="GD242" s="551">
        <v>1</v>
      </c>
      <c r="GE242" s="552" t="s">
        <v>1793</v>
      </c>
      <c r="GF242" s="171">
        <v>0</v>
      </c>
      <c r="GG242" s="171">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0"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1">
        <v>0</v>
      </c>
      <c r="BQ243" s="171">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1">
        <v>0</v>
      </c>
      <c r="DG243" s="171">
        <v>0</v>
      </c>
      <c r="DH243" s="331" t="s">
        <v>148</v>
      </c>
      <c r="DI243" s="552" t="s">
        <v>137</v>
      </c>
      <c r="DJ243" s="551">
        <v>0</v>
      </c>
      <c r="DK243" s="552" t="s">
        <v>137</v>
      </c>
      <c r="DL243" s="171">
        <v>0</v>
      </c>
      <c r="DM243" s="171">
        <v>0</v>
      </c>
      <c r="DN243" s="331" t="s">
        <v>148</v>
      </c>
      <c r="DO243" s="552" t="s">
        <v>137</v>
      </c>
      <c r="DP243" s="550">
        <v>0</v>
      </c>
      <c r="DQ243" s="552" t="s">
        <v>137</v>
      </c>
      <c r="DR243" s="171">
        <v>12</v>
      </c>
      <c r="DS243" s="171">
        <v>0</v>
      </c>
      <c r="DT243" s="331">
        <v>0</v>
      </c>
      <c r="DU243" s="552" t="s">
        <v>1797</v>
      </c>
      <c r="DV243" s="551">
        <v>0</v>
      </c>
      <c r="DW243" s="552" t="s">
        <v>137</v>
      </c>
      <c r="DX243" s="171">
        <v>4</v>
      </c>
      <c r="DY243" s="171">
        <v>4</v>
      </c>
      <c r="DZ243" s="331">
        <v>1</v>
      </c>
      <c r="EA243" s="552" t="s">
        <v>137</v>
      </c>
      <c r="EB243" s="551">
        <v>0</v>
      </c>
      <c r="EC243" s="552" t="s">
        <v>137</v>
      </c>
      <c r="ED243" s="171">
        <v>1</v>
      </c>
      <c r="EE243" s="171">
        <v>1</v>
      </c>
      <c r="EF243" s="575">
        <v>1</v>
      </c>
      <c r="EG243" s="552" t="s">
        <v>137</v>
      </c>
      <c r="EH243" s="551">
        <v>0</v>
      </c>
      <c r="EI243" s="552" t="s">
        <v>137</v>
      </c>
      <c r="EJ243" s="171">
        <v>1</v>
      </c>
      <c r="EK243" s="171">
        <v>0</v>
      </c>
      <c r="EL243" s="575">
        <v>0</v>
      </c>
      <c r="EM243" s="552" t="s">
        <v>1798</v>
      </c>
      <c r="EN243" s="551">
        <v>1</v>
      </c>
      <c r="EO243" s="552" t="s">
        <v>1799</v>
      </c>
      <c r="EP243" s="171">
        <v>1</v>
      </c>
      <c r="EQ243" s="171">
        <v>1</v>
      </c>
      <c r="ER243" s="331">
        <v>1</v>
      </c>
      <c r="ES243" s="552" t="s">
        <v>137</v>
      </c>
      <c r="ET243" s="551">
        <v>0</v>
      </c>
      <c r="EU243" s="552" t="s">
        <v>137</v>
      </c>
      <c r="EV243" s="171">
        <v>9</v>
      </c>
      <c r="EW243" s="171">
        <v>0</v>
      </c>
      <c r="EX243" s="331">
        <v>0</v>
      </c>
      <c r="EY243" s="552" t="s">
        <v>1800</v>
      </c>
      <c r="EZ243" s="551">
        <v>9</v>
      </c>
      <c r="FA243" s="552" t="s">
        <v>17349</v>
      </c>
      <c r="FB243" s="171">
        <v>0</v>
      </c>
      <c r="FC243" s="171">
        <v>0</v>
      </c>
      <c r="FD243" s="331" t="s">
        <v>148</v>
      </c>
      <c r="FE243" s="552" t="s">
        <v>137</v>
      </c>
      <c r="FF243" s="551">
        <v>0</v>
      </c>
      <c r="FG243" s="552" t="s">
        <v>137</v>
      </c>
      <c r="FH243" s="171">
        <v>0</v>
      </c>
      <c r="FI243" s="171">
        <v>0</v>
      </c>
      <c r="FJ243" s="331" t="s">
        <v>148</v>
      </c>
      <c r="FK243" s="552" t="s">
        <v>137</v>
      </c>
      <c r="FL243" s="551">
        <v>0</v>
      </c>
      <c r="FM243" s="552" t="s">
        <v>137</v>
      </c>
      <c r="FN243" s="171">
        <v>0</v>
      </c>
      <c r="FO243" s="171">
        <v>0</v>
      </c>
      <c r="FP243" s="331" t="s">
        <v>148</v>
      </c>
      <c r="FQ243" s="552" t="s">
        <v>137</v>
      </c>
      <c r="FR243" s="551">
        <v>0</v>
      </c>
      <c r="FS243" s="552" t="s">
        <v>137</v>
      </c>
      <c r="FT243" s="171">
        <v>0</v>
      </c>
      <c r="FU243" s="171">
        <v>0</v>
      </c>
      <c r="FV243" s="331" t="s">
        <v>148</v>
      </c>
      <c r="FW243" s="552" t="s">
        <v>137</v>
      </c>
      <c r="FX243" s="551">
        <v>0</v>
      </c>
      <c r="FY243" s="552" t="s">
        <v>137</v>
      </c>
      <c r="FZ243" s="171">
        <v>2</v>
      </c>
      <c r="GA243" s="171">
        <v>0</v>
      </c>
      <c r="GB243" s="331">
        <v>0</v>
      </c>
      <c r="GC243" s="552" t="s">
        <v>1800</v>
      </c>
      <c r="GD243" s="551">
        <v>1</v>
      </c>
      <c r="GE243" s="552" t="s">
        <v>1800</v>
      </c>
      <c r="GF243" s="171">
        <v>6</v>
      </c>
      <c r="GG243" s="171">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0"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1">
        <v>0</v>
      </c>
      <c r="BQ244" s="171">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1">
        <v>0</v>
      </c>
      <c r="DG244" s="171">
        <v>0</v>
      </c>
      <c r="DH244" s="331" t="s">
        <v>148</v>
      </c>
      <c r="DI244" s="552" t="s">
        <v>137</v>
      </c>
      <c r="DJ244" s="551">
        <v>0</v>
      </c>
      <c r="DK244" s="552" t="s">
        <v>137</v>
      </c>
      <c r="DL244" s="171">
        <v>0</v>
      </c>
      <c r="DM244" s="171">
        <v>0</v>
      </c>
      <c r="DN244" s="331" t="s">
        <v>148</v>
      </c>
      <c r="DO244" s="552" t="s">
        <v>137</v>
      </c>
      <c r="DP244" s="550">
        <v>0</v>
      </c>
      <c r="DQ244" s="552" t="s">
        <v>137</v>
      </c>
      <c r="DR244" s="171">
        <v>6</v>
      </c>
      <c r="DS244" s="171">
        <v>0</v>
      </c>
      <c r="DT244" s="331">
        <v>0</v>
      </c>
      <c r="DU244" s="552" t="s">
        <v>1804</v>
      </c>
      <c r="DV244" s="551">
        <v>0</v>
      </c>
      <c r="DW244" s="552" t="s">
        <v>137</v>
      </c>
      <c r="DX244" s="171">
        <v>2</v>
      </c>
      <c r="DY244" s="171">
        <v>0</v>
      </c>
      <c r="DZ244" s="331">
        <v>0</v>
      </c>
      <c r="EA244" s="552" t="s">
        <v>1803</v>
      </c>
      <c r="EB244" s="551">
        <v>0</v>
      </c>
      <c r="EC244" s="552" t="s">
        <v>137</v>
      </c>
      <c r="ED244" s="171">
        <v>0</v>
      </c>
      <c r="EE244" s="171">
        <v>0</v>
      </c>
      <c r="EF244" s="575" t="s">
        <v>148</v>
      </c>
      <c r="EG244" s="552" t="s">
        <v>137</v>
      </c>
      <c r="EH244" s="551">
        <v>0</v>
      </c>
      <c r="EI244" s="552" t="s">
        <v>137</v>
      </c>
      <c r="EJ244" s="171">
        <v>1</v>
      </c>
      <c r="EK244" s="171">
        <v>0</v>
      </c>
      <c r="EL244" s="575">
        <v>0</v>
      </c>
      <c r="EM244" s="552" t="s">
        <v>1805</v>
      </c>
      <c r="EN244" s="551">
        <v>1</v>
      </c>
      <c r="EO244" s="552" t="s">
        <v>1799</v>
      </c>
      <c r="EP244" s="171">
        <v>1</v>
      </c>
      <c r="EQ244" s="171">
        <v>1</v>
      </c>
      <c r="ER244" s="331">
        <v>1</v>
      </c>
      <c r="ES244" s="552" t="s">
        <v>137</v>
      </c>
      <c r="ET244" s="551">
        <v>0</v>
      </c>
      <c r="EU244" s="552" t="s">
        <v>137</v>
      </c>
      <c r="EV244" s="171">
        <v>10</v>
      </c>
      <c r="EW244" s="171">
        <v>0</v>
      </c>
      <c r="EX244" s="331">
        <v>0</v>
      </c>
      <c r="EY244" s="552" t="s">
        <v>1806</v>
      </c>
      <c r="EZ244" s="551">
        <v>0</v>
      </c>
      <c r="FA244" s="552"/>
      <c r="FB244" s="171">
        <v>0</v>
      </c>
      <c r="FC244" s="171">
        <v>0</v>
      </c>
      <c r="FD244" s="331" t="s">
        <v>148</v>
      </c>
      <c r="FE244" s="552" t="s">
        <v>137</v>
      </c>
      <c r="FF244" s="551">
        <v>0</v>
      </c>
      <c r="FG244" s="552" t="s">
        <v>137</v>
      </c>
      <c r="FH244" s="171">
        <v>0</v>
      </c>
      <c r="FI244" s="171">
        <v>0</v>
      </c>
      <c r="FJ244" s="331" t="s">
        <v>148</v>
      </c>
      <c r="FK244" s="552" t="s">
        <v>137</v>
      </c>
      <c r="FL244" s="551">
        <v>0</v>
      </c>
      <c r="FM244" s="552" t="s">
        <v>137</v>
      </c>
      <c r="FN244" s="171">
        <v>0</v>
      </c>
      <c r="FO244" s="171">
        <v>0</v>
      </c>
      <c r="FP244" s="331" t="s">
        <v>148</v>
      </c>
      <c r="FQ244" s="552" t="s">
        <v>137</v>
      </c>
      <c r="FR244" s="551">
        <v>0</v>
      </c>
      <c r="FS244" s="552" t="s">
        <v>137</v>
      </c>
      <c r="FT244" s="171">
        <v>1</v>
      </c>
      <c r="FU244" s="171">
        <v>1</v>
      </c>
      <c r="FV244" s="331">
        <v>1</v>
      </c>
      <c r="FW244" s="552" t="s">
        <v>137</v>
      </c>
      <c r="FX244" s="551">
        <v>0</v>
      </c>
      <c r="FY244" s="552" t="s">
        <v>137</v>
      </c>
      <c r="FZ244" s="171">
        <v>1</v>
      </c>
      <c r="GA244" s="171">
        <v>1</v>
      </c>
      <c r="GB244" s="331">
        <v>1</v>
      </c>
      <c r="GC244" s="552" t="s">
        <v>137</v>
      </c>
      <c r="GD244" s="551">
        <v>0</v>
      </c>
      <c r="GE244" s="552" t="s">
        <v>137</v>
      </c>
      <c r="GF244" s="171">
        <v>9</v>
      </c>
      <c r="GG244" s="171">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0"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0"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1">
        <v>2</v>
      </c>
      <c r="BQ246" s="171">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1">
        <v>0</v>
      </c>
      <c r="DG246" s="171">
        <v>0</v>
      </c>
      <c r="DH246" s="331" t="s">
        <v>148</v>
      </c>
      <c r="DI246" s="552" t="s">
        <v>137</v>
      </c>
      <c r="DJ246" s="551">
        <v>0</v>
      </c>
      <c r="DK246" s="552" t="s">
        <v>137</v>
      </c>
      <c r="DL246" s="171">
        <v>0</v>
      </c>
      <c r="DM246" s="171">
        <v>0</v>
      </c>
      <c r="DN246" s="331" t="s">
        <v>148</v>
      </c>
      <c r="DO246" s="552" t="s">
        <v>137</v>
      </c>
      <c r="DP246" s="550">
        <v>0</v>
      </c>
      <c r="DQ246" s="552" t="s">
        <v>137</v>
      </c>
      <c r="DR246" s="171">
        <v>10</v>
      </c>
      <c r="DS246" s="171">
        <v>0</v>
      </c>
      <c r="DT246" s="331">
        <v>0</v>
      </c>
      <c r="DU246" s="552" t="s">
        <v>1813</v>
      </c>
      <c r="DV246" s="551">
        <v>0</v>
      </c>
      <c r="DW246" s="552" t="s">
        <v>137</v>
      </c>
      <c r="DX246" s="171">
        <v>0</v>
      </c>
      <c r="DY246" s="171">
        <v>0</v>
      </c>
      <c r="DZ246" s="331" t="s">
        <v>148</v>
      </c>
      <c r="EA246" s="552" t="s">
        <v>137</v>
      </c>
      <c r="EB246" s="551">
        <v>0</v>
      </c>
      <c r="EC246" s="552" t="s">
        <v>137</v>
      </c>
      <c r="ED246" s="171">
        <v>1</v>
      </c>
      <c r="EE246" s="171">
        <v>1</v>
      </c>
      <c r="EF246" s="575">
        <v>1</v>
      </c>
      <c r="EG246" s="552" t="s">
        <v>137</v>
      </c>
      <c r="EH246" s="551">
        <v>0</v>
      </c>
      <c r="EI246" s="552" t="s">
        <v>137</v>
      </c>
      <c r="EJ246" s="171">
        <v>0</v>
      </c>
      <c r="EK246" s="171">
        <v>0</v>
      </c>
      <c r="EL246" s="575" t="s">
        <v>148</v>
      </c>
      <c r="EM246" s="552" t="s">
        <v>137</v>
      </c>
      <c r="EN246" s="551">
        <v>0</v>
      </c>
      <c r="EO246" s="552" t="s">
        <v>137</v>
      </c>
      <c r="EP246" s="171">
        <v>3</v>
      </c>
      <c r="EQ246" s="171">
        <v>0</v>
      </c>
      <c r="ER246" s="331">
        <v>0</v>
      </c>
      <c r="ES246" s="552" t="s">
        <v>745</v>
      </c>
      <c r="ET246" s="551">
        <v>0</v>
      </c>
      <c r="EU246" s="552" t="s">
        <v>137</v>
      </c>
      <c r="EV246" s="171">
        <v>44</v>
      </c>
      <c r="EW246" s="171">
        <v>0</v>
      </c>
      <c r="EX246" s="331">
        <v>0</v>
      </c>
      <c r="EY246" s="552" t="s">
        <v>1814</v>
      </c>
      <c r="EZ246" s="551">
        <v>0</v>
      </c>
      <c r="FA246" s="552" t="s">
        <v>137</v>
      </c>
      <c r="FB246" s="171">
        <v>1</v>
      </c>
      <c r="FC246" s="171">
        <v>0</v>
      </c>
      <c r="FD246" s="331">
        <v>0</v>
      </c>
      <c r="FE246" s="552" t="s">
        <v>745</v>
      </c>
      <c r="FF246" s="551">
        <v>0</v>
      </c>
      <c r="FG246" s="552" t="s">
        <v>137</v>
      </c>
      <c r="FH246" s="171">
        <v>0</v>
      </c>
      <c r="FI246" s="171">
        <v>0</v>
      </c>
      <c r="FJ246" s="331" t="s">
        <v>148</v>
      </c>
      <c r="FK246" s="552" t="s">
        <v>137</v>
      </c>
      <c r="FL246" s="551">
        <v>0</v>
      </c>
      <c r="FM246" s="552" t="s">
        <v>137</v>
      </c>
      <c r="FN246" s="171">
        <v>0</v>
      </c>
      <c r="FO246" s="171">
        <v>0</v>
      </c>
      <c r="FP246" s="331" t="s">
        <v>148</v>
      </c>
      <c r="FQ246" s="552" t="s">
        <v>137</v>
      </c>
      <c r="FR246" s="551">
        <v>0</v>
      </c>
      <c r="FS246" s="552" t="s">
        <v>137</v>
      </c>
      <c r="FT246" s="171">
        <v>0</v>
      </c>
      <c r="FU246" s="171">
        <v>0</v>
      </c>
      <c r="FV246" s="331" t="s">
        <v>148</v>
      </c>
      <c r="FW246" s="552" t="s">
        <v>137</v>
      </c>
      <c r="FX246" s="551">
        <v>0</v>
      </c>
      <c r="FY246" s="552" t="s">
        <v>137</v>
      </c>
      <c r="FZ246" s="171">
        <v>1</v>
      </c>
      <c r="GA246" s="171">
        <v>0</v>
      </c>
      <c r="GB246" s="331">
        <v>0</v>
      </c>
      <c r="GC246" s="552" t="s">
        <v>1815</v>
      </c>
      <c r="GD246" s="551">
        <v>0</v>
      </c>
      <c r="GE246" s="552" t="s">
        <v>137</v>
      </c>
      <c r="GF246" s="171">
        <v>2</v>
      </c>
      <c r="GG246" s="171">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0"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1">
        <v>1</v>
      </c>
      <c r="BQ247" s="171">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1">
        <v>0</v>
      </c>
      <c r="DG247" s="171">
        <v>0</v>
      </c>
      <c r="DH247" s="331" t="s">
        <v>148</v>
      </c>
      <c r="DI247" s="552" t="s">
        <v>137</v>
      </c>
      <c r="DJ247" s="551">
        <v>0</v>
      </c>
      <c r="DK247" s="552" t="s">
        <v>137</v>
      </c>
      <c r="DL247" s="171">
        <v>1</v>
      </c>
      <c r="DM247" s="171">
        <v>1</v>
      </c>
      <c r="DN247" s="331">
        <v>1</v>
      </c>
      <c r="DO247" s="552" t="s">
        <v>137</v>
      </c>
      <c r="DP247" s="550">
        <v>0</v>
      </c>
      <c r="DQ247" s="552" t="s">
        <v>137</v>
      </c>
      <c r="DR247" s="171">
        <v>2</v>
      </c>
      <c r="DS247" s="171">
        <v>0</v>
      </c>
      <c r="DT247" s="331">
        <v>0</v>
      </c>
      <c r="DU247" s="552" t="s">
        <v>1813</v>
      </c>
      <c r="DV247" s="551">
        <v>0</v>
      </c>
      <c r="DW247" s="552" t="s">
        <v>137</v>
      </c>
      <c r="DX247" s="171">
        <v>0</v>
      </c>
      <c r="DY247" s="171">
        <v>0</v>
      </c>
      <c r="DZ247" s="331" t="s">
        <v>148</v>
      </c>
      <c r="EA247" s="552" t="s">
        <v>137</v>
      </c>
      <c r="EB247" s="551">
        <v>0</v>
      </c>
      <c r="EC247" s="552" t="s">
        <v>137</v>
      </c>
      <c r="ED247" s="171">
        <v>0</v>
      </c>
      <c r="EE247" s="171">
        <v>0</v>
      </c>
      <c r="EF247" s="575" t="s">
        <v>148</v>
      </c>
      <c r="EG247" s="552" t="s">
        <v>137</v>
      </c>
      <c r="EH247" s="551">
        <v>0</v>
      </c>
      <c r="EI247" s="552" t="s">
        <v>137</v>
      </c>
      <c r="EJ247" s="171">
        <v>1</v>
      </c>
      <c r="EK247" s="171">
        <v>0</v>
      </c>
      <c r="EL247" s="575">
        <v>0</v>
      </c>
      <c r="EM247" s="552" t="s">
        <v>326</v>
      </c>
      <c r="EN247" s="551">
        <v>1</v>
      </c>
      <c r="EO247" s="552" t="s">
        <v>326</v>
      </c>
      <c r="EP247" s="171">
        <v>0</v>
      </c>
      <c r="EQ247" s="171">
        <v>0</v>
      </c>
      <c r="ER247" s="331" t="s">
        <v>148</v>
      </c>
      <c r="ES247" s="552" t="s">
        <v>137</v>
      </c>
      <c r="ET247" s="551">
        <v>0</v>
      </c>
      <c r="EU247" s="552" t="s">
        <v>137</v>
      </c>
      <c r="EV247" s="171">
        <v>7</v>
      </c>
      <c r="EW247" s="171">
        <v>0</v>
      </c>
      <c r="EX247" s="331">
        <v>0</v>
      </c>
      <c r="EY247" s="552" t="s">
        <v>12763</v>
      </c>
      <c r="EZ247" s="551">
        <v>7</v>
      </c>
      <c r="FA247" s="552" t="s">
        <v>12763</v>
      </c>
      <c r="FB247" s="171">
        <v>0</v>
      </c>
      <c r="FC247" s="171">
        <v>0</v>
      </c>
      <c r="FD247" s="331" t="s">
        <v>148</v>
      </c>
      <c r="FE247" s="552" t="s">
        <v>137</v>
      </c>
      <c r="FF247" s="551">
        <v>0</v>
      </c>
      <c r="FG247" s="552" t="s">
        <v>137</v>
      </c>
      <c r="FH247" s="171">
        <v>0</v>
      </c>
      <c r="FI247" s="171">
        <v>0</v>
      </c>
      <c r="FJ247" s="331" t="s">
        <v>148</v>
      </c>
      <c r="FK247" s="552" t="s">
        <v>137</v>
      </c>
      <c r="FL247" s="551">
        <v>0</v>
      </c>
      <c r="FM247" s="552" t="s">
        <v>137</v>
      </c>
      <c r="FN247" s="171">
        <v>0</v>
      </c>
      <c r="FO247" s="171">
        <v>0</v>
      </c>
      <c r="FP247" s="331" t="s">
        <v>148</v>
      </c>
      <c r="FQ247" s="552" t="s">
        <v>137</v>
      </c>
      <c r="FR247" s="551">
        <v>0</v>
      </c>
      <c r="FS247" s="552" t="s">
        <v>137</v>
      </c>
      <c r="FT247" s="171">
        <v>0</v>
      </c>
      <c r="FU247" s="171">
        <v>0</v>
      </c>
      <c r="FV247" s="331" t="s">
        <v>148</v>
      </c>
      <c r="FW247" s="552" t="s">
        <v>137</v>
      </c>
      <c r="FX247" s="551">
        <v>0</v>
      </c>
      <c r="FY247" s="552" t="s">
        <v>137</v>
      </c>
      <c r="FZ247" s="171">
        <v>2</v>
      </c>
      <c r="GA247" s="171">
        <v>2</v>
      </c>
      <c r="GB247" s="331">
        <v>1</v>
      </c>
      <c r="GC247" s="552" t="s">
        <v>137</v>
      </c>
      <c r="GD247" s="551">
        <v>0</v>
      </c>
      <c r="GE247" s="552" t="s">
        <v>137</v>
      </c>
      <c r="GF247" s="171">
        <v>3</v>
      </c>
      <c r="GG247" s="171">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0"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1">
        <v>0</v>
      </c>
      <c r="BQ248" s="171">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1">
        <v>0</v>
      </c>
      <c r="DG248" s="171">
        <v>0</v>
      </c>
      <c r="DH248" s="331" t="s">
        <v>148</v>
      </c>
      <c r="DI248" s="552" t="s">
        <v>137</v>
      </c>
      <c r="DJ248" s="551">
        <v>0</v>
      </c>
      <c r="DK248" s="552" t="s">
        <v>137</v>
      </c>
      <c r="DL248" s="171">
        <v>0</v>
      </c>
      <c r="DM248" s="171">
        <v>0</v>
      </c>
      <c r="DN248" s="331" t="s">
        <v>148</v>
      </c>
      <c r="DO248" s="552" t="s">
        <v>137</v>
      </c>
      <c r="DP248" s="550">
        <v>0</v>
      </c>
      <c r="DQ248" s="552" t="s">
        <v>137</v>
      </c>
      <c r="DR248" s="171">
        <v>5</v>
      </c>
      <c r="DS248" s="171">
        <v>0</v>
      </c>
      <c r="DT248" s="331">
        <v>0</v>
      </c>
      <c r="DU248" s="552" t="s">
        <v>1824</v>
      </c>
      <c r="DV248" s="551">
        <v>0</v>
      </c>
      <c r="DW248" s="552" t="s">
        <v>137</v>
      </c>
      <c r="DX248" s="171">
        <v>3</v>
      </c>
      <c r="DY248" s="171">
        <v>0</v>
      </c>
      <c r="DZ248" s="331">
        <v>0</v>
      </c>
      <c r="EA248" s="552" t="s">
        <v>1825</v>
      </c>
      <c r="EB248" s="551">
        <v>0</v>
      </c>
      <c r="EC248" s="552" t="s">
        <v>137</v>
      </c>
      <c r="ED248" s="171">
        <v>0</v>
      </c>
      <c r="EE248" s="171">
        <v>0</v>
      </c>
      <c r="EF248" s="575" t="s">
        <v>148</v>
      </c>
      <c r="EG248" s="552" t="s">
        <v>137</v>
      </c>
      <c r="EH248" s="551">
        <v>0</v>
      </c>
      <c r="EI248" s="552" t="s">
        <v>137</v>
      </c>
      <c r="EJ248" s="171">
        <v>1</v>
      </c>
      <c r="EK248" s="171">
        <v>0</v>
      </c>
      <c r="EL248" s="575">
        <v>0</v>
      </c>
      <c r="EM248" s="552" t="s">
        <v>14089</v>
      </c>
      <c r="EN248" s="551">
        <v>1</v>
      </c>
      <c r="EO248" s="552" t="s">
        <v>14090</v>
      </c>
      <c r="EP248" s="171">
        <v>1</v>
      </c>
      <c r="EQ248" s="171">
        <v>0</v>
      </c>
      <c r="ER248" s="331">
        <v>0</v>
      </c>
      <c r="ES248" s="552" t="s">
        <v>1826</v>
      </c>
      <c r="ET248" s="551">
        <v>1</v>
      </c>
      <c r="EU248" s="552" t="s">
        <v>1827</v>
      </c>
      <c r="EV248" s="171">
        <v>2</v>
      </c>
      <c r="EW248" s="171">
        <v>0</v>
      </c>
      <c r="EX248" s="331">
        <v>0</v>
      </c>
      <c r="EY248" s="552" t="s">
        <v>14091</v>
      </c>
      <c r="EZ248" s="551">
        <v>1</v>
      </c>
      <c r="FA248" s="552" t="s">
        <v>14092</v>
      </c>
      <c r="FB248" s="171">
        <v>0</v>
      </c>
      <c r="FC248" s="171">
        <v>0</v>
      </c>
      <c r="FD248" s="331" t="s">
        <v>148</v>
      </c>
      <c r="FE248" s="552" t="s">
        <v>137</v>
      </c>
      <c r="FF248" s="551">
        <v>0</v>
      </c>
      <c r="FG248" s="552" t="s">
        <v>137</v>
      </c>
      <c r="FH248" s="171">
        <v>0</v>
      </c>
      <c r="FI248" s="171">
        <v>0</v>
      </c>
      <c r="FJ248" s="331" t="s">
        <v>148</v>
      </c>
      <c r="FK248" s="552" t="s">
        <v>137</v>
      </c>
      <c r="FL248" s="551">
        <v>0</v>
      </c>
      <c r="FM248" s="552" t="s">
        <v>137</v>
      </c>
      <c r="FN248" s="171">
        <v>0</v>
      </c>
      <c r="FO248" s="171">
        <v>0</v>
      </c>
      <c r="FP248" s="331" t="s">
        <v>148</v>
      </c>
      <c r="FQ248" s="552" t="s">
        <v>137</v>
      </c>
      <c r="FR248" s="551">
        <v>0</v>
      </c>
      <c r="FS248" s="552" t="s">
        <v>137</v>
      </c>
      <c r="FT248" s="171">
        <v>0</v>
      </c>
      <c r="FU248" s="171">
        <v>0</v>
      </c>
      <c r="FV248" s="331" t="s">
        <v>148</v>
      </c>
      <c r="FW248" s="552" t="s">
        <v>137</v>
      </c>
      <c r="FX248" s="551">
        <v>0</v>
      </c>
      <c r="FY248" s="552" t="s">
        <v>137</v>
      </c>
      <c r="FZ248" s="171">
        <v>1</v>
      </c>
      <c r="GA248" s="171">
        <v>0</v>
      </c>
      <c r="GB248" s="331">
        <v>0</v>
      </c>
      <c r="GC248" s="552" t="s">
        <v>1828</v>
      </c>
      <c r="GD248" s="551">
        <v>1</v>
      </c>
      <c r="GE248" s="552" t="s">
        <v>1829</v>
      </c>
      <c r="GF248" s="171">
        <v>3</v>
      </c>
      <c r="GG248" s="171">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69"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69"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69"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69"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69"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69"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69"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69"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69"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69"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2" customFormat="1" ht="115" customHeight="1">
      <c r="A260" s="334" t="s">
        <v>17068</v>
      </c>
      <c r="B260" s="554" t="s">
        <v>1883</v>
      </c>
      <c r="C260" s="554" t="s">
        <v>17069</v>
      </c>
      <c r="D260" s="554" t="s">
        <v>107</v>
      </c>
      <c r="E260" s="168" t="s">
        <v>132</v>
      </c>
      <c r="F260" s="168" t="s">
        <v>137</v>
      </c>
      <c r="G260" s="237" t="s">
        <v>137</v>
      </c>
      <c r="H260" s="168" t="s">
        <v>132</v>
      </c>
      <c r="I260" s="168" t="s">
        <v>137</v>
      </c>
      <c r="J260" s="237" t="s">
        <v>137</v>
      </c>
      <c r="K260" s="339" t="s">
        <v>132</v>
      </c>
      <c r="L260" s="168" t="s">
        <v>137</v>
      </c>
      <c r="M260" s="340" t="s">
        <v>137</v>
      </c>
      <c r="N260" s="168" t="s">
        <v>132</v>
      </c>
      <c r="O260" s="168" t="s">
        <v>137</v>
      </c>
      <c r="P260" s="237" t="s">
        <v>137</v>
      </c>
      <c r="Q260" s="168" t="s">
        <v>132</v>
      </c>
      <c r="R260" s="168" t="s">
        <v>137</v>
      </c>
      <c r="S260" s="237" t="s">
        <v>137</v>
      </c>
      <c r="T260" s="168" t="s">
        <v>132</v>
      </c>
      <c r="U260" s="168" t="s">
        <v>137</v>
      </c>
      <c r="V260" s="237"/>
      <c r="W260" s="168" t="s">
        <v>132</v>
      </c>
      <c r="X260" s="168" t="s">
        <v>137</v>
      </c>
      <c r="Y260" s="237" t="s">
        <v>137</v>
      </c>
      <c r="Z260" s="168" t="s">
        <v>132</v>
      </c>
      <c r="AA260" s="168"/>
      <c r="AB260" s="237"/>
      <c r="AC260" s="168" t="s">
        <v>132</v>
      </c>
      <c r="AD260" s="168"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8"/>
      <c r="GP260" s="168"/>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2"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3"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2"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2"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2"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2"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2"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2"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2"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2"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2"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2"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2"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2"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2"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2"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2"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2"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2"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2"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2"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4"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4"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4"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4"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4"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4"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4"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4"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4"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4"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4"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4"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2" customFormat="1" ht="306" customHeight="1">
      <c r="A294" s="334" t="s">
        <v>17203</v>
      </c>
      <c r="B294" s="554" t="s">
        <v>2113</v>
      </c>
      <c r="C294" s="554" t="s">
        <v>2114</v>
      </c>
      <c r="D294" s="554" t="s">
        <v>95</v>
      </c>
      <c r="E294" s="168" t="s">
        <v>132</v>
      </c>
      <c r="F294" s="168" t="s">
        <v>137</v>
      </c>
      <c r="G294" s="237" t="s">
        <v>137</v>
      </c>
      <c r="H294" s="168" t="s">
        <v>132</v>
      </c>
      <c r="I294" s="168" t="s">
        <v>137</v>
      </c>
      <c r="J294" s="237" t="s">
        <v>137</v>
      </c>
      <c r="K294" s="339" t="s">
        <v>132</v>
      </c>
      <c r="L294" s="168" t="s">
        <v>137</v>
      </c>
      <c r="M294" s="340" t="s">
        <v>137</v>
      </c>
      <c r="N294" s="168" t="s">
        <v>132</v>
      </c>
      <c r="O294" s="168" t="s">
        <v>137</v>
      </c>
      <c r="P294" s="237" t="s">
        <v>137</v>
      </c>
      <c r="Q294" s="168" t="s">
        <v>132</v>
      </c>
      <c r="R294" s="168"/>
      <c r="S294" s="237"/>
      <c r="T294" s="168" t="s">
        <v>132</v>
      </c>
      <c r="U294" s="168"/>
      <c r="V294" s="237"/>
      <c r="W294" s="168" t="s">
        <v>132</v>
      </c>
      <c r="X294" s="168"/>
      <c r="Y294" s="237"/>
      <c r="Z294" s="168" t="s">
        <v>132</v>
      </c>
      <c r="AA294" s="168" t="s">
        <v>137</v>
      </c>
      <c r="AB294" s="237" t="s">
        <v>137</v>
      </c>
      <c r="AC294" s="168" t="s">
        <v>132</v>
      </c>
      <c r="AD294" s="243" t="s">
        <v>137</v>
      </c>
      <c r="AE294" s="237" t="s">
        <v>137</v>
      </c>
      <c r="AF294" s="561" t="s">
        <v>148</v>
      </c>
      <c r="AG294" s="554" t="s">
        <v>132</v>
      </c>
      <c r="AH294" s="553" t="s">
        <v>18060</v>
      </c>
      <c r="AI294" s="168" t="s">
        <v>132</v>
      </c>
      <c r="AJ294" s="168" t="s">
        <v>137</v>
      </c>
      <c r="AK294" s="548" t="s">
        <v>137</v>
      </c>
      <c r="AL294" s="168" t="s">
        <v>132</v>
      </c>
      <c r="AM294" s="168"/>
      <c r="AN294" s="237"/>
      <c r="AO294" s="168"/>
      <c r="AP294" s="168"/>
      <c r="AQ294" s="237"/>
      <c r="AR294" s="168" t="s">
        <v>132</v>
      </c>
      <c r="AS294" s="168" t="s">
        <v>137</v>
      </c>
      <c r="AT294" s="237" t="s">
        <v>137</v>
      </c>
      <c r="AU294" s="168" t="s">
        <v>132</v>
      </c>
      <c r="AV294" s="168"/>
      <c r="AW294" s="237"/>
      <c r="AX294" s="168" t="s">
        <v>132</v>
      </c>
      <c r="AY294" s="168"/>
      <c r="AZ294" s="237"/>
      <c r="BA294" s="168" t="s">
        <v>132</v>
      </c>
      <c r="BB294" s="168"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8"/>
      <c r="GP294" s="168"/>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2"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3"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2"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2"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2"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2"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2"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2"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2"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2"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2"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2"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2"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2"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2"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2"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2"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2"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4"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4"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4"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4"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4"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4"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2" customFormat="1" ht="115" customHeight="1">
      <c r="A319" s="334" t="s">
        <v>2250</v>
      </c>
      <c r="B319" s="554" t="s">
        <v>2251</v>
      </c>
      <c r="C319" s="554" t="s">
        <v>2252</v>
      </c>
      <c r="D319" s="554" t="s">
        <v>95</v>
      </c>
      <c r="E319" s="168" t="s">
        <v>132</v>
      </c>
      <c r="F319" s="168" t="s">
        <v>137</v>
      </c>
      <c r="G319" s="237" t="s">
        <v>137</v>
      </c>
      <c r="H319" s="168" t="s">
        <v>132</v>
      </c>
      <c r="I319" s="168" t="s">
        <v>137</v>
      </c>
      <c r="J319" s="237" t="s">
        <v>137</v>
      </c>
      <c r="K319" s="339" t="s">
        <v>132</v>
      </c>
      <c r="L319" s="168" t="s">
        <v>137</v>
      </c>
      <c r="M319" s="340" t="s">
        <v>137</v>
      </c>
      <c r="N319" s="168" t="s">
        <v>132</v>
      </c>
      <c r="O319" s="168" t="s">
        <v>137</v>
      </c>
      <c r="P319" s="237" t="s">
        <v>137</v>
      </c>
      <c r="Q319" s="168" t="s">
        <v>132</v>
      </c>
      <c r="R319" s="168" t="s">
        <v>137</v>
      </c>
      <c r="S319" s="237" t="s">
        <v>137</v>
      </c>
      <c r="T319" s="168" t="s">
        <v>132</v>
      </c>
      <c r="U319" s="168" t="s">
        <v>137</v>
      </c>
      <c r="V319" s="237" t="s">
        <v>137</v>
      </c>
      <c r="W319" s="168" t="s">
        <v>132</v>
      </c>
      <c r="X319" s="168" t="s">
        <v>137</v>
      </c>
      <c r="Y319" s="237" t="s">
        <v>137</v>
      </c>
      <c r="Z319" s="168" t="s">
        <v>132</v>
      </c>
      <c r="AA319" s="168" t="s">
        <v>137</v>
      </c>
      <c r="AB319" s="237" t="s">
        <v>137</v>
      </c>
      <c r="AC319" s="243" t="s">
        <v>132</v>
      </c>
      <c r="AD319" s="243" t="s">
        <v>137</v>
      </c>
      <c r="AE319" s="237" t="s">
        <v>137</v>
      </c>
      <c r="AF319" s="561" t="s">
        <v>148</v>
      </c>
      <c r="AG319" s="554" t="s">
        <v>132</v>
      </c>
      <c r="AH319" s="553" t="s">
        <v>2254</v>
      </c>
      <c r="AI319" s="168" t="s">
        <v>132</v>
      </c>
      <c r="AJ319" s="168" t="s">
        <v>137</v>
      </c>
      <c r="AK319" s="548" t="s">
        <v>137</v>
      </c>
      <c r="AL319" s="168" t="s">
        <v>132</v>
      </c>
      <c r="AM319" s="168" t="s">
        <v>137</v>
      </c>
      <c r="AN319" s="237" t="s">
        <v>137</v>
      </c>
      <c r="AO319" s="168" t="s">
        <v>132</v>
      </c>
      <c r="AP319" s="168" t="s">
        <v>137</v>
      </c>
      <c r="AQ319" s="237" t="s">
        <v>137</v>
      </c>
      <c r="AR319" s="168" t="s">
        <v>132</v>
      </c>
      <c r="AS319" s="168" t="s">
        <v>137</v>
      </c>
      <c r="AT319" s="237" t="s">
        <v>137</v>
      </c>
      <c r="AU319" s="168" t="s">
        <v>132</v>
      </c>
      <c r="AV319" s="168" t="s">
        <v>137</v>
      </c>
      <c r="AW319" s="237" t="s">
        <v>137</v>
      </c>
      <c r="AX319" s="168" t="s">
        <v>132</v>
      </c>
      <c r="AY319" s="168" t="s">
        <v>137</v>
      </c>
      <c r="AZ319" s="237" t="s">
        <v>137</v>
      </c>
      <c r="BA319" s="168" t="s">
        <v>132</v>
      </c>
      <c r="BB319" s="168"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8" t="s">
        <v>132</v>
      </c>
      <c r="GP319" s="168"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2"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1">
        <v>1</v>
      </c>
      <c r="BQ320" s="171">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1">
        <v>0</v>
      </c>
      <c r="DG320" s="171">
        <v>0</v>
      </c>
      <c r="DH320" s="331" t="s">
        <v>148</v>
      </c>
      <c r="DI320" s="552" t="s">
        <v>137</v>
      </c>
      <c r="DJ320" s="551">
        <v>0</v>
      </c>
      <c r="DK320" s="552" t="s">
        <v>137</v>
      </c>
      <c r="DL320" s="171">
        <v>0</v>
      </c>
      <c r="DM320" s="171">
        <v>0</v>
      </c>
      <c r="DN320" s="331" t="s">
        <v>148</v>
      </c>
      <c r="DO320" s="552" t="s">
        <v>137</v>
      </c>
      <c r="DP320" s="550">
        <v>0</v>
      </c>
      <c r="DQ320" s="552" t="s">
        <v>137</v>
      </c>
      <c r="DR320" s="171">
        <v>12</v>
      </c>
      <c r="DS320" s="171">
        <v>12</v>
      </c>
      <c r="DT320" s="331">
        <v>1</v>
      </c>
      <c r="DU320" s="552" t="s">
        <v>137</v>
      </c>
      <c r="DV320" s="551">
        <v>0</v>
      </c>
      <c r="DW320" s="552" t="s">
        <v>137</v>
      </c>
      <c r="DX320" s="171">
        <v>7</v>
      </c>
      <c r="DY320" s="171">
        <v>7</v>
      </c>
      <c r="DZ320" s="331">
        <v>1</v>
      </c>
      <c r="EA320" s="552" t="s">
        <v>137</v>
      </c>
      <c r="EB320" s="551">
        <v>0</v>
      </c>
      <c r="EC320" s="552" t="s">
        <v>137</v>
      </c>
      <c r="ED320" s="171">
        <v>1</v>
      </c>
      <c r="EE320" s="171">
        <v>1</v>
      </c>
      <c r="EF320" s="575">
        <v>1</v>
      </c>
      <c r="EG320" s="552" t="s">
        <v>137</v>
      </c>
      <c r="EH320" s="551">
        <v>0</v>
      </c>
      <c r="EI320" s="552" t="s">
        <v>137</v>
      </c>
      <c r="EJ320" s="171">
        <v>1</v>
      </c>
      <c r="EK320" s="171">
        <v>1</v>
      </c>
      <c r="EL320" s="575">
        <v>1</v>
      </c>
      <c r="EM320" s="552" t="s">
        <v>137</v>
      </c>
      <c r="EN320" s="551">
        <v>0</v>
      </c>
      <c r="EO320" s="552" t="s">
        <v>137</v>
      </c>
      <c r="EP320" s="171">
        <v>2</v>
      </c>
      <c r="EQ320" s="171">
        <v>2</v>
      </c>
      <c r="ER320" s="331">
        <v>1</v>
      </c>
      <c r="ES320" s="552" t="s">
        <v>137</v>
      </c>
      <c r="ET320" s="551">
        <v>0</v>
      </c>
      <c r="EU320" s="552" t="s">
        <v>137</v>
      </c>
      <c r="EV320" s="171">
        <v>1</v>
      </c>
      <c r="EW320" s="171">
        <v>1</v>
      </c>
      <c r="EX320" s="331">
        <v>1</v>
      </c>
      <c r="EY320" s="552" t="s">
        <v>137</v>
      </c>
      <c r="EZ320" s="551">
        <v>0</v>
      </c>
      <c r="FA320" s="552" t="s">
        <v>137</v>
      </c>
      <c r="FB320" s="171">
        <v>1</v>
      </c>
      <c r="FC320" s="171">
        <v>1</v>
      </c>
      <c r="FD320" s="331">
        <v>1</v>
      </c>
      <c r="FE320" s="552" t="s">
        <v>137</v>
      </c>
      <c r="FF320" s="551">
        <v>0</v>
      </c>
      <c r="FG320" s="552" t="s">
        <v>137</v>
      </c>
      <c r="FH320" s="171">
        <v>1</v>
      </c>
      <c r="FI320" s="171">
        <v>1</v>
      </c>
      <c r="FJ320" s="331">
        <v>1</v>
      </c>
      <c r="FK320" s="552" t="s">
        <v>137</v>
      </c>
      <c r="FL320" s="551">
        <v>0</v>
      </c>
      <c r="FM320" s="552" t="s">
        <v>137</v>
      </c>
      <c r="FN320" s="171">
        <v>0</v>
      </c>
      <c r="FO320" s="171">
        <v>0</v>
      </c>
      <c r="FP320" s="331" t="s">
        <v>148</v>
      </c>
      <c r="FQ320" s="552" t="s">
        <v>137</v>
      </c>
      <c r="FR320" s="551">
        <v>0</v>
      </c>
      <c r="FS320" s="552" t="s">
        <v>137</v>
      </c>
      <c r="FT320" s="171">
        <v>0</v>
      </c>
      <c r="FU320" s="171">
        <v>0</v>
      </c>
      <c r="FV320" s="331" t="s">
        <v>148</v>
      </c>
      <c r="FW320" s="552" t="s">
        <v>137</v>
      </c>
      <c r="FX320" s="551">
        <v>0</v>
      </c>
      <c r="FY320" s="552" t="s">
        <v>137</v>
      </c>
      <c r="FZ320" s="171">
        <v>1</v>
      </c>
      <c r="GA320" s="171">
        <v>1</v>
      </c>
      <c r="GB320" s="331">
        <v>1</v>
      </c>
      <c r="GC320" s="552" t="s">
        <v>137</v>
      </c>
      <c r="GD320" s="551">
        <v>0</v>
      </c>
      <c r="GE320" s="552" t="s">
        <v>137</v>
      </c>
      <c r="GF320" s="171">
        <v>0</v>
      </c>
      <c r="GG320" s="171">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3"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2"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1">
        <v>2</v>
      </c>
      <c r="BQ322" s="171">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1">
        <v>1</v>
      </c>
      <c r="DG322" s="171">
        <v>0</v>
      </c>
      <c r="DH322" s="331">
        <v>0</v>
      </c>
      <c r="DI322" s="552" t="s">
        <v>2279</v>
      </c>
      <c r="DJ322" s="551">
        <v>1</v>
      </c>
      <c r="DK322" s="552" t="s">
        <v>2280</v>
      </c>
      <c r="DL322" s="171">
        <v>2</v>
      </c>
      <c r="DM322" s="171">
        <v>0</v>
      </c>
      <c r="DN322" s="331">
        <v>0</v>
      </c>
      <c r="DO322" s="552" t="s">
        <v>2279</v>
      </c>
      <c r="DP322" s="550">
        <v>0</v>
      </c>
      <c r="DQ322" s="552" t="s">
        <v>137</v>
      </c>
      <c r="DR322" s="171">
        <v>24</v>
      </c>
      <c r="DS322" s="171">
        <v>0</v>
      </c>
      <c r="DT322" s="331">
        <v>0</v>
      </c>
      <c r="DU322" s="552" t="s">
        <v>2279</v>
      </c>
      <c r="DV322" s="551">
        <v>0</v>
      </c>
      <c r="DW322" s="552" t="s">
        <v>137</v>
      </c>
      <c r="DX322" s="171">
        <v>3</v>
      </c>
      <c r="DY322" s="171">
        <v>0</v>
      </c>
      <c r="DZ322" s="331">
        <v>0</v>
      </c>
      <c r="EA322" s="552" t="s">
        <v>2279</v>
      </c>
      <c r="EB322" s="551">
        <v>0</v>
      </c>
      <c r="EC322" s="552" t="s">
        <v>137</v>
      </c>
      <c r="ED322" s="171">
        <v>3</v>
      </c>
      <c r="EE322" s="171">
        <v>0</v>
      </c>
      <c r="EF322" s="575">
        <v>0</v>
      </c>
      <c r="EG322" s="552" t="s">
        <v>2279</v>
      </c>
      <c r="EH322" s="551">
        <v>0</v>
      </c>
      <c r="EI322" s="552" t="s">
        <v>137</v>
      </c>
      <c r="EJ322" s="171">
        <v>5</v>
      </c>
      <c r="EK322" s="171">
        <v>0</v>
      </c>
      <c r="EL322" s="575">
        <v>0</v>
      </c>
      <c r="EM322" s="552" t="s">
        <v>2279</v>
      </c>
      <c r="EN322" s="551">
        <v>4</v>
      </c>
      <c r="EO322" s="552" t="s">
        <v>11118</v>
      </c>
      <c r="EP322" s="171">
        <v>4</v>
      </c>
      <c r="EQ322" s="171">
        <v>3</v>
      </c>
      <c r="ER322" s="331">
        <v>0.75</v>
      </c>
      <c r="ES322" s="552" t="s">
        <v>2279</v>
      </c>
      <c r="ET322" s="551">
        <v>1</v>
      </c>
      <c r="EU322" s="552" t="s">
        <v>2280</v>
      </c>
      <c r="EV322" s="171">
        <v>3</v>
      </c>
      <c r="EW322" s="171">
        <v>1</v>
      </c>
      <c r="EX322" s="331">
        <v>0.33333333333333331</v>
      </c>
      <c r="EY322" s="552" t="s">
        <v>2279</v>
      </c>
      <c r="EZ322" s="551">
        <v>2</v>
      </c>
      <c r="FA322" s="552" t="s">
        <v>12812</v>
      </c>
      <c r="FB322" s="171">
        <v>0</v>
      </c>
      <c r="FC322" s="171">
        <v>0</v>
      </c>
      <c r="FD322" s="331" t="s">
        <v>148</v>
      </c>
      <c r="FE322" s="552" t="s">
        <v>137</v>
      </c>
      <c r="FF322" s="551">
        <v>0</v>
      </c>
      <c r="FG322" s="552" t="s">
        <v>137</v>
      </c>
      <c r="FH322" s="171">
        <v>1</v>
      </c>
      <c r="FI322" s="171">
        <v>0</v>
      </c>
      <c r="FJ322" s="331">
        <v>0</v>
      </c>
      <c r="FK322" s="552" t="s">
        <v>2279</v>
      </c>
      <c r="FL322" s="551">
        <v>0</v>
      </c>
      <c r="FM322" s="552" t="s">
        <v>137</v>
      </c>
      <c r="FN322" s="171">
        <v>0</v>
      </c>
      <c r="FO322" s="171">
        <v>0</v>
      </c>
      <c r="FP322" s="331" t="s">
        <v>148</v>
      </c>
      <c r="FQ322" s="552" t="s">
        <v>137</v>
      </c>
      <c r="FR322" s="551">
        <v>0</v>
      </c>
      <c r="FS322" s="552" t="s">
        <v>137</v>
      </c>
      <c r="FT322" s="171">
        <v>0</v>
      </c>
      <c r="FU322" s="171">
        <v>0</v>
      </c>
      <c r="FV322" s="331" t="s">
        <v>148</v>
      </c>
      <c r="FW322" s="552" t="s">
        <v>137</v>
      </c>
      <c r="FX322" s="551">
        <v>0</v>
      </c>
      <c r="FY322" s="552" t="s">
        <v>137</v>
      </c>
      <c r="FZ322" s="171">
        <v>1</v>
      </c>
      <c r="GA322" s="171">
        <v>1</v>
      </c>
      <c r="GB322" s="331">
        <v>1</v>
      </c>
      <c r="GC322" s="552" t="s">
        <v>137</v>
      </c>
      <c r="GD322" s="551">
        <v>0</v>
      </c>
      <c r="GE322" s="552" t="s">
        <v>137</v>
      </c>
      <c r="GF322" s="171">
        <v>17</v>
      </c>
      <c r="GG322" s="171">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2"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1">
        <v>1</v>
      </c>
      <c r="BQ323" s="171">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1">
        <v>0</v>
      </c>
      <c r="DG323" s="171">
        <v>0</v>
      </c>
      <c r="DH323" s="331" t="s">
        <v>148</v>
      </c>
      <c r="DI323" s="552" t="s">
        <v>137</v>
      </c>
      <c r="DJ323" s="551">
        <v>0</v>
      </c>
      <c r="DK323" s="552" t="s">
        <v>137</v>
      </c>
      <c r="DL323" s="171">
        <v>2</v>
      </c>
      <c r="DM323" s="171">
        <v>0</v>
      </c>
      <c r="DN323" s="331">
        <v>0</v>
      </c>
      <c r="DO323" s="552" t="s">
        <v>2285</v>
      </c>
      <c r="DP323" s="550">
        <v>0</v>
      </c>
      <c r="DQ323" s="552" t="s">
        <v>137</v>
      </c>
      <c r="DR323" s="171">
        <v>6</v>
      </c>
      <c r="DS323" s="171">
        <v>0</v>
      </c>
      <c r="DT323" s="331">
        <v>0</v>
      </c>
      <c r="DU323" s="552" t="s">
        <v>14172</v>
      </c>
      <c r="DV323" s="551">
        <v>0</v>
      </c>
      <c r="DW323" s="552" t="s">
        <v>137</v>
      </c>
      <c r="DX323" s="171">
        <v>1</v>
      </c>
      <c r="DY323" s="171">
        <v>0</v>
      </c>
      <c r="DZ323" s="331">
        <v>0</v>
      </c>
      <c r="EA323" s="552" t="s">
        <v>19150</v>
      </c>
      <c r="EB323" s="551">
        <v>0</v>
      </c>
      <c r="EC323" s="552" t="s">
        <v>137</v>
      </c>
      <c r="ED323" s="171">
        <v>1</v>
      </c>
      <c r="EE323" s="171">
        <v>1</v>
      </c>
      <c r="EF323" s="575">
        <v>1</v>
      </c>
      <c r="EG323" s="552" t="s">
        <v>137</v>
      </c>
      <c r="EH323" s="551">
        <v>0</v>
      </c>
      <c r="EI323" s="552" t="s">
        <v>137</v>
      </c>
      <c r="EJ323" s="171">
        <v>1</v>
      </c>
      <c r="EK323" s="171">
        <v>1</v>
      </c>
      <c r="EL323" s="575">
        <v>1</v>
      </c>
      <c r="EM323" s="552" t="s">
        <v>137</v>
      </c>
      <c r="EN323" s="551">
        <v>0</v>
      </c>
      <c r="EO323" s="552" t="s">
        <v>137</v>
      </c>
      <c r="EP323" s="171">
        <v>2</v>
      </c>
      <c r="EQ323" s="171">
        <v>1</v>
      </c>
      <c r="ER323" s="331">
        <v>0.5</v>
      </c>
      <c r="ES323" s="552" t="s">
        <v>2286</v>
      </c>
      <c r="ET323" s="551">
        <v>1</v>
      </c>
      <c r="EU323" s="552" t="s">
        <v>2287</v>
      </c>
      <c r="EV323" s="171">
        <v>4</v>
      </c>
      <c r="EW323" s="171">
        <v>2</v>
      </c>
      <c r="EX323" s="331">
        <v>0.5</v>
      </c>
      <c r="EY323" s="552" t="s">
        <v>14173</v>
      </c>
      <c r="EZ323" s="551">
        <v>2</v>
      </c>
      <c r="FA323" s="552" t="s">
        <v>14173</v>
      </c>
      <c r="FB323" s="171">
        <v>1</v>
      </c>
      <c r="FC323" s="171">
        <v>1</v>
      </c>
      <c r="FD323" s="331">
        <v>1</v>
      </c>
      <c r="FE323" s="552" t="s">
        <v>137</v>
      </c>
      <c r="FF323" s="551">
        <v>0</v>
      </c>
      <c r="FG323" s="552" t="s">
        <v>137</v>
      </c>
      <c r="FH323" s="171">
        <v>1</v>
      </c>
      <c r="FI323" s="171">
        <v>0</v>
      </c>
      <c r="FJ323" s="331">
        <v>0</v>
      </c>
      <c r="FK323" s="552" t="s">
        <v>19151</v>
      </c>
      <c r="FL323" s="551">
        <v>1</v>
      </c>
      <c r="FM323" s="552" t="s">
        <v>16889</v>
      </c>
      <c r="FN323" s="171">
        <v>0</v>
      </c>
      <c r="FO323" s="171">
        <v>0</v>
      </c>
      <c r="FP323" s="331" t="s">
        <v>148</v>
      </c>
      <c r="FQ323" s="552" t="s">
        <v>137</v>
      </c>
      <c r="FR323" s="551">
        <v>0</v>
      </c>
      <c r="FS323" s="552" t="s">
        <v>137</v>
      </c>
      <c r="FT323" s="171">
        <v>0</v>
      </c>
      <c r="FU323" s="171">
        <v>0</v>
      </c>
      <c r="FV323" s="331" t="s">
        <v>148</v>
      </c>
      <c r="FW323" s="552" t="s">
        <v>137</v>
      </c>
      <c r="FX323" s="551">
        <v>0</v>
      </c>
      <c r="FY323" s="552" t="s">
        <v>137</v>
      </c>
      <c r="FZ323" s="171">
        <v>1</v>
      </c>
      <c r="GA323" s="171">
        <v>0</v>
      </c>
      <c r="GB323" s="331">
        <v>0</v>
      </c>
      <c r="GC323" s="552" t="s">
        <v>2288</v>
      </c>
      <c r="GD323" s="551">
        <v>0</v>
      </c>
      <c r="GE323" s="552" t="s">
        <v>137</v>
      </c>
      <c r="GF323" s="171">
        <v>7</v>
      </c>
      <c r="GG323" s="171">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2"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8"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1">
        <v>1</v>
      </c>
      <c r="BQ324" s="171">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1">
        <v>0</v>
      </c>
      <c r="DG324" s="171">
        <v>0</v>
      </c>
      <c r="DH324" s="331" t="s">
        <v>148</v>
      </c>
      <c r="DI324" s="552" t="s">
        <v>137</v>
      </c>
      <c r="DJ324" s="551">
        <v>0</v>
      </c>
      <c r="DK324" s="552" t="s">
        <v>137</v>
      </c>
      <c r="DL324" s="171">
        <v>3</v>
      </c>
      <c r="DM324" s="171">
        <v>3</v>
      </c>
      <c r="DN324" s="331">
        <v>1</v>
      </c>
      <c r="DO324" s="552"/>
      <c r="DP324" s="550">
        <v>0</v>
      </c>
      <c r="DQ324" s="552" t="s">
        <v>137</v>
      </c>
      <c r="DR324" s="171">
        <v>5</v>
      </c>
      <c r="DS324" s="171">
        <v>0</v>
      </c>
      <c r="DT324" s="331">
        <v>0</v>
      </c>
      <c r="DU324" s="552" t="s">
        <v>2292</v>
      </c>
      <c r="DV324" s="551">
        <v>0</v>
      </c>
      <c r="DW324" s="552" t="s">
        <v>137</v>
      </c>
      <c r="DX324" s="171">
        <v>6</v>
      </c>
      <c r="DY324" s="171">
        <v>2</v>
      </c>
      <c r="DZ324" s="331">
        <v>0.33333333333333331</v>
      </c>
      <c r="EA324" s="552" t="s">
        <v>2293</v>
      </c>
      <c r="EB324" s="551">
        <v>0</v>
      </c>
      <c r="EC324" s="552" t="s">
        <v>137</v>
      </c>
      <c r="ED324" s="171">
        <v>0</v>
      </c>
      <c r="EE324" s="171">
        <v>0</v>
      </c>
      <c r="EF324" s="575" t="s">
        <v>148</v>
      </c>
      <c r="EG324" s="552" t="s">
        <v>137</v>
      </c>
      <c r="EH324" s="551">
        <v>0</v>
      </c>
      <c r="EI324" s="552" t="s">
        <v>137</v>
      </c>
      <c r="EJ324" s="171">
        <v>1</v>
      </c>
      <c r="EK324" s="171">
        <v>0</v>
      </c>
      <c r="EL324" s="575">
        <v>0</v>
      </c>
      <c r="EM324" s="552" t="s">
        <v>2294</v>
      </c>
      <c r="EN324" s="551">
        <v>1</v>
      </c>
      <c r="EO324" s="552" t="s">
        <v>2295</v>
      </c>
      <c r="EP324" s="171">
        <v>4</v>
      </c>
      <c r="EQ324" s="171">
        <v>3</v>
      </c>
      <c r="ER324" s="331">
        <v>0.75</v>
      </c>
      <c r="ES324" s="552" t="s">
        <v>2296</v>
      </c>
      <c r="ET324" s="551">
        <v>0</v>
      </c>
      <c r="EU324" s="552" t="s">
        <v>137</v>
      </c>
      <c r="EV324" s="171">
        <v>5</v>
      </c>
      <c r="EW324" s="171">
        <v>0</v>
      </c>
      <c r="EX324" s="331">
        <v>0</v>
      </c>
      <c r="EY324" s="552" t="s">
        <v>12813</v>
      </c>
      <c r="EZ324" s="551">
        <v>5</v>
      </c>
      <c r="FA324" s="552" t="s">
        <v>2297</v>
      </c>
      <c r="FB324" s="171">
        <v>1</v>
      </c>
      <c r="FC324" s="171">
        <v>0</v>
      </c>
      <c r="FD324" s="331">
        <v>0</v>
      </c>
      <c r="FE324" s="552" t="s">
        <v>2298</v>
      </c>
      <c r="FF324" s="551">
        <v>1</v>
      </c>
      <c r="FG324" s="552" t="s">
        <v>2297</v>
      </c>
      <c r="FH324" s="171">
        <v>2</v>
      </c>
      <c r="FI324" s="171">
        <v>2</v>
      </c>
      <c r="FJ324" s="331">
        <v>1</v>
      </c>
      <c r="FK324" s="552" t="s">
        <v>137</v>
      </c>
      <c r="FL324" s="551">
        <v>0</v>
      </c>
      <c r="FM324" s="552" t="s">
        <v>137</v>
      </c>
      <c r="FN324" s="171">
        <v>0</v>
      </c>
      <c r="FO324" s="171">
        <v>0</v>
      </c>
      <c r="FP324" s="331" t="s">
        <v>148</v>
      </c>
      <c r="FQ324" s="552" t="s">
        <v>137</v>
      </c>
      <c r="FR324" s="551">
        <v>0</v>
      </c>
      <c r="FS324" s="552" t="s">
        <v>137</v>
      </c>
      <c r="FT324" s="171">
        <v>0</v>
      </c>
      <c r="FU324" s="171">
        <v>0</v>
      </c>
      <c r="FV324" s="331" t="s">
        <v>148</v>
      </c>
      <c r="FW324" s="552" t="s">
        <v>137</v>
      </c>
      <c r="FX324" s="551">
        <v>0</v>
      </c>
      <c r="FY324" s="552" t="s">
        <v>137</v>
      </c>
      <c r="FZ324" s="171">
        <v>2</v>
      </c>
      <c r="GA324" s="171">
        <v>2</v>
      </c>
      <c r="GB324" s="331">
        <v>1</v>
      </c>
      <c r="GC324" s="552"/>
      <c r="GD324" s="551">
        <v>0</v>
      </c>
      <c r="GE324" s="552"/>
      <c r="GF324" s="171">
        <v>1</v>
      </c>
      <c r="GG324" s="171">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2"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8"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1">
        <v>1</v>
      </c>
      <c r="BQ325" s="171">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1">
        <v>0</v>
      </c>
      <c r="DG325" s="171">
        <v>0</v>
      </c>
      <c r="DH325" s="331" t="s">
        <v>148</v>
      </c>
      <c r="DI325" s="552" t="s">
        <v>137</v>
      </c>
      <c r="DJ325" s="551">
        <v>0</v>
      </c>
      <c r="DK325" s="552" t="s">
        <v>137</v>
      </c>
      <c r="DL325" s="171">
        <v>0</v>
      </c>
      <c r="DM325" s="171">
        <v>0</v>
      </c>
      <c r="DN325" s="331" t="s">
        <v>148</v>
      </c>
      <c r="DO325" s="552" t="s">
        <v>137</v>
      </c>
      <c r="DP325" s="550">
        <v>0</v>
      </c>
      <c r="DQ325" s="552" t="s">
        <v>137</v>
      </c>
      <c r="DR325" s="171">
        <v>3</v>
      </c>
      <c r="DS325" s="171">
        <v>0</v>
      </c>
      <c r="DT325" s="331">
        <v>0</v>
      </c>
      <c r="DU325" s="552" t="s">
        <v>2303</v>
      </c>
      <c r="DV325" s="551">
        <v>0</v>
      </c>
      <c r="DW325" s="552" t="s">
        <v>137</v>
      </c>
      <c r="DX325" s="171">
        <v>6</v>
      </c>
      <c r="DY325" s="171">
        <v>0</v>
      </c>
      <c r="DZ325" s="331">
        <v>0</v>
      </c>
      <c r="EA325" s="552" t="s">
        <v>2303</v>
      </c>
      <c r="EB325" s="551">
        <v>0</v>
      </c>
      <c r="EC325" s="552" t="s">
        <v>137</v>
      </c>
      <c r="ED325" s="171">
        <v>1</v>
      </c>
      <c r="EE325" s="171">
        <v>0</v>
      </c>
      <c r="EF325" s="575">
        <v>0</v>
      </c>
      <c r="EG325" s="552" t="s">
        <v>2303</v>
      </c>
      <c r="EH325" s="551">
        <v>0</v>
      </c>
      <c r="EI325" s="552" t="s">
        <v>137</v>
      </c>
      <c r="EJ325" s="171">
        <v>1</v>
      </c>
      <c r="EK325" s="171">
        <v>0</v>
      </c>
      <c r="EL325" s="575">
        <v>0</v>
      </c>
      <c r="EM325" s="552" t="s">
        <v>2301</v>
      </c>
      <c r="EN325" s="551">
        <v>1</v>
      </c>
      <c r="EO325" s="552" t="s">
        <v>2304</v>
      </c>
      <c r="EP325" s="171">
        <v>1</v>
      </c>
      <c r="EQ325" s="171">
        <v>1</v>
      </c>
      <c r="ER325" s="331">
        <v>1</v>
      </c>
      <c r="ES325" s="552" t="s">
        <v>137</v>
      </c>
      <c r="ET325" s="551">
        <v>0</v>
      </c>
      <c r="EU325" s="552" t="s">
        <v>137</v>
      </c>
      <c r="EV325" s="171">
        <v>10</v>
      </c>
      <c r="EW325" s="171">
        <v>7</v>
      </c>
      <c r="EX325" s="331">
        <v>0.7</v>
      </c>
      <c r="EY325" s="552" t="s">
        <v>12814</v>
      </c>
      <c r="EZ325" s="551">
        <v>3</v>
      </c>
      <c r="FA325" s="552" t="s">
        <v>2304</v>
      </c>
      <c r="FB325" s="171">
        <v>0</v>
      </c>
      <c r="FC325" s="171">
        <v>0</v>
      </c>
      <c r="FD325" s="331" t="s">
        <v>148</v>
      </c>
      <c r="FE325" s="552" t="s">
        <v>137</v>
      </c>
      <c r="FF325" s="551">
        <v>0</v>
      </c>
      <c r="FG325" s="552" t="s">
        <v>137</v>
      </c>
      <c r="FH325" s="171">
        <v>0</v>
      </c>
      <c r="FI325" s="171">
        <v>0</v>
      </c>
      <c r="FJ325" s="331" t="s">
        <v>148</v>
      </c>
      <c r="FK325" s="552" t="s">
        <v>137</v>
      </c>
      <c r="FL325" s="551">
        <v>0</v>
      </c>
      <c r="FM325" s="552" t="s">
        <v>137</v>
      </c>
      <c r="FN325" s="171">
        <v>0</v>
      </c>
      <c r="FO325" s="171">
        <v>0</v>
      </c>
      <c r="FP325" s="331" t="s">
        <v>148</v>
      </c>
      <c r="FQ325" s="552" t="s">
        <v>137</v>
      </c>
      <c r="FR325" s="551">
        <v>0</v>
      </c>
      <c r="FS325" s="552" t="s">
        <v>137</v>
      </c>
      <c r="FT325" s="171">
        <v>0</v>
      </c>
      <c r="FU325" s="171">
        <v>0</v>
      </c>
      <c r="FV325" s="331" t="s">
        <v>148</v>
      </c>
      <c r="FW325" s="552" t="s">
        <v>137</v>
      </c>
      <c r="FX325" s="551">
        <v>0</v>
      </c>
      <c r="FY325" s="552" t="s">
        <v>137</v>
      </c>
      <c r="FZ325" s="171">
        <v>1</v>
      </c>
      <c r="GA325" s="171">
        <v>0</v>
      </c>
      <c r="GB325" s="331">
        <v>0</v>
      </c>
      <c r="GC325" s="552" t="s">
        <v>2301</v>
      </c>
      <c r="GD325" s="551">
        <v>0</v>
      </c>
      <c r="GE325" s="552" t="s">
        <v>137</v>
      </c>
      <c r="GF325" s="171">
        <v>2</v>
      </c>
      <c r="GG325" s="171">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2"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8"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1">
        <v>0</v>
      </c>
      <c r="BQ326" s="171">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1">
        <v>0</v>
      </c>
      <c r="DG326" s="171">
        <v>0</v>
      </c>
      <c r="DH326" s="331" t="s">
        <v>148</v>
      </c>
      <c r="DI326" s="552" t="s">
        <v>137</v>
      </c>
      <c r="DJ326" s="551">
        <v>0</v>
      </c>
      <c r="DK326" s="552" t="s">
        <v>137</v>
      </c>
      <c r="DL326" s="171">
        <v>0</v>
      </c>
      <c r="DM326" s="171">
        <v>0</v>
      </c>
      <c r="DN326" s="331" t="s">
        <v>148</v>
      </c>
      <c r="DO326" s="552" t="s">
        <v>137</v>
      </c>
      <c r="DP326" s="550">
        <v>0</v>
      </c>
      <c r="DQ326" s="552" t="s">
        <v>137</v>
      </c>
      <c r="DR326" s="171">
        <v>5</v>
      </c>
      <c r="DS326" s="171">
        <v>0</v>
      </c>
      <c r="DT326" s="331">
        <v>0</v>
      </c>
      <c r="DU326" s="552" t="s">
        <v>2306</v>
      </c>
      <c r="DV326" s="551">
        <v>0</v>
      </c>
      <c r="DW326" s="552" t="s">
        <v>137</v>
      </c>
      <c r="DX326" s="171">
        <v>0</v>
      </c>
      <c r="DY326" s="171">
        <v>0</v>
      </c>
      <c r="DZ326" s="331" t="s">
        <v>148</v>
      </c>
      <c r="EA326" s="552" t="s">
        <v>137</v>
      </c>
      <c r="EB326" s="551">
        <v>0</v>
      </c>
      <c r="EC326" s="552" t="s">
        <v>137</v>
      </c>
      <c r="ED326" s="171">
        <v>1</v>
      </c>
      <c r="EE326" s="171">
        <v>0</v>
      </c>
      <c r="EF326" s="575">
        <v>0</v>
      </c>
      <c r="EG326" s="552" t="s">
        <v>2307</v>
      </c>
      <c r="EH326" s="551">
        <v>0</v>
      </c>
      <c r="EI326" s="552" t="s">
        <v>137</v>
      </c>
      <c r="EJ326" s="171">
        <v>1</v>
      </c>
      <c r="EK326" s="171">
        <v>0</v>
      </c>
      <c r="EL326" s="575">
        <v>0</v>
      </c>
      <c r="EM326" s="552" t="s">
        <v>2308</v>
      </c>
      <c r="EN326" s="551">
        <v>1</v>
      </c>
      <c r="EO326" s="552" t="s">
        <v>2309</v>
      </c>
      <c r="EP326" s="171">
        <v>3</v>
      </c>
      <c r="EQ326" s="171">
        <v>1</v>
      </c>
      <c r="ER326" s="331">
        <v>0.33333333333333331</v>
      </c>
      <c r="ES326" s="552" t="s">
        <v>2308</v>
      </c>
      <c r="ET326" s="551">
        <v>2</v>
      </c>
      <c r="EU326" s="552" t="s">
        <v>2309</v>
      </c>
      <c r="EV326" s="171">
        <v>12</v>
      </c>
      <c r="EW326" s="171">
        <v>0</v>
      </c>
      <c r="EX326" s="331">
        <v>0</v>
      </c>
      <c r="EY326" s="552" t="s">
        <v>2306</v>
      </c>
      <c r="EZ326" s="551">
        <v>9</v>
      </c>
      <c r="FA326" s="552" t="s">
        <v>12815</v>
      </c>
      <c r="FB326" s="171">
        <v>1</v>
      </c>
      <c r="FC326" s="171">
        <v>0</v>
      </c>
      <c r="FD326" s="331">
        <v>0</v>
      </c>
      <c r="FE326" s="552" t="s">
        <v>2308</v>
      </c>
      <c r="FF326" s="551">
        <v>0</v>
      </c>
      <c r="FG326" s="552" t="s">
        <v>137</v>
      </c>
      <c r="FH326" s="171">
        <v>2</v>
      </c>
      <c r="FI326" s="171">
        <v>1</v>
      </c>
      <c r="FJ326" s="331">
        <v>0.5</v>
      </c>
      <c r="FK326" s="552" t="s">
        <v>2308</v>
      </c>
      <c r="FL326" s="551">
        <v>0</v>
      </c>
      <c r="FM326" s="552" t="s">
        <v>137</v>
      </c>
      <c r="FN326" s="171">
        <v>0</v>
      </c>
      <c r="FO326" s="171">
        <v>0</v>
      </c>
      <c r="FP326" s="331" t="s">
        <v>148</v>
      </c>
      <c r="FQ326" s="552" t="s">
        <v>137</v>
      </c>
      <c r="FR326" s="551">
        <v>0</v>
      </c>
      <c r="FS326" s="552" t="s">
        <v>137</v>
      </c>
      <c r="FT326" s="171">
        <v>0</v>
      </c>
      <c r="FU326" s="171">
        <v>0</v>
      </c>
      <c r="FV326" s="331" t="s">
        <v>148</v>
      </c>
      <c r="FW326" s="552" t="s">
        <v>137</v>
      </c>
      <c r="FX326" s="551">
        <v>0</v>
      </c>
      <c r="FY326" s="552" t="s">
        <v>137</v>
      </c>
      <c r="FZ326" s="171">
        <v>3</v>
      </c>
      <c r="GA326" s="171">
        <v>0</v>
      </c>
      <c r="GB326" s="331">
        <v>0</v>
      </c>
      <c r="GC326" s="552" t="s">
        <v>2308</v>
      </c>
      <c r="GD326" s="551">
        <v>0</v>
      </c>
      <c r="GE326" s="552" t="s">
        <v>137</v>
      </c>
      <c r="GF326" s="171">
        <v>7</v>
      </c>
      <c r="GG326" s="171">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2"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8"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1">
        <v>3</v>
      </c>
      <c r="BQ327" s="171">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1">
        <v>0</v>
      </c>
      <c r="DG327" s="171">
        <v>0</v>
      </c>
      <c r="DH327" s="331" t="s">
        <v>148</v>
      </c>
      <c r="DI327" s="552" t="s">
        <v>137</v>
      </c>
      <c r="DJ327" s="551">
        <v>0</v>
      </c>
      <c r="DK327" s="552" t="s">
        <v>137</v>
      </c>
      <c r="DL327" s="171">
        <v>0</v>
      </c>
      <c r="DM327" s="171">
        <v>0</v>
      </c>
      <c r="DN327" s="331" t="s">
        <v>148</v>
      </c>
      <c r="DO327" s="552" t="s">
        <v>137</v>
      </c>
      <c r="DP327" s="550">
        <v>0</v>
      </c>
      <c r="DQ327" s="552" t="s">
        <v>137</v>
      </c>
      <c r="DR327" s="171">
        <v>11</v>
      </c>
      <c r="DS327" s="171">
        <v>0</v>
      </c>
      <c r="DT327" s="331">
        <v>0</v>
      </c>
      <c r="DU327" s="552" t="s">
        <v>2313</v>
      </c>
      <c r="DV327" s="551">
        <v>0</v>
      </c>
      <c r="DW327" s="552" t="s">
        <v>137</v>
      </c>
      <c r="DX327" s="171">
        <v>0</v>
      </c>
      <c r="DY327" s="171">
        <v>0</v>
      </c>
      <c r="DZ327" s="331" t="s">
        <v>148</v>
      </c>
      <c r="EA327" s="552"/>
      <c r="EB327" s="551">
        <v>0</v>
      </c>
      <c r="EC327" s="552" t="s">
        <v>137</v>
      </c>
      <c r="ED327" s="171">
        <v>2</v>
      </c>
      <c r="EE327" s="171">
        <v>1</v>
      </c>
      <c r="EF327" s="575">
        <v>0.5</v>
      </c>
      <c r="EG327" s="552" t="s">
        <v>2311</v>
      </c>
      <c r="EH327" s="551">
        <v>0</v>
      </c>
      <c r="EI327" s="552" t="s">
        <v>137</v>
      </c>
      <c r="EJ327" s="171">
        <v>1</v>
      </c>
      <c r="EK327" s="171">
        <v>1</v>
      </c>
      <c r="EL327" s="575">
        <v>1</v>
      </c>
      <c r="EM327" s="552" t="s">
        <v>137</v>
      </c>
      <c r="EN327" s="551">
        <v>0</v>
      </c>
      <c r="EO327" s="552" t="s">
        <v>137</v>
      </c>
      <c r="EP327" s="171">
        <v>2</v>
      </c>
      <c r="EQ327" s="171">
        <v>1</v>
      </c>
      <c r="ER327" s="331">
        <v>0.5</v>
      </c>
      <c r="ES327" s="552" t="s">
        <v>2314</v>
      </c>
      <c r="ET327" s="551">
        <v>0</v>
      </c>
      <c r="EU327" s="552" t="s">
        <v>137</v>
      </c>
      <c r="EV327" s="171">
        <v>7</v>
      </c>
      <c r="EW327" s="171">
        <v>7</v>
      </c>
      <c r="EX327" s="331">
        <v>1</v>
      </c>
      <c r="EY327" s="552" t="s">
        <v>137</v>
      </c>
      <c r="EZ327" s="551">
        <v>0</v>
      </c>
      <c r="FA327" s="552" t="s">
        <v>137</v>
      </c>
      <c r="FB327" s="171">
        <v>1</v>
      </c>
      <c r="FC327" s="171">
        <v>0</v>
      </c>
      <c r="FD327" s="331">
        <v>0</v>
      </c>
      <c r="FE327" s="552" t="s">
        <v>11119</v>
      </c>
      <c r="FF327" s="551">
        <v>0</v>
      </c>
      <c r="FG327" s="552" t="s">
        <v>137</v>
      </c>
      <c r="FH327" s="171">
        <v>1</v>
      </c>
      <c r="FI327" s="171">
        <v>1</v>
      </c>
      <c r="FJ327" s="331">
        <v>1</v>
      </c>
      <c r="FK327" s="552" t="s">
        <v>137</v>
      </c>
      <c r="FL327" s="551">
        <v>0</v>
      </c>
      <c r="FM327" s="552" t="s">
        <v>137</v>
      </c>
      <c r="FN327" s="171">
        <v>0</v>
      </c>
      <c r="FO327" s="171">
        <v>0</v>
      </c>
      <c r="FP327" s="331" t="s">
        <v>148</v>
      </c>
      <c r="FQ327" s="552" t="s">
        <v>137</v>
      </c>
      <c r="FR327" s="551">
        <v>0</v>
      </c>
      <c r="FS327" s="552" t="s">
        <v>137</v>
      </c>
      <c r="FT327" s="171">
        <v>0</v>
      </c>
      <c r="FU327" s="171">
        <v>0</v>
      </c>
      <c r="FV327" s="331" t="s">
        <v>148</v>
      </c>
      <c r="FW327" s="552" t="s">
        <v>137</v>
      </c>
      <c r="FX327" s="551">
        <v>0</v>
      </c>
      <c r="FY327" s="552" t="s">
        <v>137</v>
      </c>
      <c r="FZ327" s="171">
        <v>1</v>
      </c>
      <c r="GA327" s="171">
        <v>0</v>
      </c>
      <c r="GB327" s="331">
        <v>0</v>
      </c>
      <c r="GC327" s="552" t="s">
        <v>2315</v>
      </c>
      <c r="GD327" s="551">
        <v>1</v>
      </c>
      <c r="GE327" s="552" t="s">
        <v>2316</v>
      </c>
      <c r="GF327" s="171">
        <v>5</v>
      </c>
      <c r="GG327" s="171">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2"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8"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1">
        <v>0</v>
      </c>
      <c r="BQ328" s="171">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1">
        <v>0</v>
      </c>
      <c r="DG328" s="171">
        <v>0</v>
      </c>
      <c r="DH328" s="331" t="s">
        <v>148</v>
      </c>
      <c r="DI328" s="552" t="s">
        <v>137</v>
      </c>
      <c r="DJ328" s="551">
        <v>0</v>
      </c>
      <c r="DK328" s="552" t="s">
        <v>137</v>
      </c>
      <c r="DL328" s="171">
        <v>0</v>
      </c>
      <c r="DM328" s="171">
        <v>0</v>
      </c>
      <c r="DN328" s="331" t="s">
        <v>148</v>
      </c>
      <c r="DO328" s="552" t="s">
        <v>137</v>
      </c>
      <c r="DP328" s="550">
        <v>0</v>
      </c>
      <c r="DQ328" s="552" t="s">
        <v>137</v>
      </c>
      <c r="DR328" s="171">
        <v>5</v>
      </c>
      <c r="DS328" s="171">
        <v>5</v>
      </c>
      <c r="DT328" s="331">
        <v>1</v>
      </c>
      <c r="DU328" s="552" t="s">
        <v>137</v>
      </c>
      <c r="DV328" s="551">
        <v>0</v>
      </c>
      <c r="DW328" s="552" t="s">
        <v>137</v>
      </c>
      <c r="DX328" s="171">
        <v>2</v>
      </c>
      <c r="DY328" s="171">
        <v>0</v>
      </c>
      <c r="DZ328" s="331">
        <v>0</v>
      </c>
      <c r="EA328" s="552" t="s">
        <v>16890</v>
      </c>
      <c r="EB328" s="551">
        <v>0</v>
      </c>
      <c r="EC328" s="552" t="s">
        <v>137</v>
      </c>
      <c r="ED328" s="171">
        <v>2</v>
      </c>
      <c r="EE328" s="171">
        <v>0</v>
      </c>
      <c r="EF328" s="575">
        <v>0</v>
      </c>
      <c r="EG328" s="552" t="s">
        <v>2318</v>
      </c>
      <c r="EH328" s="551">
        <v>1</v>
      </c>
      <c r="EI328" s="552" t="s">
        <v>16891</v>
      </c>
      <c r="EJ328" s="171">
        <v>1</v>
      </c>
      <c r="EK328" s="171">
        <v>1</v>
      </c>
      <c r="EL328" s="575">
        <v>1</v>
      </c>
      <c r="EM328" s="552" t="s">
        <v>137</v>
      </c>
      <c r="EN328" s="551">
        <v>0</v>
      </c>
      <c r="EO328" s="552" t="s">
        <v>137</v>
      </c>
      <c r="EP328" s="171">
        <v>3</v>
      </c>
      <c r="EQ328" s="171">
        <v>3</v>
      </c>
      <c r="ER328" s="331">
        <v>1</v>
      </c>
      <c r="ES328" s="552" t="s">
        <v>137</v>
      </c>
      <c r="ET328" s="551">
        <v>0</v>
      </c>
      <c r="EU328" s="552" t="s">
        <v>137</v>
      </c>
      <c r="EV328" s="171">
        <v>13</v>
      </c>
      <c r="EW328" s="171">
        <v>0</v>
      </c>
      <c r="EX328" s="331">
        <v>0</v>
      </c>
      <c r="EY328" s="552" t="s">
        <v>12816</v>
      </c>
      <c r="EZ328" s="551">
        <v>13</v>
      </c>
      <c r="FA328" s="552" t="s">
        <v>12816</v>
      </c>
      <c r="FB328" s="171">
        <v>1</v>
      </c>
      <c r="FC328" s="171">
        <v>1</v>
      </c>
      <c r="FD328" s="331">
        <v>1</v>
      </c>
      <c r="FE328" s="552" t="s">
        <v>137</v>
      </c>
      <c r="FF328" s="551">
        <v>0</v>
      </c>
      <c r="FG328" s="552" t="s">
        <v>137</v>
      </c>
      <c r="FH328" s="171">
        <v>0</v>
      </c>
      <c r="FI328" s="171">
        <v>0</v>
      </c>
      <c r="FJ328" s="331" t="s">
        <v>148</v>
      </c>
      <c r="FK328" s="552" t="s">
        <v>137</v>
      </c>
      <c r="FL328" s="551">
        <v>0</v>
      </c>
      <c r="FM328" s="552" t="s">
        <v>137</v>
      </c>
      <c r="FN328" s="171">
        <v>0</v>
      </c>
      <c r="FO328" s="171">
        <v>0</v>
      </c>
      <c r="FP328" s="331" t="s">
        <v>148</v>
      </c>
      <c r="FQ328" s="552" t="s">
        <v>137</v>
      </c>
      <c r="FR328" s="551">
        <v>0</v>
      </c>
      <c r="FS328" s="552" t="s">
        <v>137</v>
      </c>
      <c r="FT328" s="171">
        <v>0</v>
      </c>
      <c r="FU328" s="171">
        <v>0</v>
      </c>
      <c r="FV328" s="331" t="s">
        <v>148</v>
      </c>
      <c r="FW328" s="552" t="s">
        <v>137</v>
      </c>
      <c r="FX328" s="551">
        <v>0</v>
      </c>
      <c r="FY328" s="552" t="s">
        <v>137</v>
      </c>
      <c r="FZ328" s="171">
        <v>2</v>
      </c>
      <c r="GA328" s="171">
        <v>1</v>
      </c>
      <c r="GB328" s="331">
        <v>0.5</v>
      </c>
      <c r="GC328" s="552" t="s">
        <v>16892</v>
      </c>
      <c r="GD328" s="551">
        <v>1</v>
      </c>
      <c r="GE328" s="552" t="s">
        <v>16893</v>
      </c>
      <c r="GF328" s="171">
        <v>29</v>
      </c>
      <c r="GG328" s="171">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2"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8"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1">
        <v>1</v>
      </c>
      <c r="BQ329" s="171">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1">
        <v>0</v>
      </c>
      <c r="DG329" s="171">
        <v>0</v>
      </c>
      <c r="DH329" s="331" t="s">
        <v>148</v>
      </c>
      <c r="DI329" s="552" t="s">
        <v>137</v>
      </c>
      <c r="DJ329" s="551">
        <v>0</v>
      </c>
      <c r="DK329" s="552" t="s">
        <v>137</v>
      </c>
      <c r="DL329" s="171">
        <v>2</v>
      </c>
      <c r="DM329" s="171">
        <v>0</v>
      </c>
      <c r="DN329" s="331">
        <v>0</v>
      </c>
      <c r="DO329" s="552" t="s">
        <v>2323</v>
      </c>
      <c r="DP329" s="550">
        <v>0</v>
      </c>
      <c r="DQ329" s="552" t="s">
        <v>137</v>
      </c>
      <c r="DR329" s="171">
        <v>6</v>
      </c>
      <c r="DS329" s="171">
        <v>0</v>
      </c>
      <c r="DT329" s="331">
        <v>0</v>
      </c>
      <c r="DU329" s="552" t="s">
        <v>2324</v>
      </c>
      <c r="DV329" s="551">
        <v>0</v>
      </c>
      <c r="DW329" s="552" t="s">
        <v>137</v>
      </c>
      <c r="DX329" s="171">
        <v>0</v>
      </c>
      <c r="DY329" s="171">
        <v>0</v>
      </c>
      <c r="DZ329" s="331" t="s">
        <v>148</v>
      </c>
      <c r="EA329" s="552" t="s">
        <v>137</v>
      </c>
      <c r="EB329" s="551">
        <v>0</v>
      </c>
      <c r="EC329" s="552" t="s">
        <v>137</v>
      </c>
      <c r="ED329" s="171">
        <v>1</v>
      </c>
      <c r="EE329" s="171">
        <v>0</v>
      </c>
      <c r="EF329" s="575">
        <v>0</v>
      </c>
      <c r="EG329" s="552" t="s">
        <v>2325</v>
      </c>
      <c r="EH329" s="551">
        <v>0</v>
      </c>
      <c r="EI329" s="552" t="s">
        <v>137</v>
      </c>
      <c r="EJ329" s="171">
        <v>1</v>
      </c>
      <c r="EK329" s="171">
        <v>1</v>
      </c>
      <c r="EL329" s="575">
        <v>1</v>
      </c>
      <c r="EM329" s="552" t="s">
        <v>137</v>
      </c>
      <c r="EN329" s="551">
        <v>0</v>
      </c>
      <c r="EO329" s="552" t="s">
        <v>137</v>
      </c>
      <c r="EP329" s="171">
        <v>2</v>
      </c>
      <c r="EQ329" s="171">
        <v>2</v>
      </c>
      <c r="ER329" s="331">
        <v>1</v>
      </c>
      <c r="ES329" s="552"/>
      <c r="ET329" s="551">
        <v>0</v>
      </c>
      <c r="EU329" s="552" t="s">
        <v>137</v>
      </c>
      <c r="EV329" s="171">
        <v>7</v>
      </c>
      <c r="EW329" s="171">
        <v>0</v>
      </c>
      <c r="EX329" s="331">
        <v>0</v>
      </c>
      <c r="EY329" s="552" t="s">
        <v>12817</v>
      </c>
      <c r="EZ329" s="551">
        <v>7</v>
      </c>
      <c r="FA329" s="552" t="s">
        <v>12817</v>
      </c>
      <c r="FB329" s="171">
        <v>0</v>
      </c>
      <c r="FC329" s="171">
        <v>0</v>
      </c>
      <c r="FD329" s="331" t="s">
        <v>148</v>
      </c>
      <c r="FE329" s="552" t="s">
        <v>137</v>
      </c>
      <c r="FF329" s="551">
        <v>0</v>
      </c>
      <c r="FG329" s="552" t="s">
        <v>137</v>
      </c>
      <c r="FH329" s="171">
        <v>0</v>
      </c>
      <c r="FI329" s="171">
        <v>0</v>
      </c>
      <c r="FJ329" s="331" t="s">
        <v>148</v>
      </c>
      <c r="FK329" s="552" t="s">
        <v>137</v>
      </c>
      <c r="FL329" s="551">
        <v>0</v>
      </c>
      <c r="FM329" s="552" t="s">
        <v>137</v>
      </c>
      <c r="FN329" s="171">
        <v>0</v>
      </c>
      <c r="FO329" s="171">
        <v>0</v>
      </c>
      <c r="FP329" s="331" t="s">
        <v>148</v>
      </c>
      <c r="FQ329" s="552" t="s">
        <v>137</v>
      </c>
      <c r="FR329" s="551">
        <v>0</v>
      </c>
      <c r="FS329" s="552" t="s">
        <v>137</v>
      </c>
      <c r="FT329" s="171">
        <v>0</v>
      </c>
      <c r="FU329" s="171">
        <v>0</v>
      </c>
      <c r="FV329" s="331" t="s">
        <v>148</v>
      </c>
      <c r="FW329" s="552" t="s">
        <v>137</v>
      </c>
      <c r="FX329" s="551">
        <v>0</v>
      </c>
      <c r="FY329" s="552" t="s">
        <v>137</v>
      </c>
      <c r="FZ329" s="171">
        <v>1</v>
      </c>
      <c r="GA329" s="171">
        <v>0</v>
      </c>
      <c r="GB329" s="331">
        <v>0</v>
      </c>
      <c r="GC329" s="552" t="s">
        <v>2326</v>
      </c>
      <c r="GD329" s="551">
        <v>1</v>
      </c>
      <c r="GE329" s="552" t="s">
        <v>2327</v>
      </c>
      <c r="GF329" s="171">
        <v>13</v>
      </c>
      <c r="GG329" s="171">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2"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8"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1">
        <v>0</v>
      </c>
      <c r="BQ330" s="171">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1">
        <v>0</v>
      </c>
      <c r="DG330" s="171">
        <v>0</v>
      </c>
      <c r="DH330" s="331" t="s">
        <v>148</v>
      </c>
      <c r="DI330" s="552" t="s">
        <v>137</v>
      </c>
      <c r="DJ330" s="551">
        <v>0</v>
      </c>
      <c r="DK330" s="552" t="s">
        <v>137</v>
      </c>
      <c r="DL330" s="171">
        <v>0</v>
      </c>
      <c r="DM330" s="171">
        <v>0</v>
      </c>
      <c r="DN330" s="331" t="s">
        <v>148</v>
      </c>
      <c r="DO330" s="552" t="s">
        <v>137</v>
      </c>
      <c r="DP330" s="550">
        <v>0</v>
      </c>
      <c r="DQ330" s="552" t="s">
        <v>137</v>
      </c>
      <c r="DR330" s="171">
        <v>8</v>
      </c>
      <c r="DS330" s="171">
        <v>0</v>
      </c>
      <c r="DT330" s="331">
        <v>0</v>
      </c>
      <c r="DU330" s="552" t="s">
        <v>14174</v>
      </c>
      <c r="DV330" s="551">
        <v>0</v>
      </c>
      <c r="DW330" s="552" t="s">
        <v>137</v>
      </c>
      <c r="DX330" s="171">
        <v>2</v>
      </c>
      <c r="DY330" s="171">
        <v>1</v>
      </c>
      <c r="DZ330" s="331">
        <v>0.5</v>
      </c>
      <c r="EA330" s="552" t="s">
        <v>2332</v>
      </c>
      <c r="EB330" s="551">
        <v>0</v>
      </c>
      <c r="EC330" s="552" t="s">
        <v>137</v>
      </c>
      <c r="ED330" s="171">
        <v>0</v>
      </c>
      <c r="EE330" s="171">
        <v>0</v>
      </c>
      <c r="EF330" s="575" t="s">
        <v>148</v>
      </c>
      <c r="EG330" s="552" t="s">
        <v>137</v>
      </c>
      <c r="EH330" s="551">
        <v>0</v>
      </c>
      <c r="EI330" s="552" t="s">
        <v>137</v>
      </c>
      <c r="EJ330" s="171">
        <v>1</v>
      </c>
      <c r="EK330" s="171">
        <v>0</v>
      </c>
      <c r="EL330" s="575">
        <v>0</v>
      </c>
      <c r="EM330" s="552" t="s">
        <v>2331</v>
      </c>
      <c r="EN330" s="551">
        <v>0</v>
      </c>
      <c r="EO330" s="552" t="s">
        <v>137</v>
      </c>
      <c r="EP330" s="171">
        <v>2</v>
      </c>
      <c r="EQ330" s="171">
        <v>0</v>
      </c>
      <c r="ER330" s="331">
        <v>0</v>
      </c>
      <c r="ES330" s="552" t="s">
        <v>2333</v>
      </c>
      <c r="ET330" s="551">
        <v>1</v>
      </c>
      <c r="EU330" s="552" t="s">
        <v>2334</v>
      </c>
      <c r="EV330" s="171">
        <v>5</v>
      </c>
      <c r="EW330" s="171">
        <v>0</v>
      </c>
      <c r="EX330" s="331">
        <v>0</v>
      </c>
      <c r="EY330" s="552" t="s">
        <v>12818</v>
      </c>
      <c r="EZ330" s="551">
        <v>5</v>
      </c>
      <c r="FA330" s="552" t="s">
        <v>12819</v>
      </c>
      <c r="FB330" s="171">
        <v>2</v>
      </c>
      <c r="FC330" s="171">
        <v>0</v>
      </c>
      <c r="FD330" s="331">
        <v>0</v>
      </c>
      <c r="FE330" s="552" t="s">
        <v>2331</v>
      </c>
      <c r="FF330" s="551">
        <v>1</v>
      </c>
      <c r="FG330" s="552" t="s">
        <v>2335</v>
      </c>
      <c r="FH330" s="171">
        <v>2</v>
      </c>
      <c r="FI330" s="171">
        <v>2</v>
      </c>
      <c r="FJ330" s="331">
        <v>1</v>
      </c>
      <c r="FK330" s="552" t="s">
        <v>137</v>
      </c>
      <c r="FL330" s="551">
        <v>0</v>
      </c>
      <c r="FM330" s="552" t="s">
        <v>137</v>
      </c>
      <c r="FN330" s="171">
        <v>0</v>
      </c>
      <c r="FO330" s="171">
        <v>0</v>
      </c>
      <c r="FP330" s="331" t="s">
        <v>148</v>
      </c>
      <c r="FQ330" s="552" t="s">
        <v>137</v>
      </c>
      <c r="FR330" s="551">
        <v>0</v>
      </c>
      <c r="FS330" s="552" t="s">
        <v>137</v>
      </c>
      <c r="FT330" s="171">
        <v>0</v>
      </c>
      <c r="FU330" s="171">
        <v>0</v>
      </c>
      <c r="FV330" s="331" t="s">
        <v>148</v>
      </c>
      <c r="FW330" s="552" t="s">
        <v>137</v>
      </c>
      <c r="FX330" s="551">
        <v>0</v>
      </c>
      <c r="FY330" s="552" t="s">
        <v>137</v>
      </c>
      <c r="FZ330" s="171">
        <v>2</v>
      </c>
      <c r="GA330" s="171">
        <v>1</v>
      </c>
      <c r="GB330" s="331">
        <v>0.5</v>
      </c>
      <c r="GC330" s="552" t="s">
        <v>2336</v>
      </c>
      <c r="GD330" s="551">
        <v>1</v>
      </c>
      <c r="GE330" s="552" t="s">
        <v>2336</v>
      </c>
      <c r="GF330" s="171">
        <v>5</v>
      </c>
      <c r="GG330" s="171">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2"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1">
        <v>1</v>
      </c>
      <c r="BQ331" s="171">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1">
        <v>0</v>
      </c>
      <c r="DG331" s="171">
        <v>0</v>
      </c>
      <c r="DH331" s="331" t="s">
        <v>148</v>
      </c>
      <c r="DI331" s="552" t="s">
        <v>137</v>
      </c>
      <c r="DJ331" s="551">
        <v>0</v>
      </c>
      <c r="DK331" s="552" t="s">
        <v>137</v>
      </c>
      <c r="DL331" s="171">
        <v>0</v>
      </c>
      <c r="DM331" s="171">
        <v>0</v>
      </c>
      <c r="DN331" s="331" t="s">
        <v>148</v>
      </c>
      <c r="DO331" s="552" t="s">
        <v>137</v>
      </c>
      <c r="DP331" s="550">
        <v>0</v>
      </c>
      <c r="DQ331" s="552" t="s">
        <v>137</v>
      </c>
      <c r="DR331" s="171">
        <v>2</v>
      </c>
      <c r="DS331" s="171">
        <v>0</v>
      </c>
      <c r="DT331" s="331">
        <v>0</v>
      </c>
      <c r="DU331" s="552" t="s">
        <v>2341</v>
      </c>
      <c r="DV331" s="551">
        <v>0</v>
      </c>
      <c r="DW331" s="552" t="s">
        <v>137</v>
      </c>
      <c r="DX331" s="171">
        <v>2</v>
      </c>
      <c r="DY331" s="171">
        <v>0</v>
      </c>
      <c r="DZ331" s="331">
        <v>0</v>
      </c>
      <c r="EA331" s="552" t="s">
        <v>2342</v>
      </c>
      <c r="EB331" s="551">
        <v>0</v>
      </c>
      <c r="EC331" s="552" t="s">
        <v>137</v>
      </c>
      <c r="ED331" s="171">
        <v>1</v>
      </c>
      <c r="EE331" s="171">
        <v>0</v>
      </c>
      <c r="EF331" s="575">
        <v>0</v>
      </c>
      <c r="EG331" s="552" t="s">
        <v>2343</v>
      </c>
      <c r="EH331" s="551">
        <v>0</v>
      </c>
      <c r="EI331" s="552" t="s">
        <v>137</v>
      </c>
      <c r="EJ331" s="171">
        <v>1</v>
      </c>
      <c r="EK331" s="171">
        <v>0</v>
      </c>
      <c r="EL331" s="575">
        <v>0</v>
      </c>
      <c r="EM331" s="552" t="s">
        <v>2344</v>
      </c>
      <c r="EN331" s="551">
        <v>1</v>
      </c>
      <c r="EO331" s="552" t="s">
        <v>2345</v>
      </c>
      <c r="EP331" s="171">
        <v>2</v>
      </c>
      <c r="EQ331" s="171">
        <v>0</v>
      </c>
      <c r="ER331" s="331">
        <v>0</v>
      </c>
      <c r="ES331" s="552" t="s">
        <v>2346</v>
      </c>
      <c r="ET331" s="551">
        <v>2</v>
      </c>
      <c r="EU331" s="552" t="s">
        <v>12416</v>
      </c>
      <c r="EV331" s="171">
        <v>8</v>
      </c>
      <c r="EW331" s="171">
        <v>0</v>
      </c>
      <c r="EX331" s="331">
        <v>0</v>
      </c>
      <c r="EY331" s="552" t="s">
        <v>12820</v>
      </c>
      <c r="EZ331" s="551">
        <v>8</v>
      </c>
      <c r="FA331" s="552" t="s">
        <v>12821</v>
      </c>
      <c r="FB331" s="171">
        <v>1</v>
      </c>
      <c r="FC331" s="171">
        <v>0</v>
      </c>
      <c r="FD331" s="331">
        <v>0</v>
      </c>
      <c r="FE331" s="552" t="s">
        <v>13850</v>
      </c>
      <c r="FF331" s="551">
        <v>1</v>
      </c>
      <c r="FG331" s="552" t="s">
        <v>13851</v>
      </c>
      <c r="FH331" s="171">
        <v>0</v>
      </c>
      <c r="FI331" s="171">
        <v>0</v>
      </c>
      <c r="FJ331" s="331" t="s">
        <v>148</v>
      </c>
      <c r="FK331" s="552" t="s">
        <v>137</v>
      </c>
      <c r="FL331" s="551">
        <v>0</v>
      </c>
      <c r="FM331" s="552" t="s">
        <v>137</v>
      </c>
      <c r="FN331" s="171">
        <v>0</v>
      </c>
      <c r="FO331" s="171">
        <v>0</v>
      </c>
      <c r="FP331" s="331" t="s">
        <v>148</v>
      </c>
      <c r="FQ331" s="552" t="s">
        <v>137</v>
      </c>
      <c r="FR331" s="551">
        <v>0</v>
      </c>
      <c r="FS331" s="552" t="s">
        <v>137</v>
      </c>
      <c r="FT331" s="171">
        <v>0</v>
      </c>
      <c r="FU331" s="171">
        <v>0</v>
      </c>
      <c r="FV331" s="331" t="s">
        <v>148</v>
      </c>
      <c r="FW331" s="552" t="s">
        <v>137</v>
      </c>
      <c r="FX331" s="551">
        <v>0</v>
      </c>
      <c r="FY331" s="552" t="s">
        <v>137</v>
      </c>
      <c r="FZ331" s="171">
        <v>2</v>
      </c>
      <c r="GA331" s="171">
        <v>2</v>
      </c>
      <c r="GB331" s="331">
        <v>1</v>
      </c>
      <c r="GC331" s="552" t="s">
        <v>137</v>
      </c>
      <c r="GD331" s="551">
        <v>0</v>
      </c>
      <c r="GE331" s="552" t="s">
        <v>137</v>
      </c>
      <c r="GF331" s="171">
        <v>5</v>
      </c>
      <c r="GG331" s="171">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2"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1">
        <v>1</v>
      </c>
      <c r="BQ332" s="171">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1">
        <v>0</v>
      </c>
      <c r="DG332" s="171">
        <v>0</v>
      </c>
      <c r="DH332" s="331" t="s">
        <v>148</v>
      </c>
      <c r="DI332" s="552" t="s">
        <v>137</v>
      </c>
      <c r="DJ332" s="551">
        <v>0</v>
      </c>
      <c r="DK332" s="552" t="s">
        <v>137</v>
      </c>
      <c r="DL332" s="171">
        <v>1</v>
      </c>
      <c r="DM332" s="171">
        <v>1</v>
      </c>
      <c r="DN332" s="331">
        <v>1</v>
      </c>
      <c r="DO332" s="552"/>
      <c r="DP332" s="550">
        <v>0</v>
      </c>
      <c r="DQ332" s="552" t="s">
        <v>137</v>
      </c>
      <c r="DR332" s="171">
        <v>6</v>
      </c>
      <c r="DS332" s="171">
        <v>0</v>
      </c>
      <c r="DT332" s="331">
        <v>0</v>
      </c>
      <c r="DU332" s="552" t="s">
        <v>19410</v>
      </c>
      <c r="DV332" s="551">
        <v>0</v>
      </c>
      <c r="DW332" s="552" t="s">
        <v>137</v>
      </c>
      <c r="DX332" s="171">
        <v>1</v>
      </c>
      <c r="DY332" s="171">
        <v>0</v>
      </c>
      <c r="DZ332" s="331">
        <v>0</v>
      </c>
      <c r="EA332" s="552" t="s">
        <v>19411</v>
      </c>
      <c r="EB332" s="551">
        <v>0</v>
      </c>
      <c r="EC332" s="552" t="s">
        <v>137</v>
      </c>
      <c r="ED332" s="171">
        <v>0</v>
      </c>
      <c r="EE332" s="171">
        <v>0</v>
      </c>
      <c r="EF332" s="575" t="s">
        <v>148</v>
      </c>
      <c r="EG332" s="552" t="s">
        <v>137</v>
      </c>
      <c r="EH332" s="551">
        <v>0</v>
      </c>
      <c r="EI332" s="552" t="s">
        <v>137</v>
      </c>
      <c r="EJ332" s="171">
        <v>0</v>
      </c>
      <c r="EK332" s="171">
        <v>0</v>
      </c>
      <c r="EL332" s="575" t="s">
        <v>148</v>
      </c>
      <c r="EM332" s="552" t="s">
        <v>137</v>
      </c>
      <c r="EN332" s="551">
        <v>0</v>
      </c>
      <c r="EO332" s="552" t="s">
        <v>137</v>
      </c>
      <c r="EP332" s="171">
        <v>2</v>
      </c>
      <c r="EQ332" s="171">
        <v>0</v>
      </c>
      <c r="ER332" s="331">
        <v>0</v>
      </c>
      <c r="ES332" s="552" t="s">
        <v>19412</v>
      </c>
      <c r="ET332" s="551">
        <v>1</v>
      </c>
      <c r="EU332" s="552" t="s">
        <v>2348</v>
      </c>
      <c r="EV332" s="171">
        <v>10</v>
      </c>
      <c r="EW332" s="171">
        <v>0</v>
      </c>
      <c r="EX332" s="331">
        <v>0</v>
      </c>
      <c r="EY332" s="552" t="s">
        <v>19413</v>
      </c>
      <c r="EZ332" s="551">
        <v>6</v>
      </c>
      <c r="FA332" s="552" t="s">
        <v>19414</v>
      </c>
      <c r="FB332" s="171">
        <v>0</v>
      </c>
      <c r="FC332" s="171">
        <v>0</v>
      </c>
      <c r="FD332" s="331" t="s">
        <v>148</v>
      </c>
      <c r="FE332" s="552" t="s">
        <v>137</v>
      </c>
      <c r="FF332" s="551">
        <v>0</v>
      </c>
      <c r="FG332" s="552" t="s">
        <v>137</v>
      </c>
      <c r="FH332" s="171">
        <v>0</v>
      </c>
      <c r="FI332" s="171">
        <v>0</v>
      </c>
      <c r="FJ332" s="331" t="s">
        <v>148</v>
      </c>
      <c r="FK332" s="552" t="s">
        <v>137</v>
      </c>
      <c r="FL332" s="551">
        <v>0</v>
      </c>
      <c r="FM332" s="552" t="s">
        <v>137</v>
      </c>
      <c r="FN332" s="171">
        <v>0</v>
      </c>
      <c r="FO332" s="171">
        <v>0</v>
      </c>
      <c r="FP332" s="331" t="s">
        <v>148</v>
      </c>
      <c r="FQ332" s="552" t="s">
        <v>137</v>
      </c>
      <c r="FR332" s="551">
        <v>0</v>
      </c>
      <c r="FS332" s="552" t="s">
        <v>137</v>
      </c>
      <c r="FT332" s="171">
        <v>0</v>
      </c>
      <c r="FU332" s="171">
        <v>0</v>
      </c>
      <c r="FV332" s="331" t="s">
        <v>148</v>
      </c>
      <c r="FW332" s="552" t="s">
        <v>137</v>
      </c>
      <c r="FX332" s="551">
        <v>0</v>
      </c>
      <c r="FY332" s="552" t="s">
        <v>137</v>
      </c>
      <c r="FZ332" s="171">
        <v>1</v>
      </c>
      <c r="GA332" s="171">
        <v>0</v>
      </c>
      <c r="GB332" s="331">
        <v>0</v>
      </c>
      <c r="GC332" s="552" t="s">
        <v>2349</v>
      </c>
      <c r="GD332" s="551">
        <v>1</v>
      </c>
      <c r="GE332" s="552" t="s">
        <v>2350</v>
      </c>
      <c r="GF332" s="171">
        <v>0</v>
      </c>
      <c r="GG332" s="171">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2"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8"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1">
        <v>1</v>
      </c>
      <c r="BQ333" s="171">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1">
        <v>0</v>
      </c>
      <c r="DG333" s="171">
        <v>0</v>
      </c>
      <c r="DH333" s="331" t="s">
        <v>148</v>
      </c>
      <c r="DI333" s="552" t="s">
        <v>137</v>
      </c>
      <c r="DJ333" s="551">
        <v>0</v>
      </c>
      <c r="DK333" s="552" t="s">
        <v>137</v>
      </c>
      <c r="DL333" s="171">
        <v>1</v>
      </c>
      <c r="DM333" s="171">
        <v>0</v>
      </c>
      <c r="DN333" s="331">
        <v>0</v>
      </c>
      <c r="DO333" s="552" t="s">
        <v>2353</v>
      </c>
      <c r="DP333" s="550">
        <v>0</v>
      </c>
      <c r="DQ333" s="552" t="s">
        <v>137</v>
      </c>
      <c r="DR333" s="171">
        <v>2</v>
      </c>
      <c r="DS333" s="171">
        <v>0</v>
      </c>
      <c r="DT333" s="331">
        <v>0</v>
      </c>
      <c r="DU333" s="552" t="s">
        <v>19415</v>
      </c>
      <c r="DV333" s="551">
        <v>0</v>
      </c>
      <c r="DW333" s="552" t="s">
        <v>137</v>
      </c>
      <c r="DX333" s="171">
        <v>0</v>
      </c>
      <c r="DY333" s="171">
        <v>0</v>
      </c>
      <c r="DZ333" s="331" t="s">
        <v>148</v>
      </c>
      <c r="EA333" s="552" t="s">
        <v>137</v>
      </c>
      <c r="EB333" s="551">
        <v>0</v>
      </c>
      <c r="EC333" s="552" t="s">
        <v>137</v>
      </c>
      <c r="ED333" s="171">
        <v>1</v>
      </c>
      <c r="EE333" s="171">
        <v>0</v>
      </c>
      <c r="EF333" s="575">
        <v>0</v>
      </c>
      <c r="EG333" s="552" t="s">
        <v>2354</v>
      </c>
      <c r="EH333" s="551">
        <v>0</v>
      </c>
      <c r="EI333" s="552" t="s">
        <v>137</v>
      </c>
      <c r="EJ333" s="171">
        <v>1</v>
      </c>
      <c r="EK333" s="171">
        <v>0</v>
      </c>
      <c r="EL333" s="575">
        <v>0</v>
      </c>
      <c r="EM333" s="552" t="s">
        <v>2355</v>
      </c>
      <c r="EN333" s="551">
        <v>0</v>
      </c>
      <c r="EO333" s="552"/>
      <c r="EP333" s="171">
        <v>1</v>
      </c>
      <c r="EQ333" s="171">
        <v>0</v>
      </c>
      <c r="ER333" s="331">
        <v>0</v>
      </c>
      <c r="ES333" s="552" t="s">
        <v>2355</v>
      </c>
      <c r="ET333" s="551">
        <v>0</v>
      </c>
      <c r="EU333" s="552" t="s">
        <v>137</v>
      </c>
      <c r="EV333" s="171">
        <v>2</v>
      </c>
      <c r="EW333" s="171">
        <v>0</v>
      </c>
      <c r="EX333" s="331">
        <v>0</v>
      </c>
      <c r="EY333" s="552" t="s">
        <v>12822</v>
      </c>
      <c r="EZ333" s="551">
        <v>1</v>
      </c>
      <c r="FA333" s="552" t="s">
        <v>12823</v>
      </c>
      <c r="FB333" s="171">
        <v>0</v>
      </c>
      <c r="FC333" s="171">
        <v>0</v>
      </c>
      <c r="FD333" s="331" t="s">
        <v>148</v>
      </c>
      <c r="FE333" s="552" t="s">
        <v>137</v>
      </c>
      <c r="FF333" s="551">
        <v>0</v>
      </c>
      <c r="FG333" s="552" t="s">
        <v>137</v>
      </c>
      <c r="FH333" s="171">
        <v>0</v>
      </c>
      <c r="FI333" s="171">
        <v>0</v>
      </c>
      <c r="FJ333" s="331" t="s">
        <v>148</v>
      </c>
      <c r="FK333" s="552" t="s">
        <v>137</v>
      </c>
      <c r="FL333" s="551">
        <v>0</v>
      </c>
      <c r="FM333" s="552" t="s">
        <v>137</v>
      </c>
      <c r="FN333" s="171">
        <v>0</v>
      </c>
      <c r="FO333" s="171">
        <v>0</v>
      </c>
      <c r="FP333" s="331" t="s">
        <v>148</v>
      </c>
      <c r="FQ333" s="552" t="s">
        <v>137</v>
      </c>
      <c r="FR333" s="551">
        <v>0</v>
      </c>
      <c r="FS333" s="552" t="s">
        <v>137</v>
      </c>
      <c r="FT333" s="171">
        <v>0</v>
      </c>
      <c r="FU333" s="171">
        <v>0</v>
      </c>
      <c r="FV333" s="331" t="s">
        <v>148</v>
      </c>
      <c r="FW333" s="552" t="s">
        <v>137</v>
      </c>
      <c r="FX333" s="551">
        <v>0</v>
      </c>
      <c r="FY333" s="552" t="s">
        <v>137</v>
      </c>
      <c r="FZ333" s="171">
        <v>0</v>
      </c>
      <c r="GA333" s="171">
        <v>0</v>
      </c>
      <c r="GB333" s="331" t="s">
        <v>148</v>
      </c>
      <c r="GC333" s="552" t="s">
        <v>137</v>
      </c>
      <c r="GD333" s="551">
        <v>0</v>
      </c>
      <c r="GE333" s="552" t="s">
        <v>137</v>
      </c>
      <c r="GF333" s="171">
        <v>2</v>
      </c>
      <c r="GG333" s="171">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2"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1">
        <v>1</v>
      </c>
      <c r="BQ334" s="171">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1">
        <v>0</v>
      </c>
      <c r="DG334" s="171">
        <v>0</v>
      </c>
      <c r="DH334" s="331" t="s">
        <v>148</v>
      </c>
      <c r="DI334" s="552" t="s">
        <v>137</v>
      </c>
      <c r="DJ334" s="551">
        <v>0</v>
      </c>
      <c r="DK334" s="552" t="s">
        <v>137</v>
      </c>
      <c r="DL334" s="171">
        <v>0</v>
      </c>
      <c r="DM334" s="171">
        <v>0</v>
      </c>
      <c r="DN334" s="331" t="s">
        <v>148</v>
      </c>
      <c r="DO334" s="552" t="s">
        <v>137</v>
      </c>
      <c r="DP334" s="550">
        <v>0</v>
      </c>
      <c r="DQ334" s="552" t="s">
        <v>137</v>
      </c>
      <c r="DR334" s="171">
        <v>3</v>
      </c>
      <c r="DS334" s="171">
        <v>0</v>
      </c>
      <c r="DT334" s="331">
        <v>0</v>
      </c>
      <c r="DU334" s="552" t="s">
        <v>2359</v>
      </c>
      <c r="DV334" s="551">
        <v>0</v>
      </c>
      <c r="DW334" s="552" t="s">
        <v>137</v>
      </c>
      <c r="DX334" s="171">
        <v>0</v>
      </c>
      <c r="DY334" s="171">
        <v>0</v>
      </c>
      <c r="DZ334" s="331" t="s">
        <v>148</v>
      </c>
      <c r="EA334" s="552" t="s">
        <v>137</v>
      </c>
      <c r="EB334" s="551">
        <v>0</v>
      </c>
      <c r="EC334" s="552" t="s">
        <v>137</v>
      </c>
      <c r="ED334" s="171">
        <v>1</v>
      </c>
      <c r="EE334" s="171">
        <v>0</v>
      </c>
      <c r="EF334" s="575">
        <v>0</v>
      </c>
      <c r="EG334" s="552" t="s">
        <v>2360</v>
      </c>
      <c r="EH334" s="551">
        <v>0</v>
      </c>
      <c r="EI334" s="552" t="s">
        <v>137</v>
      </c>
      <c r="EJ334" s="171">
        <v>1</v>
      </c>
      <c r="EK334" s="171">
        <v>1</v>
      </c>
      <c r="EL334" s="575">
        <v>1</v>
      </c>
      <c r="EM334" s="552" t="s">
        <v>137</v>
      </c>
      <c r="EN334" s="551">
        <v>0</v>
      </c>
      <c r="EO334" s="552" t="s">
        <v>137</v>
      </c>
      <c r="EP334" s="171">
        <v>1</v>
      </c>
      <c r="EQ334" s="171">
        <v>0</v>
      </c>
      <c r="ER334" s="331">
        <v>0</v>
      </c>
      <c r="ES334" s="552" t="s">
        <v>2361</v>
      </c>
      <c r="ET334" s="551">
        <v>1</v>
      </c>
      <c r="EU334" s="552" t="s">
        <v>2362</v>
      </c>
      <c r="EV334" s="171">
        <v>3</v>
      </c>
      <c r="EW334" s="171">
        <v>2</v>
      </c>
      <c r="EX334" s="331">
        <v>0.66666666666666663</v>
      </c>
      <c r="EY334" s="552" t="s">
        <v>12824</v>
      </c>
      <c r="EZ334" s="551">
        <v>0</v>
      </c>
      <c r="FA334" s="552" t="s">
        <v>137</v>
      </c>
      <c r="FB334" s="171">
        <v>1</v>
      </c>
      <c r="FC334" s="171">
        <v>1</v>
      </c>
      <c r="FD334" s="331">
        <v>1</v>
      </c>
      <c r="FE334" s="552" t="s">
        <v>137</v>
      </c>
      <c r="FF334" s="551">
        <v>0</v>
      </c>
      <c r="FG334" s="552" t="s">
        <v>137</v>
      </c>
      <c r="FH334" s="171">
        <v>0</v>
      </c>
      <c r="FI334" s="171">
        <v>0</v>
      </c>
      <c r="FJ334" s="331" t="s">
        <v>148</v>
      </c>
      <c r="FK334" s="552" t="s">
        <v>137</v>
      </c>
      <c r="FL334" s="551">
        <v>0</v>
      </c>
      <c r="FM334" s="552" t="s">
        <v>137</v>
      </c>
      <c r="FN334" s="171">
        <v>0</v>
      </c>
      <c r="FO334" s="171">
        <v>0</v>
      </c>
      <c r="FP334" s="331" t="s">
        <v>148</v>
      </c>
      <c r="FQ334" s="552" t="s">
        <v>137</v>
      </c>
      <c r="FR334" s="551">
        <v>0</v>
      </c>
      <c r="FS334" s="552" t="s">
        <v>137</v>
      </c>
      <c r="FT334" s="171">
        <v>0</v>
      </c>
      <c r="FU334" s="171">
        <v>0</v>
      </c>
      <c r="FV334" s="331" t="s">
        <v>148</v>
      </c>
      <c r="FW334" s="552" t="s">
        <v>137</v>
      </c>
      <c r="FX334" s="551">
        <v>0</v>
      </c>
      <c r="FY334" s="552" t="s">
        <v>137</v>
      </c>
      <c r="FZ334" s="171">
        <v>1</v>
      </c>
      <c r="GA334" s="171">
        <v>1</v>
      </c>
      <c r="GB334" s="331">
        <v>1</v>
      </c>
      <c r="GC334" s="552" t="s">
        <v>137</v>
      </c>
      <c r="GD334" s="551">
        <v>0</v>
      </c>
      <c r="GE334" s="552" t="s">
        <v>137</v>
      </c>
      <c r="GF334" s="171">
        <v>0</v>
      </c>
      <c r="GG334" s="171">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2"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8"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1">
        <v>0</v>
      </c>
      <c r="BQ335" s="171">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1">
        <v>0</v>
      </c>
      <c r="DG335" s="171">
        <v>0</v>
      </c>
      <c r="DH335" s="331" t="s">
        <v>148</v>
      </c>
      <c r="DI335" s="552" t="s">
        <v>137</v>
      </c>
      <c r="DJ335" s="551">
        <v>0</v>
      </c>
      <c r="DK335" s="552" t="s">
        <v>137</v>
      </c>
      <c r="DL335" s="171">
        <v>6</v>
      </c>
      <c r="DM335" s="171">
        <v>0</v>
      </c>
      <c r="DN335" s="331">
        <v>0</v>
      </c>
      <c r="DO335" s="552" t="s">
        <v>2365</v>
      </c>
      <c r="DP335" s="550">
        <v>0</v>
      </c>
      <c r="DQ335" s="552" t="s">
        <v>137</v>
      </c>
      <c r="DR335" s="171">
        <v>7</v>
      </c>
      <c r="DS335" s="171">
        <v>0</v>
      </c>
      <c r="DT335" s="331">
        <v>0</v>
      </c>
      <c r="DU335" s="552" t="s">
        <v>2365</v>
      </c>
      <c r="DV335" s="551">
        <v>0</v>
      </c>
      <c r="DW335" s="552" t="s">
        <v>137</v>
      </c>
      <c r="DX335" s="171">
        <v>0</v>
      </c>
      <c r="DY335" s="171">
        <v>0</v>
      </c>
      <c r="DZ335" s="331" t="s">
        <v>148</v>
      </c>
      <c r="EA335" s="552" t="s">
        <v>137</v>
      </c>
      <c r="EB335" s="551">
        <v>0</v>
      </c>
      <c r="EC335" s="552" t="s">
        <v>137</v>
      </c>
      <c r="ED335" s="171">
        <v>0</v>
      </c>
      <c r="EE335" s="171">
        <v>0</v>
      </c>
      <c r="EF335" s="575" t="s">
        <v>148</v>
      </c>
      <c r="EG335" s="552" t="s">
        <v>137</v>
      </c>
      <c r="EH335" s="551">
        <v>0</v>
      </c>
      <c r="EI335" s="552" t="s">
        <v>137</v>
      </c>
      <c r="EJ335" s="171">
        <v>1</v>
      </c>
      <c r="EK335" s="171">
        <v>0</v>
      </c>
      <c r="EL335" s="575">
        <v>0</v>
      </c>
      <c r="EM335" s="552" t="s">
        <v>2366</v>
      </c>
      <c r="EN335" s="551">
        <v>0</v>
      </c>
      <c r="EO335" s="552" t="s">
        <v>137</v>
      </c>
      <c r="EP335" s="171">
        <v>2</v>
      </c>
      <c r="EQ335" s="171">
        <v>0</v>
      </c>
      <c r="ER335" s="331">
        <v>0</v>
      </c>
      <c r="ES335" s="552" t="s">
        <v>2365</v>
      </c>
      <c r="ET335" s="551">
        <v>0</v>
      </c>
      <c r="EU335" s="552" t="s">
        <v>137</v>
      </c>
      <c r="EV335" s="171">
        <v>14</v>
      </c>
      <c r="EW335" s="171">
        <v>0</v>
      </c>
      <c r="EX335" s="331">
        <v>0</v>
      </c>
      <c r="EY335" s="552" t="s">
        <v>2365</v>
      </c>
      <c r="EZ335" s="551">
        <v>1</v>
      </c>
      <c r="FA335" s="552" t="s">
        <v>12825</v>
      </c>
      <c r="FB335" s="171">
        <v>0</v>
      </c>
      <c r="FC335" s="171">
        <v>0</v>
      </c>
      <c r="FD335" s="331" t="s">
        <v>148</v>
      </c>
      <c r="FE335" s="552" t="s">
        <v>137</v>
      </c>
      <c r="FF335" s="551">
        <v>0</v>
      </c>
      <c r="FG335" s="552" t="s">
        <v>137</v>
      </c>
      <c r="FH335" s="171">
        <v>0</v>
      </c>
      <c r="FI335" s="171">
        <v>0</v>
      </c>
      <c r="FJ335" s="331" t="s">
        <v>148</v>
      </c>
      <c r="FK335" s="552" t="s">
        <v>137</v>
      </c>
      <c r="FL335" s="551">
        <v>0</v>
      </c>
      <c r="FM335" s="552" t="s">
        <v>137</v>
      </c>
      <c r="FN335" s="171">
        <v>0</v>
      </c>
      <c r="FO335" s="171">
        <v>0</v>
      </c>
      <c r="FP335" s="331" t="s">
        <v>148</v>
      </c>
      <c r="FQ335" s="552" t="s">
        <v>137</v>
      </c>
      <c r="FR335" s="551">
        <v>0</v>
      </c>
      <c r="FS335" s="552" t="s">
        <v>137</v>
      </c>
      <c r="FT335" s="171">
        <v>0</v>
      </c>
      <c r="FU335" s="171">
        <v>0</v>
      </c>
      <c r="FV335" s="331" t="s">
        <v>148</v>
      </c>
      <c r="FW335" s="552" t="s">
        <v>137</v>
      </c>
      <c r="FX335" s="551">
        <v>0</v>
      </c>
      <c r="FY335" s="552" t="s">
        <v>137</v>
      </c>
      <c r="FZ335" s="171">
        <v>1</v>
      </c>
      <c r="GA335" s="171">
        <v>0</v>
      </c>
      <c r="GB335" s="331">
        <v>0</v>
      </c>
      <c r="GC335" s="552" t="s">
        <v>2367</v>
      </c>
      <c r="GD335" s="551">
        <v>0</v>
      </c>
      <c r="GE335" s="552" t="s">
        <v>137</v>
      </c>
      <c r="GF335" s="171">
        <v>0</v>
      </c>
      <c r="GG335" s="171">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2"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8"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1">
        <v>1</v>
      </c>
      <c r="BQ336" s="171">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1">
        <v>0</v>
      </c>
      <c r="DG336" s="171">
        <v>0</v>
      </c>
      <c r="DH336" s="331" t="s">
        <v>148</v>
      </c>
      <c r="DI336" s="552" t="s">
        <v>137</v>
      </c>
      <c r="DJ336" s="551">
        <v>0</v>
      </c>
      <c r="DK336" s="552" t="s">
        <v>137</v>
      </c>
      <c r="DL336" s="171">
        <v>0</v>
      </c>
      <c r="DM336" s="171">
        <v>0</v>
      </c>
      <c r="DN336" s="331" t="s">
        <v>148</v>
      </c>
      <c r="DO336" s="552" t="s">
        <v>137</v>
      </c>
      <c r="DP336" s="550">
        <v>0</v>
      </c>
      <c r="DQ336" s="552" t="s">
        <v>137</v>
      </c>
      <c r="DR336" s="171">
        <v>7</v>
      </c>
      <c r="DS336" s="171">
        <v>0</v>
      </c>
      <c r="DT336" s="331">
        <v>0</v>
      </c>
      <c r="DU336" s="552" t="s">
        <v>2372</v>
      </c>
      <c r="DV336" s="551">
        <v>0</v>
      </c>
      <c r="DW336" s="552" t="s">
        <v>137</v>
      </c>
      <c r="DX336" s="171">
        <v>0</v>
      </c>
      <c r="DY336" s="171">
        <v>0</v>
      </c>
      <c r="DZ336" s="331" t="s">
        <v>148</v>
      </c>
      <c r="EA336" s="552" t="s">
        <v>137</v>
      </c>
      <c r="EB336" s="551">
        <v>0</v>
      </c>
      <c r="EC336" s="552" t="s">
        <v>137</v>
      </c>
      <c r="ED336" s="171">
        <v>0</v>
      </c>
      <c r="EE336" s="171">
        <v>0</v>
      </c>
      <c r="EF336" s="575" t="s">
        <v>148</v>
      </c>
      <c r="EG336" s="552" t="s">
        <v>137</v>
      </c>
      <c r="EH336" s="551">
        <v>0</v>
      </c>
      <c r="EI336" s="552" t="s">
        <v>137</v>
      </c>
      <c r="EJ336" s="171">
        <v>1</v>
      </c>
      <c r="EK336" s="171">
        <v>0</v>
      </c>
      <c r="EL336" s="575">
        <v>0</v>
      </c>
      <c r="EM336" s="552" t="s">
        <v>2373</v>
      </c>
      <c r="EN336" s="551">
        <v>1</v>
      </c>
      <c r="EO336" s="552" t="s">
        <v>2374</v>
      </c>
      <c r="EP336" s="171">
        <v>0</v>
      </c>
      <c r="EQ336" s="171">
        <v>0</v>
      </c>
      <c r="ER336" s="331" t="s">
        <v>148</v>
      </c>
      <c r="ES336" s="552" t="s">
        <v>137</v>
      </c>
      <c r="ET336" s="551">
        <v>0</v>
      </c>
      <c r="EU336" s="552" t="s">
        <v>137</v>
      </c>
      <c r="EV336" s="171">
        <v>4</v>
      </c>
      <c r="EW336" s="171">
        <v>0</v>
      </c>
      <c r="EX336" s="331">
        <v>0</v>
      </c>
      <c r="EY336" s="552" t="s">
        <v>12826</v>
      </c>
      <c r="EZ336" s="551">
        <v>4</v>
      </c>
      <c r="FA336" s="552" t="s">
        <v>12827</v>
      </c>
      <c r="FB336" s="171">
        <v>1</v>
      </c>
      <c r="FC336" s="171">
        <v>0</v>
      </c>
      <c r="FD336" s="331">
        <v>0</v>
      </c>
      <c r="FE336" s="552" t="s">
        <v>2373</v>
      </c>
      <c r="FF336" s="551">
        <v>1</v>
      </c>
      <c r="FG336" s="552" t="s">
        <v>2374</v>
      </c>
      <c r="FH336" s="171">
        <v>1</v>
      </c>
      <c r="FI336" s="171">
        <v>0</v>
      </c>
      <c r="FJ336" s="331">
        <v>0</v>
      </c>
      <c r="FK336" s="552" t="s">
        <v>2375</v>
      </c>
      <c r="FL336" s="551">
        <v>0</v>
      </c>
      <c r="FM336" s="552" t="s">
        <v>137</v>
      </c>
      <c r="FN336" s="171">
        <v>0</v>
      </c>
      <c r="FO336" s="171">
        <v>0</v>
      </c>
      <c r="FP336" s="331" t="s">
        <v>148</v>
      </c>
      <c r="FQ336" s="552" t="s">
        <v>137</v>
      </c>
      <c r="FR336" s="551">
        <v>0</v>
      </c>
      <c r="FS336" s="552" t="s">
        <v>137</v>
      </c>
      <c r="FT336" s="171">
        <v>0</v>
      </c>
      <c r="FU336" s="171">
        <v>0</v>
      </c>
      <c r="FV336" s="331" t="s">
        <v>148</v>
      </c>
      <c r="FW336" s="552" t="s">
        <v>137</v>
      </c>
      <c r="FX336" s="551">
        <v>0</v>
      </c>
      <c r="FY336" s="552" t="s">
        <v>137</v>
      </c>
      <c r="FZ336" s="171">
        <v>0</v>
      </c>
      <c r="GA336" s="171">
        <v>0</v>
      </c>
      <c r="GB336" s="331" t="s">
        <v>148</v>
      </c>
      <c r="GC336" s="552" t="s">
        <v>137</v>
      </c>
      <c r="GD336" s="551">
        <v>0</v>
      </c>
      <c r="GE336" s="552" t="s">
        <v>137</v>
      </c>
      <c r="GF336" s="171">
        <v>1</v>
      </c>
      <c r="GG336" s="171">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2"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8"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1">
        <v>1</v>
      </c>
      <c r="BQ337" s="171">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1">
        <v>1</v>
      </c>
      <c r="DG337" s="171">
        <v>1</v>
      </c>
      <c r="DH337" s="331">
        <v>1</v>
      </c>
      <c r="DI337" s="552" t="s">
        <v>137</v>
      </c>
      <c r="DJ337" s="551">
        <v>0</v>
      </c>
      <c r="DK337" s="552" t="s">
        <v>137</v>
      </c>
      <c r="DL337" s="171">
        <v>12</v>
      </c>
      <c r="DM337" s="171">
        <v>1</v>
      </c>
      <c r="DN337" s="331">
        <v>8.3333333333333329E-2</v>
      </c>
      <c r="DO337" s="552" t="s">
        <v>2189</v>
      </c>
      <c r="DP337" s="550">
        <v>0</v>
      </c>
      <c r="DQ337" s="552" t="s">
        <v>137</v>
      </c>
      <c r="DR337" s="171">
        <v>5</v>
      </c>
      <c r="DS337" s="171">
        <v>0</v>
      </c>
      <c r="DT337" s="331">
        <v>0</v>
      </c>
      <c r="DU337" s="552" t="s">
        <v>2379</v>
      </c>
      <c r="DV337" s="551">
        <v>0</v>
      </c>
      <c r="DW337" s="552" t="s">
        <v>137</v>
      </c>
      <c r="DX337" s="171">
        <v>0</v>
      </c>
      <c r="DY337" s="171">
        <v>0</v>
      </c>
      <c r="DZ337" s="331" t="s">
        <v>148</v>
      </c>
      <c r="EA337" s="552" t="s">
        <v>137</v>
      </c>
      <c r="EB337" s="551">
        <v>0</v>
      </c>
      <c r="EC337" s="552" t="s">
        <v>137</v>
      </c>
      <c r="ED337" s="171">
        <v>0</v>
      </c>
      <c r="EE337" s="171">
        <v>0</v>
      </c>
      <c r="EF337" s="575" t="s">
        <v>148</v>
      </c>
      <c r="EG337" s="552" t="s">
        <v>137</v>
      </c>
      <c r="EH337" s="551">
        <v>0</v>
      </c>
      <c r="EI337" s="552" t="s">
        <v>137</v>
      </c>
      <c r="EJ337" s="171">
        <v>1</v>
      </c>
      <c r="EK337" s="171">
        <v>0</v>
      </c>
      <c r="EL337" s="575">
        <v>0</v>
      </c>
      <c r="EM337" s="552" t="s">
        <v>2380</v>
      </c>
      <c r="EN337" s="551">
        <v>1</v>
      </c>
      <c r="EO337" s="552" t="s">
        <v>2381</v>
      </c>
      <c r="EP337" s="171">
        <v>2</v>
      </c>
      <c r="EQ337" s="171">
        <v>1</v>
      </c>
      <c r="ER337" s="331">
        <v>0.5</v>
      </c>
      <c r="ES337" s="552" t="s">
        <v>2189</v>
      </c>
      <c r="ET337" s="551">
        <v>0</v>
      </c>
      <c r="EU337" s="552" t="s">
        <v>137</v>
      </c>
      <c r="EV337" s="171">
        <v>7</v>
      </c>
      <c r="EW337" s="171">
        <v>3</v>
      </c>
      <c r="EX337" s="331">
        <v>0.42857142857142855</v>
      </c>
      <c r="EY337" s="552" t="s">
        <v>12828</v>
      </c>
      <c r="EZ337" s="551">
        <v>2</v>
      </c>
      <c r="FA337" s="552" t="s">
        <v>2378</v>
      </c>
      <c r="FB337" s="171">
        <v>0</v>
      </c>
      <c r="FC337" s="171">
        <v>0</v>
      </c>
      <c r="FD337" s="331" t="s">
        <v>148</v>
      </c>
      <c r="FE337" s="552" t="s">
        <v>137</v>
      </c>
      <c r="FF337" s="551">
        <v>0</v>
      </c>
      <c r="FG337" s="552" t="s">
        <v>137</v>
      </c>
      <c r="FH337" s="171">
        <v>1</v>
      </c>
      <c r="FI337" s="171">
        <v>1</v>
      </c>
      <c r="FJ337" s="331">
        <v>1</v>
      </c>
      <c r="FK337" s="552" t="s">
        <v>137</v>
      </c>
      <c r="FL337" s="551">
        <v>0</v>
      </c>
      <c r="FM337" s="552" t="s">
        <v>137</v>
      </c>
      <c r="FN337" s="171">
        <v>0</v>
      </c>
      <c r="FO337" s="171">
        <v>0</v>
      </c>
      <c r="FP337" s="331" t="s">
        <v>148</v>
      </c>
      <c r="FQ337" s="552" t="s">
        <v>137</v>
      </c>
      <c r="FR337" s="551">
        <v>0</v>
      </c>
      <c r="FS337" s="552" t="s">
        <v>137</v>
      </c>
      <c r="FT337" s="171">
        <v>0</v>
      </c>
      <c r="FU337" s="171">
        <v>0</v>
      </c>
      <c r="FV337" s="331" t="s">
        <v>148</v>
      </c>
      <c r="FW337" s="552" t="s">
        <v>137</v>
      </c>
      <c r="FX337" s="551">
        <v>0</v>
      </c>
      <c r="FY337" s="552" t="s">
        <v>137</v>
      </c>
      <c r="FZ337" s="171">
        <v>2</v>
      </c>
      <c r="GA337" s="171">
        <v>1</v>
      </c>
      <c r="GB337" s="331">
        <v>0.5</v>
      </c>
      <c r="GC337" s="552" t="s">
        <v>1274</v>
      </c>
      <c r="GD337" s="551">
        <v>0</v>
      </c>
      <c r="GE337" s="552" t="s">
        <v>137</v>
      </c>
      <c r="GF337" s="171">
        <v>1</v>
      </c>
      <c r="GG337" s="171">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2"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8"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1">
        <v>0</v>
      </c>
      <c r="BQ338" s="171">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1">
        <v>0</v>
      </c>
      <c r="DG338" s="171">
        <v>0</v>
      </c>
      <c r="DH338" s="331" t="s">
        <v>148</v>
      </c>
      <c r="DI338" s="552" t="s">
        <v>137</v>
      </c>
      <c r="DJ338" s="551">
        <v>0</v>
      </c>
      <c r="DK338" s="552" t="s">
        <v>137</v>
      </c>
      <c r="DL338" s="171">
        <v>0</v>
      </c>
      <c r="DM338" s="171">
        <v>0</v>
      </c>
      <c r="DN338" s="331" t="s">
        <v>148</v>
      </c>
      <c r="DO338" s="552" t="s">
        <v>137</v>
      </c>
      <c r="DP338" s="550">
        <v>0</v>
      </c>
      <c r="DQ338" s="552" t="s">
        <v>137</v>
      </c>
      <c r="DR338" s="171">
        <v>3</v>
      </c>
      <c r="DS338" s="171">
        <v>0</v>
      </c>
      <c r="DT338" s="331">
        <v>0</v>
      </c>
      <c r="DU338" s="552" t="s">
        <v>2384</v>
      </c>
      <c r="DV338" s="551">
        <v>0</v>
      </c>
      <c r="DW338" s="552" t="s">
        <v>137</v>
      </c>
      <c r="DX338" s="171">
        <v>1</v>
      </c>
      <c r="DY338" s="171">
        <v>0</v>
      </c>
      <c r="DZ338" s="331">
        <v>0</v>
      </c>
      <c r="EA338" s="552" t="s">
        <v>11123</v>
      </c>
      <c r="EB338" s="551">
        <v>0</v>
      </c>
      <c r="EC338" s="552" t="s">
        <v>137</v>
      </c>
      <c r="ED338" s="171">
        <v>0</v>
      </c>
      <c r="EE338" s="171">
        <v>0</v>
      </c>
      <c r="EF338" s="575" t="s">
        <v>148</v>
      </c>
      <c r="EG338" s="552" t="s">
        <v>137</v>
      </c>
      <c r="EH338" s="551">
        <v>0</v>
      </c>
      <c r="EI338" s="552" t="s">
        <v>137</v>
      </c>
      <c r="EJ338" s="171">
        <v>1</v>
      </c>
      <c r="EK338" s="171">
        <v>0</v>
      </c>
      <c r="EL338" s="575">
        <v>0</v>
      </c>
      <c r="EM338" s="552" t="s">
        <v>2385</v>
      </c>
      <c r="EN338" s="551">
        <v>1</v>
      </c>
      <c r="EO338" s="552" t="s">
        <v>2386</v>
      </c>
      <c r="EP338" s="171">
        <v>1</v>
      </c>
      <c r="EQ338" s="171">
        <v>0</v>
      </c>
      <c r="ER338" s="331">
        <v>0</v>
      </c>
      <c r="ES338" s="552" t="s">
        <v>2387</v>
      </c>
      <c r="ET338" s="551">
        <v>1</v>
      </c>
      <c r="EU338" s="552" t="s">
        <v>2388</v>
      </c>
      <c r="EV338" s="171">
        <v>11</v>
      </c>
      <c r="EW338" s="171">
        <v>10</v>
      </c>
      <c r="EX338" s="331">
        <v>0.90909090909090906</v>
      </c>
      <c r="EY338" s="552" t="s">
        <v>12829</v>
      </c>
      <c r="EZ338" s="551">
        <v>1</v>
      </c>
      <c r="FA338" s="552" t="s">
        <v>12830</v>
      </c>
      <c r="FB338" s="171">
        <v>1</v>
      </c>
      <c r="FC338" s="171">
        <v>1</v>
      </c>
      <c r="FD338" s="331">
        <v>1</v>
      </c>
      <c r="FE338" s="552" t="s">
        <v>137</v>
      </c>
      <c r="FF338" s="551">
        <v>0</v>
      </c>
      <c r="FG338" s="552" t="s">
        <v>137</v>
      </c>
      <c r="FH338" s="171">
        <v>0</v>
      </c>
      <c r="FI338" s="171">
        <v>0</v>
      </c>
      <c r="FJ338" s="331" t="s">
        <v>148</v>
      </c>
      <c r="FK338" s="552" t="s">
        <v>137</v>
      </c>
      <c r="FL338" s="551">
        <v>0</v>
      </c>
      <c r="FM338" s="552" t="s">
        <v>137</v>
      </c>
      <c r="FN338" s="171">
        <v>0</v>
      </c>
      <c r="FO338" s="171">
        <v>0</v>
      </c>
      <c r="FP338" s="331" t="s">
        <v>148</v>
      </c>
      <c r="FQ338" s="552" t="s">
        <v>137</v>
      </c>
      <c r="FR338" s="551">
        <v>0</v>
      </c>
      <c r="FS338" s="552" t="s">
        <v>137</v>
      </c>
      <c r="FT338" s="171">
        <v>0</v>
      </c>
      <c r="FU338" s="171">
        <v>0</v>
      </c>
      <c r="FV338" s="331" t="s">
        <v>148</v>
      </c>
      <c r="FW338" s="552" t="s">
        <v>137</v>
      </c>
      <c r="FX338" s="551">
        <v>0</v>
      </c>
      <c r="FY338" s="552" t="s">
        <v>137</v>
      </c>
      <c r="FZ338" s="171">
        <v>1</v>
      </c>
      <c r="GA338" s="171">
        <v>0</v>
      </c>
      <c r="GB338" s="331">
        <v>0</v>
      </c>
      <c r="GC338" s="552" t="s">
        <v>2389</v>
      </c>
      <c r="GD338" s="551">
        <v>0</v>
      </c>
      <c r="GE338" s="552" t="s">
        <v>137</v>
      </c>
      <c r="GF338" s="171">
        <v>0</v>
      </c>
      <c r="GG338" s="171">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2"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1">
        <v>0</v>
      </c>
      <c r="BQ339" s="171">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1">
        <v>0</v>
      </c>
      <c r="DG339" s="171">
        <v>0</v>
      </c>
      <c r="DH339" s="331" t="s">
        <v>148</v>
      </c>
      <c r="DI339" s="552" t="s">
        <v>137</v>
      </c>
      <c r="DJ339" s="551">
        <v>0</v>
      </c>
      <c r="DK339" s="552" t="s">
        <v>137</v>
      </c>
      <c r="DL339" s="171">
        <v>0</v>
      </c>
      <c r="DM339" s="171">
        <v>0</v>
      </c>
      <c r="DN339" s="331" t="s">
        <v>148</v>
      </c>
      <c r="DO339" s="552" t="s">
        <v>137</v>
      </c>
      <c r="DP339" s="550">
        <v>0</v>
      </c>
      <c r="DQ339" s="552" t="s">
        <v>137</v>
      </c>
      <c r="DR339" s="171">
        <v>1</v>
      </c>
      <c r="DS339" s="171">
        <v>0</v>
      </c>
      <c r="DT339" s="331">
        <v>0</v>
      </c>
      <c r="DU339" s="552" t="s">
        <v>2394</v>
      </c>
      <c r="DV339" s="551">
        <v>0</v>
      </c>
      <c r="DW339" s="552" t="s">
        <v>137</v>
      </c>
      <c r="DX339" s="171">
        <v>0</v>
      </c>
      <c r="DY339" s="171">
        <v>0</v>
      </c>
      <c r="DZ339" s="331" t="s">
        <v>148</v>
      </c>
      <c r="EA339" s="552" t="s">
        <v>137</v>
      </c>
      <c r="EB339" s="551">
        <v>0</v>
      </c>
      <c r="EC339" s="552" t="s">
        <v>137</v>
      </c>
      <c r="ED339" s="171">
        <v>1</v>
      </c>
      <c r="EE339" s="171">
        <v>0</v>
      </c>
      <c r="EF339" s="575">
        <v>0</v>
      </c>
      <c r="EG339" s="552" t="s">
        <v>2395</v>
      </c>
      <c r="EH339" s="551">
        <v>0</v>
      </c>
      <c r="EI339" s="552" t="s">
        <v>137</v>
      </c>
      <c r="EJ339" s="171">
        <v>0</v>
      </c>
      <c r="EK339" s="171">
        <v>0</v>
      </c>
      <c r="EL339" s="575" t="s">
        <v>148</v>
      </c>
      <c r="EM339" s="552" t="s">
        <v>137</v>
      </c>
      <c r="EN339" s="551">
        <v>0</v>
      </c>
      <c r="EO339" s="552" t="s">
        <v>137</v>
      </c>
      <c r="EP339" s="171">
        <v>0</v>
      </c>
      <c r="EQ339" s="171">
        <v>0</v>
      </c>
      <c r="ER339" s="331" t="s">
        <v>148</v>
      </c>
      <c r="ES339" s="552" t="s">
        <v>137</v>
      </c>
      <c r="ET339" s="551">
        <v>0</v>
      </c>
      <c r="EU339" s="552" t="s">
        <v>137</v>
      </c>
      <c r="EV339" s="171">
        <v>1</v>
      </c>
      <c r="EW339" s="171">
        <v>0</v>
      </c>
      <c r="EX339" s="331">
        <v>0</v>
      </c>
      <c r="EY339" s="552" t="s">
        <v>12831</v>
      </c>
      <c r="EZ339" s="551">
        <v>1</v>
      </c>
      <c r="FA339" s="552" t="s">
        <v>2393</v>
      </c>
      <c r="FB339" s="171">
        <v>0</v>
      </c>
      <c r="FC339" s="171">
        <v>0</v>
      </c>
      <c r="FD339" s="331" t="s">
        <v>148</v>
      </c>
      <c r="FE339" s="552" t="s">
        <v>137</v>
      </c>
      <c r="FF339" s="551">
        <v>0</v>
      </c>
      <c r="FG339" s="552" t="s">
        <v>137</v>
      </c>
      <c r="FH339" s="171">
        <v>0</v>
      </c>
      <c r="FI339" s="171">
        <v>0</v>
      </c>
      <c r="FJ339" s="331" t="s">
        <v>148</v>
      </c>
      <c r="FK339" s="552" t="s">
        <v>137</v>
      </c>
      <c r="FL339" s="551">
        <v>0</v>
      </c>
      <c r="FM339" s="552" t="s">
        <v>137</v>
      </c>
      <c r="FN339" s="171">
        <v>0</v>
      </c>
      <c r="FO339" s="171">
        <v>0</v>
      </c>
      <c r="FP339" s="331" t="s">
        <v>148</v>
      </c>
      <c r="FQ339" s="552" t="s">
        <v>137</v>
      </c>
      <c r="FR339" s="551">
        <v>0</v>
      </c>
      <c r="FS339" s="552" t="s">
        <v>137</v>
      </c>
      <c r="FT339" s="171">
        <v>1</v>
      </c>
      <c r="FU339" s="171">
        <v>0</v>
      </c>
      <c r="FV339" s="331">
        <v>0</v>
      </c>
      <c r="FW339" s="552" t="s">
        <v>2396</v>
      </c>
      <c r="FX339" s="551">
        <v>1</v>
      </c>
      <c r="FY339" s="552" t="s">
        <v>2393</v>
      </c>
      <c r="FZ339" s="171">
        <v>1</v>
      </c>
      <c r="GA339" s="171">
        <v>1</v>
      </c>
      <c r="GB339" s="331">
        <v>1</v>
      </c>
      <c r="GC339" s="552"/>
      <c r="GD339" s="551">
        <v>0</v>
      </c>
      <c r="GE339" s="552"/>
      <c r="GF339" s="171">
        <v>0</v>
      </c>
      <c r="GG339" s="171">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2"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8"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1">
        <v>1</v>
      </c>
      <c r="BQ340" s="171">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1">
        <v>0</v>
      </c>
      <c r="DG340" s="171">
        <v>0</v>
      </c>
      <c r="DH340" s="331" t="s">
        <v>148</v>
      </c>
      <c r="DI340" s="552" t="s">
        <v>137</v>
      </c>
      <c r="DJ340" s="551">
        <v>0</v>
      </c>
      <c r="DK340" s="552" t="s">
        <v>137</v>
      </c>
      <c r="DL340" s="171">
        <v>0</v>
      </c>
      <c r="DM340" s="171">
        <v>0</v>
      </c>
      <c r="DN340" s="331" t="s">
        <v>148</v>
      </c>
      <c r="DO340" s="552" t="s">
        <v>137</v>
      </c>
      <c r="DP340" s="550">
        <v>0</v>
      </c>
      <c r="DQ340" s="552" t="s">
        <v>137</v>
      </c>
      <c r="DR340" s="171">
        <v>14</v>
      </c>
      <c r="DS340" s="171">
        <v>0</v>
      </c>
      <c r="DT340" s="331">
        <v>0</v>
      </c>
      <c r="DU340" s="552" t="s">
        <v>12556</v>
      </c>
      <c r="DV340" s="551">
        <v>0</v>
      </c>
      <c r="DW340" s="552" t="s">
        <v>137</v>
      </c>
      <c r="DX340" s="171">
        <v>0</v>
      </c>
      <c r="DY340" s="171">
        <v>0</v>
      </c>
      <c r="DZ340" s="331" t="s">
        <v>148</v>
      </c>
      <c r="EA340" s="552" t="s">
        <v>137</v>
      </c>
      <c r="EB340" s="551">
        <v>0</v>
      </c>
      <c r="EC340" s="552" t="s">
        <v>137</v>
      </c>
      <c r="ED340" s="171">
        <v>0</v>
      </c>
      <c r="EE340" s="171">
        <v>0</v>
      </c>
      <c r="EF340" s="575" t="s">
        <v>148</v>
      </c>
      <c r="EG340" s="552" t="s">
        <v>137</v>
      </c>
      <c r="EH340" s="551">
        <v>0</v>
      </c>
      <c r="EI340" s="552" t="s">
        <v>137</v>
      </c>
      <c r="EJ340" s="171">
        <v>0</v>
      </c>
      <c r="EK340" s="171">
        <v>0</v>
      </c>
      <c r="EL340" s="575" t="s">
        <v>148</v>
      </c>
      <c r="EM340" s="552" t="s">
        <v>137</v>
      </c>
      <c r="EN340" s="551">
        <v>0</v>
      </c>
      <c r="EO340" s="552" t="s">
        <v>137</v>
      </c>
      <c r="EP340" s="171">
        <v>0</v>
      </c>
      <c r="EQ340" s="171">
        <v>0</v>
      </c>
      <c r="ER340" s="331" t="s">
        <v>148</v>
      </c>
      <c r="ES340" s="552" t="s">
        <v>137</v>
      </c>
      <c r="ET340" s="551">
        <v>0</v>
      </c>
      <c r="EU340" s="552" t="s">
        <v>137</v>
      </c>
      <c r="EV340" s="171">
        <v>41</v>
      </c>
      <c r="EW340" s="171">
        <v>0</v>
      </c>
      <c r="EX340" s="331">
        <v>0</v>
      </c>
      <c r="EY340" s="552" t="s">
        <v>12832</v>
      </c>
      <c r="EZ340" s="551">
        <v>0</v>
      </c>
      <c r="FA340" s="552" t="s">
        <v>137</v>
      </c>
      <c r="FB340" s="171">
        <v>0</v>
      </c>
      <c r="FC340" s="171">
        <v>0</v>
      </c>
      <c r="FD340" s="331" t="s">
        <v>148</v>
      </c>
      <c r="FE340" s="552" t="s">
        <v>137</v>
      </c>
      <c r="FF340" s="551">
        <v>0</v>
      </c>
      <c r="FG340" s="552" t="s">
        <v>137</v>
      </c>
      <c r="FH340" s="171">
        <v>0</v>
      </c>
      <c r="FI340" s="171">
        <v>0</v>
      </c>
      <c r="FJ340" s="331" t="s">
        <v>148</v>
      </c>
      <c r="FK340" s="552" t="s">
        <v>137</v>
      </c>
      <c r="FL340" s="551">
        <v>0</v>
      </c>
      <c r="FM340" s="552" t="s">
        <v>137</v>
      </c>
      <c r="FN340" s="171">
        <v>0</v>
      </c>
      <c r="FO340" s="171">
        <v>0</v>
      </c>
      <c r="FP340" s="331" t="s">
        <v>148</v>
      </c>
      <c r="FQ340" s="552" t="s">
        <v>137</v>
      </c>
      <c r="FR340" s="551">
        <v>0</v>
      </c>
      <c r="FS340" s="552" t="s">
        <v>137</v>
      </c>
      <c r="FT340" s="171">
        <v>0</v>
      </c>
      <c r="FU340" s="171">
        <v>0</v>
      </c>
      <c r="FV340" s="331" t="s">
        <v>148</v>
      </c>
      <c r="FW340" s="552" t="s">
        <v>137</v>
      </c>
      <c r="FX340" s="551">
        <v>0</v>
      </c>
      <c r="FY340" s="552" t="s">
        <v>137</v>
      </c>
      <c r="FZ340" s="171">
        <v>1</v>
      </c>
      <c r="GA340" s="171">
        <v>0</v>
      </c>
      <c r="GB340" s="331">
        <v>0</v>
      </c>
      <c r="GC340" s="552" t="s">
        <v>2399</v>
      </c>
      <c r="GD340" s="551">
        <v>1</v>
      </c>
      <c r="GE340" s="552" t="s">
        <v>2400</v>
      </c>
      <c r="GF340" s="171">
        <v>2</v>
      </c>
      <c r="GG340" s="171">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4"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4"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4"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4"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8"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4"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8"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4"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8"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4"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8"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4"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4"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4"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8"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4"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8"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4"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8"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4"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8"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2"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2"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3"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2"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2"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2"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2"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2"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2"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2"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2" customFormat="1" ht="115" customHeight="1">
      <c r="A364" s="337" t="s">
        <v>17159</v>
      </c>
      <c r="B364" s="181" t="s">
        <v>2468</v>
      </c>
      <c r="C364" s="181" t="s">
        <v>2537</v>
      </c>
      <c r="D364" s="195" t="s">
        <v>103</v>
      </c>
      <c r="E364" s="181" t="s">
        <v>132</v>
      </c>
      <c r="F364" s="181" t="s">
        <v>137</v>
      </c>
      <c r="G364" s="235" t="s">
        <v>137</v>
      </c>
      <c r="H364" s="181" t="s">
        <v>132</v>
      </c>
      <c r="I364" s="181" t="s">
        <v>137</v>
      </c>
      <c r="J364" s="235" t="s">
        <v>137</v>
      </c>
      <c r="K364" s="355" t="s">
        <v>138</v>
      </c>
      <c r="L364" s="181" t="s">
        <v>137</v>
      </c>
      <c r="M364" s="356" t="s">
        <v>137</v>
      </c>
      <c r="N364" s="181" t="s">
        <v>138</v>
      </c>
      <c r="O364" s="181" t="s">
        <v>137</v>
      </c>
      <c r="P364" s="235" t="s">
        <v>137</v>
      </c>
      <c r="Q364" s="181" t="s">
        <v>138</v>
      </c>
      <c r="R364" s="181" t="s">
        <v>132</v>
      </c>
      <c r="S364" s="235" t="s">
        <v>2538</v>
      </c>
      <c r="T364" s="181"/>
      <c r="U364" s="181" t="s">
        <v>137</v>
      </c>
      <c r="V364" s="235" t="s">
        <v>137</v>
      </c>
      <c r="W364" s="181" t="s">
        <v>132</v>
      </c>
      <c r="X364" s="181" t="s">
        <v>137</v>
      </c>
      <c r="Y364" s="235" t="s">
        <v>137</v>
      </c>
      <c r="Z364" s="181" t="s">
        <v>132</v>
      </c>
      <c r="AA364" s="181" t="s">
        <v>137</v>
      </c>
      <c r="AB364" s="235" t="s">
        <v>137</v>
      </c>
      <c r="AC364" s="181" t="s">
        <v>132</v>
      </c>
      <c r="AD364" s="181" t="s">
        <v>137</v>
      </c>
      <c r="AE364" s="235" t="s">
        <v>137</v>
      </c>
      <c r="AF364" s="201" t="s">
        <v>132</v>
      </c>
      <c r="AG364" s="181"/>
      <c r="AH364" s="246"/>
      <c r="AI364" s="181" t="s">
        <v>132</v>
      </c>
      <c r="AJ364" s="181" t="s">
        <v>137</v>
      </c>
      <c r="AK364" s="548" t="s">
        <v>137</v>
      </c>
      <c r="AL364" s="181" t="s">
        <v>132</v>
      </c>
      <c r="AM364" s="181" t="s">
        <v>137</v>
      </c>
      <c r="AN364" s="235" t="s">
        <v>137</v>
      </c>
      <c r="AO364" s="181" t="s">
        <v>138</v>
      </c>
      <c r="AP364" s="181" t="s">
        <v>137</v>
      </c>
      <c r="AQ364" s="235" t="s">
        <v>137</v>
      </c>
      <c r="AR364" s="181" t="s">
        <v>132</v>
      </c>
      <c r="AS364" s="181" t="s">
        <v>137</v>
      </c>
      <c r="AT364" s="235" t="s">
        <v>137</v>
      </c>
      <c r="AU364" s="181" t="s">
        <v>132</v>
      </c>
      <c r="AV364" s="181" t="s">
        <v>137</v>
      </c>
      <c r="AW364" s="235" t="s">
        <v>137</v>
      </c>
      <c r="AX364" s="181" t="s">
        <v>132</v>
      </c>
      <c r="AY364" s="181" t="s">
        <v>137</v>
      </c>
      <c r="AZ364" s="235" t="s">
        <v>137</v>
      </c>
      <c r="BA364" s="181" t="s">
        <v>132</v>
      </c>
      <c r="BB364" s="181" t="s">
        <v>137</v>
      </c>
      <c r="BC364" s="235" t="s">
        <v>137</v>
      </c>
      <c r="BD364" s="247">
        <v>6</v>
      </c>
      <c r="BE364" s="247">
        <v>6</v>
      </c>
      <c r="BF364" s="357">
        <v>1</v>
      </c>
      <c r="BG364" s="234" t="s">
        <v>137</v>
      </c>
      <c r="BH364" s="181">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1">
        <v>0</v>
      </c>
      <c r="CA364" s="235" t="s">
        <v>137</v>
      </c>
      <c r="CB364" s="247">
        <v>0</v>
      </c>
      <c r="CC364" s="247">
        <v>0</v>
      </c>
      <c r="CD364" s="358" t="s">
        <v>148</v>
      </c>
      <c r="CE364" s="235" t="s">
        <v>137</v>
      </c>
      <c r="CF364" s="181">
        <v>0</v>
      </c>
      <c r="CG364" s="235" t="s">
        <v>137</v>
      </c>
      <c r="CH364" s="247">
        <v>0</v>
      </c>
      <c r="CI364" s="247">
        <v>0</v>
      </c>
      <c r="CJ364" s="358" t="s">
        <v>148</v>
      </c>
      <c r="CK364" s="181" t="s">
        <v>137</v>
      </c>
      <c r="CL364" s="181">
        <v>0</v>
      </c>
      <c r="CM364" s="235" t="s">
        <v>137</v>
      </c>
      <c r="CN364" s="247">
        <v>0</v>
      </c>
      <c r="CO364" s="247">
        <v>0</v>
      </c>
      <c r="CP364" s="358" t="s">
        <v>148</v>
      </c>
      <c r="CQ364" s="235" t="s">
        <v>137</v>
      </c>
      <c r="CR364" s="181">
        <v>0</v>
      </c>
      <c r="CS364" s="235" t="s">
        <v>137</v>
      </c>
      <c r="CT364" s="247">
        <v>3</v>
      </c>
      <c r="CU364" s="247">
        <v>3</v>
      </c>
      <c r="CV364" s="358">
        <v>1</v>
      </c>
      <c r="CW364" s="235" t="s">
        <v>137</v>
      </c>
      <c r="CX364" s="181">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1">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1">
        <v>5</v>
      </c>
      <c r="GK364" s="235" t="s">
        <v>2542</v>
      </c>
      <c r="GL364" s="181" t="s">
        <v>143</v>
      </c>
      <c r="GM364" s="235" t="s">
        <v>144</v>
      </c>
      <c r="GN364" s="181" t="s">
        <v>146</v>
      </c>
      <c r="GO364" s="181"/>
      <c r="GP364" s="181"/>
      <c r="GQ364" s="550" t="s">
        <v>145</v>
      </c>
      <c r="GR364" s="181" t="s">
        <v>146</v>
      </c>
      <c r="GS364" s="181" t="s">
        <v>132</v>
      </c>
      <c r="GT364" s="181" t="s">
        <v>132</v>
      </c>
      <c r="GU364" s="181" t="s">
        <v>132</v>
      </c>
      <c r="GV364" s="181" t="s">
        <v>132</v>
      </c>
      <c r="GW364" s="235" t="s">
        <v>11139</v>
      </c>
      <c r="GX364" s="181" t="s">
        <v>132</v>
      </c>
      <c r="GY364" s="181" t="s">
        <v>132</v>
      </c>
      <c r="GZ364" s="181" t="s">
        <v>132</v>
      </c>
      <c r="HA364" s="181" t="s">
        <v>132</v>
      </c>
      <c r="HB364" s="181"/>
      <c r="HC364" s="181"/>
      <c r="HD364" s="557"/>
      <c r="HE364" s="550"/>
      <c r="HF364" s="558" t="s">
        <v>132</v>
      </c>
      <c r="HG364" s="550"/>
      <c r="HH364" s="550"/>
      <c r="HI364" s="558" t="s">
        <v>148</v>
      </c>
      <c r="HJ364" s="558" t="s">
        <v>132</v>
      </c>
      <c r="HK364" s="550" t="s">
        <v>19224</v>
      </c>
    </row>
    <row r="365" spans="1:219" s="162"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2"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2"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2"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2"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2"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2"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2"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2"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2"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2"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4"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4"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4"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4"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4"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4"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4"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4"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4"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4"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4"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4"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4"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4"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4"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4"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4"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4"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4"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4"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4"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4"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4"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4"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4"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4"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4"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4"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4"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4"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4"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4"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4"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4"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4"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4"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4"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0" customFormat="1" ht="115" customHeight="1">
      <c r="A413" s="334" t="s">
        <v>18191</v>
      </c>
      <c r="B413" s="554" t="s">
        <v>2761</v>
      </c>
      <c r="C413" s="554" t="s">
        <v>2762</v>
      </c>
      <c r="D413" s="554" t="s">
        <v>95</v>
      </c>
      <c r="E413" s="168" t="s">
        <v>132</v>
      </c>
      <c r="F413" s="168" t="s">
        <v>137</v>
      </c>
      <c r="G413" s="237" t="s">
        <v>137</v>
      </c>
      <c r="H413" s="168" t="s">
        <v>132</v>
      </c>
      <c r="I413" s="168" t="s">
        <v>137</v>
      </c>
      <c r="J413" s="237" t="s">
        <v>137</v>
      </c>
      <c r="K413" s="339" t="s">
        <v>132</v>
      </c>
      <c r="L413" s="168" t="s">
        <v>137</v>
      </c>
      <c r="M413" s="340" t="s">
        <v>137</v>
      </c>
      <c r="N413" s="168" t="s">
        <v>132</v>
      </c>
      <c r="O413" s="168" t="s">
        <v>137</v>
      </c>
      <c r="P413" s="237" t="s">
        <v>137</v>
      </c>
      <c r="Q413" s="168" t="s">
        <v>138</v>
      </c>
      <c r="R413" s="168" t="s">
        <v>132</v>
      </c>
      <c r="S413" s="237" t="s">
        <v>2763</v>
      </c>
      <c r="T413" s="168" t="s">
        <v>132</v>
      </c>
      <c r="U413" s="168" t="s">
        <v>137</v>
      </c>
      <c r="V413" s="237" t="s">
        <v>137</v>
      </c>
      <c r="W413" s="168" t="s">
        <v>132</v>
      </c>
      <c r="X413" s="168" t="s">
        <v>137</v>
      </c>
      <c r="Y413" s="237" t="s">
        <v>137</v>
      </c>
      <c r="Z413" s="168" t="s">
        <v>132</v>
      </c>
      <c r="AA413" s="168" t="s">
        <v>137</v>
      </c>
      <c r="AB413" s="237" t="s">
        <v>137</v>
      </c>
      <c r="AC413" s="168" t="s">
        <v>132</v>
      </c>
      <c r="AD413" s="168" t="s">
        <v>137</v>
      </c>
      <c r="AE413" s="237" t="s">
        <v>137</v>
      </c>
      <c r="AF413" s="561" t="s">
        <v>148</v>
      </c>
      <c r="AG413" s="554" t="s">
        <v>132</v>
      </c>
      <c r="AH413" s="553" t="s">
        <v>14242</v>
      </c>
      <c r="AI413" s="168" t="s">
        <v>132</v>
      </c>
      <c r="AJ413" s="168" t="s">
        <v>137</v>
      </c>
      <c r="AK413" s="548" t="s">
        <v>137</v>
      </c>
      <c r="AL413" s="168" t="s">
        <v>132</v>
      </c>
      <c r="AM413" s="168" t="s">
        <v>137</v>
      </c>
      <c r="AN413" s="237" t="s">
        <v>137</v>
      </c>
      <c r="AO413" s="168" t="s">
        <v>138</v>
      </c>
      <c r="AP413" s="168" t="s">
        <v>137</v>
      </c>
      <c r="AQ413" s="237" t="s">
        <v>137</v>
      </c>
      <c r="AR413" s="168" t="s">
        <v>132</v>
      </c>
      <c r="AS413" s="168" t="s">
        <v>137</v>
      </c>
      <c r="AT413" s="237" t="s">
        <v>137</v>
      </c>
      <c r="AU413" s="168" t="s">
        <v>132</v>
      </c>
      <c r="AV413" s="168" t="s">
        <v>137</v>
      </c>
      <c r="AW413" s="237" t="s">
        <v>137</v>
      </c>
      <c r="AX413" s="168" t="s">
        <v>132</v>
      </c>
      <c r="AY413" s="168" t="s">
        <v>137</v>
      </c>
      <c r="AZ413" s="237" t="s">
        <v>137</v>
      </c>
      <c r="BA413" s="168" t="s">
        <v>132</v>
      </c>
      <c r="BB413" s="168"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8"/>
      <c r="GP413" s="168"/>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0"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1">
        <v>3</v>
      </c>
      <c r="BQ414" s="171">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1">
        <v>0</v>
      </c>
      <c r="DG414" s="171">
        <v>0</v>
      </c>
      <c r="DH414" s="331" t="s">
        <v>148</v>
      </c>
      <c r="DI414" s="552" t="s">
        <v>137</v>
      </c>
      <c r="DJ414" s="551">
        <v>0</v>
      </c>
      <c r="DK414" s="552" t="s">
        <v>137</v>
      </c>
      <c r="DL414" s="171">
        <v>2</v>
      </c>
      <c r="DM414" s="171">
        <v>0</v>
      </c>
      <c r="DN414" s="331">
        <v>0</v>
      </c>
      <c r="DO414" s="552" t="s">
        <v>2772</v>
      </c>
      <c r="DP414" s="550">
        <v>1</v>
      </c>
      <c r="DQ414" s="552" t="s">
        <v>2773</v>
      </c>
      <c r="DR414" s="171">
        <v>1</v>
      </c>
      <c r="DS414" s="171">
        <v>1</v>
      </c>
      <c r="DT414" s="331">
        <v>1</v>
      </c>
      <c r="DU414" s="552" t="s">
        <v>137</v>
      </c>
      <c r="DV414" s="551">
        <v>0</v>
      </c>
      <c r="DW414" s="552" t="s">
        <v>137</v>
      </c>
      <c r="DX414" s="171">
        <v>9</v>
      </c>
      <c r="DY414" s="171">
        <v>3</v>
      </c>
      <c r="DZ414" s="331">
        <v>0.33333333333333331</v>
      </c>
      <c r="EA414" s="552" t="s">
        <v>11165</v>
      </c>
      <c r="EB414" s="551">
        <v>0</v>
      </c>
      <c r="EC414" s="552" t="s">
        <v>137</v>
      </c>
      <c r="ED414" s="171">
        <v>9</v>
      </c>
      <c r="EE414" s="171">
        <v>4</v>
      </c>
      <c r="EF414" s="575">
        <v>0.44444444444444442</v>
      </c>
      <c r="EG414" s="552" t="s">
        <v>2774</v>
      </c>
      <c r="EH414" s="551">
        <v>0</v>
      </c>
      <c r="EI414" s="552" t="s">
        <v>137</v>
      </c>
      <c r="EJ414" s="171">
        <v>4</v>
      </c>
      <c r="EK414" s="171">
        <v>0</v>
      </c>
      <c r="EL414" s="575">
        <v>0</v>
      </c>
      <c r="EM414" s="552" t="s">
        <v>2775</v>
      </c>
      <c r="EN414" s="551">
        <v>4</v>
      </c>
      <c r="EO414" s="552" t="s">
        <v>2776</v>
      </c>
      <c r="EP414" s="171">
        <v>3</v>
      </c>
      <c r="EQ414" s="171">
        <v>1</v>
      </c>
      <c r="ER414" s="331">
        <v>0.33333333333333331</v>
      </c>
      <c r="ES414" s="552" t="s">
        <v>2777</v>
      </c>
      <c r="ET414" s="551">
        <v>2</v>
      </c>
      <c r="EU414" s="552" t="s">
        <v>2778</v>
      </c>
      <c r="EV414" s="171">
        <v>25</v>
      </c>
      <c r="EW414" s="171">
        <v>25</v>
      </c>
      <c r="EX414" s="331">
        <v>1</v>
      </c>
      <c r="EY414" s="552" t="s">
        <v>137</v>
      </c>
      <c r="EZ414" s="551">
        <v>0</v>
      </c>
      <c r="FA414" s="552" t="s">
        <v>137</v>
      </c>
      <c r="FB414" s="171">
        <v>3</v>
      </c>
      <c r="FC414" s="171">
        <v>1</v>
      </c>
      <c r="FD414" s="331">
        <v>0.33333333333333331</v>
      </c>
      <c r="FE414" s="552" t="s">
        <v>2779</v>
      </c>
      <c r="FF414" s="551">
        <v>3</v>
      </c>
      <c r="FG414" s="552" t="s">
        <v>14245</v>
      </c>
      <c r="FH414" s="171">
        <v>3</v>
      </c>
      <c r="FI414" s="171">
        <v>1</v>
      </c>
      <c r="FJ414" s="331">
        <v>0.33333333333333331</v>
      </c>
      <c r="FK414" s="552" t="s">
        <v>2780</v>
      </c>
      <c r="FL414" s="551">
        <v>2</v>
      </c>
      <c r="FM414" s="552" t="s">
        <v>2781</v>
      </c>
      <c r="FN414" s="171">
        <v>1</v>
      </c>
      <c r="FO414" s="171">
        <v>1</v>
      </c>
      <c r="FP414" s="331">
        <v>1</v>
      </c>
      <c r="FQ414" s="552" t="s">
        <v>137</v>
      </c>
      <c r="FR414" s="551">
        <v>0</v>
      </c>
      <c r="FS414" s="552" t="s">
        <v>137</v>
      </c>
      <c r="FT414" s="171">
        <v>0</v>
      </c>
      <c r="FU414" s="171">
        <v>0</v>
      </c>
      <c r="FV414" s="331" t="s">
        <v>148</v>
      </c>
      <c r="FW414" s="552" t="s">
        <v>137</v>
      </c>
      <c r="FX414" s="551">
        <v>0</v>
      </c>
      <c r="FY414" s="552" t="s">
        <v>137</v>
      </c>
      <c r="FZ414" s="171">
        <v>2</v>
      </c>
      <c r="GA414" s="171">
        <v>0</v>
      </c>
      <c r="GB414" s="331">
        <v>0</v>
      </c>
      <c r="GC414" s="552" t="s">
        <v>2782</v>
      </c>
      <c r="GD414" s="551">
        <v>2</v>
      </c>
      <c r="GE414" s="552" t="s">
        <v>2783</v>
      </c>
      <c r="GF414" s="171">
        <v>0</v>
      </c>
      <c r="GG414" s="171">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2"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0"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1">
        <v>3</v>
      </c>
      <c r="BQ416" s="171">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1">
        <v>0</v>
      </c>
      <c r="DG416" s="171">
        <v>0</v>
      </c>
      <c r="DH416" s="331" t="s">
        <v>148</v>
      </c>
      <c r="DI416" s="552" t="s">
        <v>137</v>
      </c>
      <c r="DJ416" s="551">
        <v>0</v>
      </c>
      <c r="DK416" s="552" t="s">
        <v>137</v>
      </c>
      <c r="DL416" s="171">
        <v>1</v>
      </c>
      <c r="DM416" s="171">
        <v>1</v>
      </c>
      <c r="DN416" s="331">
        <v>1</v>
      </c>
      <c r="DO416" s="552" t="s">
        <v>137</v>
      </c>
      <c r="DP416" s="550">
        <v>0</v>
      </c>
      <c r="DQ416" s="552" t="s">
        <v>137</v>
      </c>
      <c r="DR416" s="171">
        <v>12</v>
      </c>
      <c r="DS416" s="171">
        <v>0</v>
      </c>
      <c r="DT416" s="331">
        <v>0</v>
      </c>
      <c r="DU416" s="552" t="s">
        <v>2802</v>
      </c>
      <c r="DV416" s="551">
        <v>0</v>
      </c>
      <c r="DW416" s="552" t="s">
        <v>137</v>
      </c>
      <c r="DX416" s="171">
        <v>5</v>
      </c>
      <c r="DY416" s="171">
        <v>0</v>
      </c>
      <c r="DZ416" s="331">
        <v>0</v>
      </c>
      <c r="EA416" s="552" t="s">
        <v>3007</v>
      </c>
      <c r="EB416" s="551">
        <v>0</v>
      </c>
      <c r="EC416" s="552" t="s">
        <v>137</v>
      </c>
      <c r="ED416" s="171">
        <v>1</v>
      </c>
      <c r="EE416" s="171">
        <v>1</v>
      </c>
      <c r="EF416" s="575">
        <v>1</v>
      </c>
      <c r="EG416" s="552" t="s">
        <v>137</v>
      </c>
      <c r="EH416" s="551">
        <v>0</v>
      </c>
      <c r="EI416" s="552" t="s">
        <v>137</v>
      </c>
      <c r="EJ416" s="171">
        <v>2</v>
      </c>
      <c r="EK416" s="171">
        <v>0</v>
      </c>
      <c r="EL416" s="575">
        <v>0</v>
      </c>
      <c r="EM416" s="552" t="s">
        <v>11166</v>
      </c>
      <c r="EN416" s="551">
        <v>2</v>
      </c>
      <c r="EO416" s="552" t="s">
        <v>2803</v>
      </c>
      <c r="EP416" s="171">
        <v>7</v>
      </c>
      <c r="EQ416" s="171">
        <v>0</v>
      </c>
      <c r="ER416" s="331">
        <v>0</v>
      </c>
      <c r="ES416" s="552" t="s">
        <v>550</v>
      </c>
      <c r="ET416" s="551">
        <v>5</v>
      </c>
      <c r="EU416" s="552" t="s">
        <v>2803</v>
      </c>
      <c r="EV416" s="171">
        <v>14</v>
      </c>
      <c r="EW416" s="171">
        <v>2</v>
      </c>
      <c r="EX416" s="331">
        <v>0.14285714285714285</v>
      </c>
      <c r="EY416" s="552" t="s">
        <v>12885</v>
      </c>
      <c r="EZ416" s="551">
        <v>12</v>
      </c>
      <c r="FA416" s="552" t="s">
        <v>12886</v>
      </c>
      <c r="FB416" s="171">
        <v>0</v>
      </c>
      <c r="FC416" s="171">
        <v>0</v>
      </c>
      <c r="FD416" s="331" t="s">
        <v>148</v>
      </c>
      <c r="FE416" s="552" t="s">
        <v>137</v>
      </c>
      <c r="FF416" s="551">
        <v>0</v>
      </c>
      <c r="FG416" s="552" t="s">
        <v>137</v>
      </c>
      <c r="FH416" s="171">
        <v>1</v>
      </c>
      <c r="FI416" s="171">
        <v>1</v>
      </c>
      <c r="FJ416" s="331">
        <v>1</v>
      </c>
      <c r="FK416" s="552" t="s">
        <v>137</v>
      </c>
      <c r="FL416" s="551">
        <v>0</v>
      </c>
      <c r="FM416" s="552" t="s">
        <v>137</v>
      </c>
      <c r="FN416" s="171">
        <v>0</v>
      </c>
      <c r="FO416" s="171">
        <v>0</v>
      </c>
      <c r="FP416" s="331" t="s">
        <v>148</v>
      </c>
      <c r="FQ416" s="552" t="s">
        <v>137</v>
      </c>
      <c r="FR416" s="551">
        <v>0</v>
      </c>
      <c r="FS416" s="552" t="s">
        <v>137</v>
      </c>
      <c r="FT416" s="171">
        <v>0</v>
      </c>
      <c r="FU416" s="171">
        <v>0</v>
      </c>
      <c r="FV416" s="331" t="s">
        <v>148</v>
      </c>
      <c r="FW416" s="552" t="s">
        <v>137</v>
      </c>
      <c r="FX416" s="551">
        <v>0</v>
      </c>
      <c r="FY416" s="552" t="s">
        <v>137</v>
      </c>
      <c r="FZ416" s="171">
        <v>3</v>
      </c>
      <c r="GA416" s="171">
        <v>2</v>
      </c>
      <c r="GB416" s="331">
        <v>0.66666666666666663</v>
      </c>
      <c r="GC416" s="552" t="s">
        <v>11167</v>
      </c>
      <c r="GD416" s="551">
        <v>1</v>
      </c>
      <c r="GE416" s="552" t="s">
        <v>910</v>
      </c>
      <c r="GF416" s="171">
        <v>19</v>
      </c>
      <c r="GG416" s="171">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0"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1">
        <v>3</v>
      </c>
      <c r="BQ417" s="171">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1">
        <v>0</v>
      </c>
      <c r="DG417" s="171">
        <v>0</v>
      </c>
      <c r="DH417" s="331" t="s">
        <v>148</v>
      </c>
      <c r="DI417" s="552" t="s">
        <v>137</v>
      </c>
      <c r="DJ417" s="551">
        <v>0</v>
      </c>
      <c r="DK417" s="552" t="s">
        <v>137</v>
      </c>
      <c r="DL417" s="171">
        <v>2</v>
      </c>
      <c r="DM417" s="171">
        <v>0</v>
      </c>
      <c r="DN417" s="331">
        <v>0</v>
      </c>
      <c r="DO417" s="552" t="s">
        <v>14250</v>
      </c>
      <c r="DP417" s="550">
        <v>2</v>
      </c>
      <c r="DQ417" s="552" t="s">
        <v>2807</v>
      </c>
      <c r="DR417" s="171">
        <v>15</v>
      </c>
      <c r="DS417" s="171">
        <v>0</v>
      </c>
      <c r="DT417" s="331">
        <v>0</v>
      </c>
      <c r="DU417" s="552" t="s">
        <v>2808</v>
      </c>
      <c r="DV417" s="551">
        <v>0</v>
      </c>
      <c r="DW417" s="552" t="s">
        <v>137</v>
      </c>
      <c r="DX417" s="171">
        <v>4</v>
      </c>
      <c r="DY417" s="171">
        <v>0</v>
      </c>
      <c r="DZ417" s="331">
        <v>0</v>
      </c>
      <c r="EA417" s="552" t="s">
        <v>2809</v>
      </c>
      <c r="EB417" s="551">
        <v>0</v>
      </c>
      <c r="EC417" s="552" t="s">
        <v>137</v>
      </c>
      <c r="ED417" s="171">
        <v>2</v>
      </c>
      <c r="EE417" s="171">
        <v>0</v>
      </c>
      <c r="EF417" s="575">
        <v>0</v>
      </c>
      <c r="EG417" s="552" t="s">
        <v>14251</v>
      </c>
      <c r="EH417" s="551">
        <v>0</v>
      </c>
      <c r="EI417" s="552"/>
      <c r="EJ417" s="171">
        <v>1</v>
      </c>
      <c r="EK417" s="171">
        <v>0</v>
      </c>
      <c r="EL417" s="575">
        <v>0</v>
      </c>
      <c r="EM417" s="552" t="s">
        <v>14252</v>
      </c>
      <c r="EN417" s="551">
        <v>1</v>
      </c>
      <c r="EO417" s="552" t="s">
        <v>2810</v>
      </c>
      <c r="EP417" s="171">
        <v>2</v>
      </c>
      <c r="EQ417" s="171">
        <v>0</v>
      </c>
      <c r="ER417" s="331">
        <v>0</v>
      </c>
      <c r="ES417" s="552" t="s">
        <v>2811</v>
      </c>
      <c r="ET417" s="551">
        <v>0</v>
      </c>
      <c r="EU417" s="552" t="s">
        <v>137</v>
      </c>
      <c r="EV417" s="171">
        <v>19</v>
      </c>
      <c r="EW417" s="171">
        <v>5</v>
      </c>
      <c r="EX417" s="331">
        <v>0.26315789473684209</v>
      </c>
      <c r="EY417" s="552" t="s">
        <v>16274</v>
      </c>
      <c r="EZ417" s="551">
        <v>5</v>
      </c>
      <c r="FA417" s="552" t="s">
        <v>12887</v>
      </c>
      <c r="FB417" s="171">
        <v>0</v>
      </c>
      <c r="FC417" s="171">
        <v>0</v>
      </c>
      <c r="FD417" s="331" t="s">
        <v>148</v>
      </c>
      <c r="FE417" s="552" t="s">
        <v>137</v>
      </c>
      <c r="FF417" s="551">
        <v>0</v>
      </c>
      <c r="FG417" s="552" t="s">
        <v>137</v>
      </c>
      <c r="FH417" s="171">
        <v>0</v>
      </c>
      <c r="FI417" s="171">
        <v>0</v>
      </c>
      <c r="FJ417" s="331" t="s">
        <v>148</v>
      </c>
      <c r="FK417" s="552" t="s">
        <v>137</v>
      </c>
      <c r="FL417" s="551">
        <v>0</v>
      </c>
      <c r="FM417" s="552" t="s">
        <v>137</v>
      </c>
      <c r="FN417" s="171">
        <v>1</v>
      </c>
      <c r="FO417" s="171">
        <v>1</v>
      </c>
      <c r="FP417" s="331">
        <v>1</v>
      </c>
      <c r="FQ417" s="552" t="s">
        <v>137</v>
      </c>
      <c r="FR417" s="551">
        <v>0</v>
      </c>
      <c r="FS417" s="552" t="s">
        <v>137</v>
      </c>
      <c r="FT417" s="171">
        <v>1</v>
      </c>
      <c r="FU417" s="171">
        <v>0</v>
      </c>
      <c r="FV417" s="331">
        <v>0</v>
      </c>
      <c r="FW417" s="552" t="s">
        <v>2812</v>
      </c>
      <c r="FX417" s="551">
        <v>1</v>
      </c>
      <c r="FY417" s="552" t="s">
        <v>2813</v>
      </c>
      <c r="FZ417" s="171">
        <v>4</v>
      </c>
      <c r="GA417" s="171">
        <v>1</v>
      </c>
      <c r="GB417" s="331">
        <v>0.25</v>
      </c>
      <c r="GC417" s="552" t="s">
        <v>2814</v>
      </c>
      <c r="GD417" s="551">
        <v>3</v>
      </c>
      <c r="GE417" s="552" t="s">
        <v>2813</v>
      </c>
      <c r="GF417" s="171">
        <v>19</v>
      </c>
      <c r="GG417" s="171">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0"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1">
        <v>0</v>
      </c>
      <c r="BQ418" s="171">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1">
        <v>0</v>
      </c>
      <c r="DG418" s="171">
        <v>0</v>
      </c>
      <c r="DH418" s="331" t="s">
        <v>148</v>
      </c>
      <c r="DI418" s="552" t="s">
        <v>137</v>
      </c>
      <c r="DJ418" s="551">
        <v>0</v>
      </c>
      <c r="DK418" s="552" t="s">
        <v>137</v>
      </c>
      <c r="DL418" s="171">
        <v>1</v>
      </c>
      <c r="DM418" s="171">
        <v>1</v>
      </c>
      <c r="DN418" s="331">
        <v>1</v>
      </c>
      <c r="DO418" s="552" t="s">
        <v>137</v>
      </c>
      <c r="DP418" s="550">
        <v>0</v>
      </c>
      <c r="DQ418" s="552" t="s">
        <v>137</v>
      </c>
      <c r="DR418" s="171">
        <v>5</v>
      </c>
      <c r="DS418" s="171">
        <v>0</v>
      </c>
      <c r="DT418" s="331">
        <v>0</v>
      </c>
      <c r="DU418" s="552" t="s">
        <v>2818</v>
      </c>
      <c r="DV418" s="551">
        <v>0</v>
      </c>
      <c r="DW418" s="552" t="s">
        <v>137</v>
      </c>
      <c r="DX418" s="171">
        <v>3</v>
      </c>
      <c r="DY418" s="171">
        <v>0</v>
      </c>
      <c r="DZ418" s="331">
        <v>0</v>
      </c>
      <c r="EA418" s="552" t="s">
        <v>11169</v>
      </c>
      <c r="EB418" s="551">
        <v>0</v>
      </c>
      <c r="EC418" s="552" t="s">
        <v>137</v>
      </c>
      <c r="ED418" s="171">
        <v>0</v>
      </c>
      <c r="EE418" s="171">
        <v>0</v>
      </c>
      <c r="EF418" s="575" t="s">
        <v>148</v>
      </c>
      <c r="EG418" s="552" t="s">
        <v>137</v>
      </c>
      <c r="EH418" s="551">
        <v>0</v>
      </c>
      <c r="EI418" s="552" t="s">
        <v>137</v>
      </c>
      <c r="EJ418" s="171">
        <v>1</v>
      </c>
      <c r="EK418" s="171">
        <v>1</v>
      </c>
      <c r="EL418" s="575">
        <v>1</v>
      </c>
      <c r="EM418" s="552" t="s">
        <v>137</v>
      </c>
      <c r="EN418" s="551">
        <v>0</v>
      </c>
      <c r="EO418" s="552" t="s">
        <v>137</v>
      </c>
      <c r="EP418" s="171">
        <v>0</v>
      </c>
      <c r="EQ418" s="171">
        <v>0</v>
      </c>
      <c r="ER418" s="331" t="s">
        <v>148</v>
      </c>
      <c r="ES418" s="552" t="s">
        <v>137</v>
      </c>
      <c r="ET418" s="551">
        <v>0</v>
      </c>
      <c r="EU418" s="552" t="s">
        <v>137</v>
      </c>
      <c r="EV418" s="171">
        <v>2</v>
      </c>
      <c r="EW418" s="171">
        <v>0</v>
      </c>
      <c r="EX418" s="331">
        <v>0</v>
      </c>
      <c r="EY418" s="552" t="s">
        <v>12888</v>
      </c>
      <c r="EZ418" s="551">
        <v>2</v>
      </c>
      <c r="FA418" s="552" t="s">
        <v>12889</v>
      </c>
      <c r="FB418" s="171">
        <v>1</v>
      </c>
      <c r="FC418" s="171">
        <v>1</v>
      </c>
      <c r="FD418" s="331">
        <v>1</v>
      </c>
      <c r="FE418" s="552" t="s">
        <v>137</v>
      </c>
      <c r="FF418" s="551">
        <v>0</v>
      </c>
      <c r="FG418" s="552" t="s">
        <v>137</v>
      </c>
      <c r="FH418" s="171">
        <v>0</v>
      </c>
      <c r="FI418" s="171">
        <v>0</v>
      </c>
      <c r="FJ418" s="331" t="s">
        <v>148</v>
      </c>
      <c r="FK418" s="552" t="s">
        <v>137</v>
      </c>
      <c r="FL418" s="551">
        <v>0</v>
      </c>
      <c r="FM418" s="552" t="s">
        <v>137</v>
      </c>
      <c r="FN418" s="171">
        <v>0</v>
      </c>
      <c r="FO418" s="171">
        <v>0</v>
      </c>
      <c r="FP418" s="331" t="s">
        <v>148</v>
      </c>
      <c r="FQ418" s="552" t="s">
        <v>137</v>
      </c>
      <c r="FR418" s="551">
        <v>0</v>
      </c>
      <c r="FS418" s="552" t="s">
        <v>137</v>
      </c>
      <c r="FT418" s="171">
        <v>0</v>
      </c>
      <c r="FU418" s="171">
        <v>0</v>
      </c>
      <c r="FV418" s="331" t="s">
        <v>148</v>
      </c>
      <c r="FW418" s="552" t="s">
        <v>137</v>
      </c>
      <c r="FX418" s="551">
        <v>0</v>
      </c>
      <c r="FY418" s="552" t="s">
        <v>137</v>
      </c>
      <c r="FZ418" s="171">
        <v>1</v>
      </c>
      <c r="GA418" s="171">
        <v>1</v>
      </c>
      <c r="GB418" s="331">
        <v>1</v>
      </c>
      <c r="GC418" s="552" t="s">
        <v>137</v>
      </c>
      <c r="GD418" s="551">
        <v>0</v>
      </c>
      <c r="GE418" s="552" t="s">
        <v>137</v>
      </c>
      <c r="GF418" s="171">
        <v>9</v>
      </c>
      <c r="GG418" s="171">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0"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1">
        <v>1</v>
      </c>
      <c r="BQ419" s="171">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1">
        <v>0</v>
      </c>
      <c r="DG419" s="171">
        <v>0</v>
      </c>
      <c r="DH419" s="331" t="s">
        <v>148</v>
      </c>
      <c r="DI419" s="552" t="s">
        <v>137</v>
      </c>
      <c r="DJ419" s="551">
        <v>0</v>
      </c>
      <c r="DK419" s="552" t="s">
        <v>137</v>
      </c>
      <c r="DL419" s="171">
        <v>2</v>
      </c>
      <c r="DM419" s="171">
        <v>0</v>
      </c>
      <c r="DN419" s="331">
        <v>0</v>
      </c>
      <c r="DO419" s="552" t="s">
        <v>2824</v>
      </c>
      <c r="DP419" s="550">
        <v>0</v>
      </c>
      <c r="DQ419" s="552" t="s">
        <v>137</v>
      </c>
      <c r="DR419" s="171">
        <v>3</v>
      </c>
      <c r="DS419" s="171">
        <v>0</v>
      </c>
      <c r="DT419" s="331">
        <v>0</v>
      </c>
      <c r="DU419" s="552" t="s">
        <v>14253</v>
      </c>
      <c r="DV419" s="551">
        <v>0</v>
      </c>
      <c r="DW419" s="552" t="s">
        <v>137</v>
      </c>
      <c r="DX419" s="171">
        <v>1</v>
      </c>
      <c r="DY419" s="171">
        <v>0</v>
      </c>
      <c r="DZ419" s="331">
        <v>0</v>
      </c>
      <c r="EA419" s="552" t="s">
        <v>2825</v>
      </c>
      <c r="EB419" s="551">
        <v>0</v>
      </c>
      <c r="EC419" s="552" t="s">
        <v>137</v>
      </c>
      <c r="ED419" s="171">
        <v>1</v>
      </c>
      <c r="EE419" s="171">
        <v>0</v>
      </c>
      <c r="EF419" s="575">
        <v>0</v>
      </c>
      <c r="EG419" s="552" t="s">
        <v>2826</v>
      </c>
      <c r="EH419" s="551">
        <v>0</v>
      </c>
      <c r="EI419" s="552" t="s">
        <v>137</v>
      </c>
      <c r="EJ419" s="171">
        <v>1</v>
      </c>
      <c r="EK419" s="171">
        <v>1</v>
      </c>
      <c r="EL419" s="575">
        <v>1</v>
      </c>
      <c r="EM419" s="552" t="s">
        <v>137</v>
      </c>
      <c r="EN419" s="551">
        <v>0</v>
      </c>
      <c r="EO419" s="552" t="s">
        <v>137</v>
      </c>
      <c r="EP419" s="171">
        <v>1</v>
      </c>
      <c r="EQ419" s="171">
        <v>0</v>
      </c>
      <c r="ER419" s="331">
        <v>0</v>
      </c>
      <c r="ES419" s="552" t="s">
        <v>11170</v>
      </c>
      <c r="ET419" s="551">
        <v>1</v>
      </c>
      <c r="EU419" s="552" t="s">
        <v>11171</v>
      </c>
      <c r="EV419" s="171">
        <v>15</v>
      </c>
      <c r="EW419" s="171">
        <v>1</v>
      </c>
      <c r="EX419" s="331">
        <v>6.6666666666666666E-2</v>
      </c>
      <c r="EY419" s="552" t="s">
        <v>12890</v>
      </c>
      <c r="EZ419" s="551">
        <v>14</v>
      </c>
      <c r="FA419" s="552" t="s">
        <v>12891</v>
      </c>
      <c r="FB419" s="171">
        <v>1</v>
      </c>
      <c r="FC419" s="171">
        <v>1</v>
      </c>
      <c r="FD419" s="331">
        <v>1</v>
      </c>
      <c r="FE419" s="552" t="s">
        <v>137</v>
      </c>
      <c r="FF419" s="551">
        <v>0</v>
      </c>
      <c r="FG419" s="552" t="s">
        <v>137</v>
      </c>
      <c r="FH419" s="171">
        <v>0</v>
      </c>
      <c r="FI419" s="171">
        <v>0</v>
      </c>
      <c r="FJ419" s="331" t="s">
        <v>148</v>
      </c>
      <c r="FK419" s="552" t="s">
        <v>137</v>
      </c>
      <c r="FL419" s="551">
        <v>0</v>
      </c>
      <c r="FM419" s="552" t="s">
        <v>137</v>
      </c>
      <c r="FN419" s="171">
        <v>0</v>
      </c>
      <c r="FO419" s="171">
        <v>0</v>
      </c>
      <c r="FP419" s="331" t="s">
        <v>148</v>
      </c>
      <c r="FQ419" s="552" t="s">
        <v>137</v>
      </c>
      <c r="FR419" s="551">
        <v>0</v>
      </c>
      <c r="FS419" s="552" t="s">
        <v>137</v>
      </c>
      <c r="FT419" s="171">
        <v>0</v>
      </c>
      <c r="FU419" s="171">
        <v>0</v>
      </c>
      <c r="FV419" s="331" t="s">
        <v>148</v>
      </c>
      <c r="FW419" s="552" t="s">
        <v>137</v>
      </c>
      <c r="FX419" s="551">
        <v>0</v>
      </c>
      <c r="FY419" s="552" t="s">
        <v>137</v>
      </c>
      <c r="FZ419" s="171">
        <v>1</v>
      </c>
      <c r="GA419" s="171">
        <v>1</v>
      </c>
      <c r="GB419" s="331">
        <v>1</v>
      </c>
      <c r="GC419" s="552" t="s">
        <v>137</v>
      </c>
      <c r="GD419" s="551">
        <v>0</v>
      </c>
      <c r="GE419" s="552" t="s">
        <v>137</v>
      </c>
      <c r="GF419" s="171">
        <v>11</v>
      </c>
      <c r="GG419" s="171">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0"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1">
        <v>0</v>
      </c>
      <c r="BQ420" s="171">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1">
        <v>0</v>
      </c>
      <c r="DG420" s="171">
        <v>0</v>
      </c>
      <c r="DH420" s="331" t="s">
        <v>148</v>
      </c>
      <c r="DI420" s="552" t="s">
        <v>137</v>
      </c>
      <c r="DJ420" s="551">
        <v>0</v>
      </c>
      <c r="DK420" s="552" t="s">
        <v>137</v>
      </c>
      <c r="DL420" s="171">
        <v>1</v>
      </c>
      <c r="DM420" s="171">
        <v>1</v>
      </c>
      <c r="DN420" s="331">
        <v>1</v>
      </c>
      <c r="DO420" s="552" t="s">
        <v>137</v>
      </c>
      <c r="DP420" s="550">
        <v>0</v>
      </c>
      <c r="DQ420" s="552" t="s">
        <v>137</v>
      </c>
      <c r="DR420" s="171">
        <v>9</v>
      </c>
      <c r="DS420" s="171">
        <v>0</v>
      </c>
      <c r="DT420" s="331">
        <v>0</v>
      </c>
      <c r="DU420" s="552" t="s">
        <v>11173</v>
      </c>
      <c r="DV420" s="551">
        <v>0</v>
      </c>
      <c r="DW420" s="552" t="s">
        <v>137</v>
      </c>
      <c r="DX420" s="171">
        <v>0</v>
      </c>
      <c r="DY420" s="171">
        <v>0</v>
      </c>
      <c r="DZ420" s="331" t="s">
        <v>148</v>
      </c>
      <c r="EA420" s="552" t="s">
        <v>137</v>
      </c>
      <c r="EB420" s="551">
        <v>0</v>
      </c>
      <c r="EC420" s="552" t="s">
        <v>137</v>
      </c>
      <c r="ED420" s="171">
        <v>0</v>
      </c>
      <c r="EE420" s="171">
        <v>0</v>
      </c>
      <c r="EF420" s="575" t="s">
        <v>148</v>
      </c>
      <c r="EG420" s="552" t="s">
        <v>137</v>
      </c>
      <c r="EH420" s="551">
        <v>0</v>
      </c>
      <c r="EI420" s="552" t="s">
        <v>137</v>
      </c>
      <c r="EJ420" s="171">
        <v>1</v>
      </c>
      <c r="EK420" s="171">
        <v>0</v>
      </c>
      <c r="EL420" s="575">
        <v>0</v>
      </c>
      <c r="EM420" s="552" t="s">
        <v>2828</v>
      </c>
      <c r="EN420" s="551">
        <v>1</v>
      </c>
      <c r="EO420" s="552" t="s">
        <v>2829</v>
      </c>
      <c r="EP420" s="171">
        <v>1</v>
      </c>
      <c r="EQ420" s="171">
        <v>0</v>
      </c>
      <c r="ER420" s="331">
        <v>0</v>
      </c>
      <c r="ES420" s="552" t="s">
        <v>11174</v>
      </c>
      <c r="ET420" s="551">
        <v>0</v>
      </c>
      <c r="EU420" s="552" t="s">
        <v>137</v>
      </c>
      <c r="EV420" s="171">
        <v>3</v>
      </c>
      <c r="EW420" s="171">
        <v>0</v>
      </c>
      <c r="EX420" s="331">
        <v>0</v>
      </c>
      <c r="EY420" s="552" t="s">
        <v>12892</v>
      </c>
      <c r="EZ420" s="551">
        <v>3</v>
      </c>
      <c r="FA420" s="552" t="s">
        <v>2829</v>
      </c>
      <c r="FB420" s="171">
        <v>1</v>
      </c>
      <c r="FC420" s="171">
        <v>1</v>
      </c>
      <c r="FD420" s="331">
        <v>1</v>
      </c>
      <c r="FE420" s="552" t="s">
        <v>137</v>
      </c>
      <c r="FF420" s="551">
        <v>0</v>
      </c>
      <c r="FG420" s="552" t="s">
        <v>137</v>
      </c>
      <c r="FH420" s="171">
        <v>0</v>
      </c>
      <c r="FI420" s="171">
        <v>0</v>
      </c>
      <c r="FJ420" s="331" t="s">
        <v>148</v>
      </c>
      <c r="FK420" s="552" t="s">
        <v>137</v>
      </c>
      <c r="FL420" s="551">
        <v>0</v>
      </c>
      <c r="FM420" s="552" t="s">
        <v>137</v>
      </c>
      <c r="FN420" s="171">
        <v>0</v>
      </c>
      <c r="FO420" s="171">
        <v>0</v>
      </c>
      <c r="FP420" s="331" t="s">
        <v>148</v>
      </c>
      <c r="FQ420" s="552" t="s">
        <v>137</v>
      </c>
      <c r="FR420" s="551">
        <v>0</v>
      </c>
      <c r="FS420" s="552" t="s">
        <v>137</v>
      </c>
      <c r="FT420" s="171">
        <v>0</v>
      </c>
      <c r="FU420" s="171">
        <v>0</v>
      </c>
      <c r="FV420" s="331" t="s">
        <v>148</v>
      </c>
      <c r="FW420" s="552" t="s">
        <v>137</v>
      </c>
      <c r="FX420" s="551">
        <v>0</v>
      </c>
      <c r="FY420" s="552" t="s">
        <v>137</v>
      </c>
      <c r="FZ420" s="171">
        <v>6</v>
      </c>
      <c r="GA420" s="171">
        <v>5</v>
      </c>
      <c r="GB420" s="331">
        <v>0.83333333333333337</v>
      </c>
      <c r="GC420" s="552" t="s">
        <v>2830</v>
      </c>
      <c r="GD420" s="551">
        <v>1</v>
      </c>
      <c r="GE420" s="552" t="s">
        <v>2831</v>
      </c>
      <c r="GF420" s="171">
        <v>0</v>
      </c>
      <c r="GG420" s="171">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0"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0"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1">
        <v>3</v>
      </c>
      <c r="BQ422" s="171">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1">
        <v>0</v>
      </c>
      <c r="DG422" s="171">
        <v>0</v>
      </c>
      <c r="DH422" s="331" t="s">
        <v>148</v>
      </c>
      <c r="DI422" s="552" t="s">
        <v>137</v>
      </c>
      <c r="DJ422" s="551">
        <v>0</v>
      </c>
      <c r="DK422" s="552" t="s">
        <v>137</v>
      </c>
      <c r="DL422" s="171">
        <v>0</v>
      </c>
      <c r="DM422" s="171">
        <v>0</v>
      </c>
      <c r="DN422" s="331" t="s">
        <v>148</v>
      </c>
      <c r="DO422" s="552" t="s">
        <v>137</v>
      </c>
      <c r="DP422" s="550">
        <v>0</v>
      </c>
      <c r="DQ422" s="552" t="s">
        <v>137</v>
      </c>
      <c r="DR422" s="171">
        <v>24</v>
      </c>
      <c r="DS422" s="171">
        <v>0</v>
      </c>
      <c r="DT422" s="331">
        <v>0</v>
      </c>
      <c r="DU422" s="552" t="s">
        <v>2836</v>
      </c>
      <c r="DV422" s="551">
        <v>0</v>
      </c>
      <c r="DW422" s="552" t="s">
        <v>137</v>
      </c>
      <c r="DX422" s="171">
        <v>9</v>
      </c>
      <c r="DY422" s="171">
        <v>0</v>
      </c>
      <c r="DZ422" s="331">
        <v>0</v>
      </c>
      <c r="EA422" s="552" t="s">
        <v>2836</v>
      </c>
      <c r="EB422" s="551">
        <v>0</v>
      </c>
      <c r="EC422" s="552" t="s">
        <v>137</v>
      </c>
      <c r="ED422" s="171">
        <v>2</v>
      </c>
      <c r="EE422" s="171">
        <v>2</v>
      </c>
      <c r="EF422" s="575">
        <v>1</v>
      </c>
      <c r="EG422" s="552" t="s">
        <v>137</v>
      </c>
      <c r="EH422" s="551">
        <v>0</v>
      </c>
      <c r="EI422" s="552" t="s">
        <v>137</v>
      </c>
      <c r="EJ422" s="171">
        <v>1</v>
      </c>
      <c r="EK422" s="171">
        <v>0</v>
      </c>
      <c r="EL422" s="575">
        <v>0</v>
      </c>
      <c r="EM422" s="552" t="s">
        <v>2836</v>
      </c>
      <c r="EN422" s="551">
        <v>1</v>
      </c>
      <c r="EO422" s="552" t="s">
        <v>2836</v>
      </c>
      <c r="EP422" s="171">
        <v>3</v>
      </c>
      <c r="EQ422" s="171">
        <v>0</v>
      </c>
      <c r="ER422" s="331">
        <v>0</v>
      </c>
      <c r="ES422" s="552" t="s">
        <v>2836</v>
      </c>
      <c r="ET422" s="551">
        <v>1</v>
      </c>
      <c r="EU422" s="552" t="s">
        <v>2836</v>
      </c>
      <c r="EV422" s="171">
        <v>11</v>
      </c>
      <c r="EW422" s="171">
        <v>0</v>
      </c>
      <c r="EX422" s="331">
        <v>0</v>
      </c>
      <c r="EY422" s="552" t="s">
        <v>2836</v>
      </c>
      <c r="EZ422" s="551"/>
      <c r="FA422" s="552"/>
      <c r="FB422" s="171">
        <v>5</v>
      </c>
      <c r="FC422" s="171">
        <v>1</v>
      </c>
      <c r="FD422" s="331">
        <v>0.2</v>
      </c>
      <c r="FE422" s="552" t="s">
        <v>19153</v>
      </c>
      <c r="FF422" s="551">
        <v>0</v>
      </c>
      <c r="FG422" s="552" t="s">
        <v>137</v>
      </c>
      <c r="FH422" s="171">
        <v>2</v>
      </c>
      <c r="FI422" s="171">
        <v>2</v>
      </c>
      <c r="FJ422" s="331">
        <v>1</v>
      </c>
      <c r="FK422" s="552"/>
      <c r="FL422" s="551">
        <v>0</v>
      </c>
      <c r="FM422" s="552"/>
      <c r="FN422" s="171">
        <v>0</v>
      </c>
      <c r="FO422" s="171">
        <v>0</v>
      </c>
      <c r="FP422" s="331" t="s">
        <v>148</v>
      </c>
      <c r="FQ422" s="552" t="s">
        <v>137</v>
      </c>
      <c r="FR422" s="551">
        <v>0</v>
      </c>
      <c r="FS422" s="552" t="s">
        <v>137</v>
      </c>
      <c r="FT422" s="171">
        <v>0</v>
      </c>
      <c r="FU422" s="171">
        <v>0</v>
      </c>
      <c r="FV422" s="331" t="s">
        <v>148</v>
      </c>
      <c r="FW422" s="552" t="s">
        <v>137</v>
      </c>
      <c r="FX422" s="551">
        <v>0</v>
      </c>
      <c r="FY422" s="552" t="s">
        <v>137</v>
      </c>
      <c r="FZ422" s="171">
        <v>7</v>
      </c>
      <c r="GA422" s="171">
        <v>1</v>
      </c>
      <c r="GB422" s="331">
        <v>0.14285714285714285</v>
      </c>
      <c r="GC422" s="552" t="s">
        <v>2836</v>
      </c>
      <c r="GD422" s="551">
        <v>2</v>
      </c>
      <c r="GE422" s="552" t="s">
        <v>2836</v>
      </c>
      <c r="GF422" s="171">
        <v>12</v>
      </c>
      <c r="GG422" s="171">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0"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1">
        <v>0</v>
      </c>
      <c r="BQ423" s="171">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1">
        <v>0</v>
      </c>
      <c r="DG423" s="171">
        <v>0</v>
      </c>
      <c r="DH423" s="331" t="s">
        <v>148</v>
      </c>
      <c r="DI423" s="552" t="s">
        <v>137</v>
      </c>
      <c r="DJ423" s="551">
        <v>0</v>
      </c>
      <c r="DK423" s="552" t="s">
        <v>137</v>
      </c>
      <c r="DL423" s="171">
        <v>0</v>
      </c>
      <c r="DM423" s="171">
        <v>0</v>
      </c>
      <c r="DN423" s="331" t="s">
        <v>148</v>
      </c>
      <c r="DO423" s="552" t="s">
        <v>137</v>
      </c>
      <c r="DP423" s="550">
        <v>0</v>
      </c>
      <c r="DQ423" s="552" t="s">
        <v>137</v>
      </c>
      <c r="DR423" s="171">
        <v>7</v>
      </c>
      <c r="DS423" s="171">
        <v>0</v>
      </c>
      <c r="DT423" s="331">
        <v>0</v>
      </c>
      <c r="DU423" s="552" t="s">
        <v>18217</v>
      </c>
      <c r="DV423" s="551">
        <v>0</v>
      </c>
      <c r="DW423" s="552" t="s">
        <v>137</v>
      </c>
      <c r="DX423" s="171">
        <v>4</v>
      </c>
      <c r="DY423" s="171">
        <v>0</v>
      </c>
      <c r="DZ423" s="331">
        <v>0</v>
      </c>
      <c r="EA423" s="552" t="s">
        <v>2842</v>
      </c>
      <c r="EB423" s="551">
        <v>0</v>
      </c>
      <c r="EC423" s="552" t="s">
        <v>137</v>
      </c>
      <c r="ED423" s="171">
        <v>6</v>
      </c>
      <c r="EE423" s="171">
        <v>0</v>
      </c>
      <c r="EF423" s="575">
        <v>0</v>
      </c>
      <c r="EG423" s="552" t="s">
        <v>2843</v>
      </c>
      <c r="EH423" s="551">
        <v>0</v>
      </c>
      <c r="EI423" s="552" t="s">
        <v>137</v>
      </c>
      <c r="EJ423" s="171">
        <v>1</v>
      </c>
      <c r="EK423" s="171">
        <v>0</v>
      </c>
      <c r="EL423" s="575">
        <v>0</v>
      </c>
      <c r="EM423" s="552" t="s">
        <v>2838</v>
      </c>
      <c r="EN423" s="551">
        <v>1</v>
      </c>
      <c r="EO423" s="552" t="s">
        <v>2839</v>
      </c>
      <c r="EP423" s="171">
        <v>1</v>
      </c>
      <c r="EQ423" s="171">
        <v>0</v>
      </c>
      <c r="ER423" s="331">
        <v>0</v>
      </c>
      <c r="ES423" s="552" t="s">
        <v>2838</v>
      </c>
      <c r="ET423" s="551">
        <v>1</v>
      </c>
      <c r="EU423" s="552" t="s">
        <v>2839</v>
      </c>
      <c r="EV423" s="171">
        <v>2</v>
      </c>
      <c r="EW423" s="171">
        <v>0</v>
      </c>
      <c r="EX423" s="331">
        <v>0</v>
      </c>
      <c r="EY423" s="552" t="s">
        <v>2838</v>
      </c>
      <c r="EZ423" s="551">
        <v>1</v>
      </c>
      <c r="FA423" s="552" t="s">
        <v>2839</v>
      </c>
      <c r="FB423" s="171">
        <v>1</v>
      </c>
      <c r="FC423" s="171">
        <v>0</v>
      </c>
      <c r="FD423" s="331">
        <v>0</v>
      </c>
      <c r="FE423" s="552" t="s">
        <v>2838</v>
      </c>
      <c r="FF423" s="551">
        <v>1</v>
      </c>
      <c r="FG423" s="552" t="s">
        <v>2839</v>
      </c>
      <c r="FH423" s="171">
        <v>0</v>
      </c>
      <c r="FI423" s="171">
        <v>0</v>
      </c>
      <c r="FJ423" s="331" t="s">
        <v>148</v>
      </c>
      <c r="FK423" s="552" t="s">
        <v>137</v>
      </c>
      <c r="FL423" s="551">
        <v>0</v>
      </c>
      <c r="FM423" s="552" t="s">
        <v>137</v>
      </c>
      <c r="FN423" s="171">
        <v>0</v>
      </c>
      <c r="FO423" s="171">
        <v>0</v>
      </c>
      <c r="FP423" s="331" t="s">
        <v>148</v>
      </c>
      <c r="FQ423" s="552" t="s">
        <v>137</v>
      </c>
      <c r="FR423" s="551">
        <v>0</v>
      </c>
      <c r="FS423" s="552" t="s">
        <v>137</v>
      </c>
      <c r="FT423" s="171">
        <v>0</v>
      </c>
      <c r="FU423" s="171">
        <v>0</v>
      </c>
      <c r="FV423" s="331" t="s">
        <v>148</v>
      </c>
      <c r="FW423" s="552" t="s">
        <v>137</v>
      </c>
      <c r="FX423" s="551">
        <v>0</v>
      </c>
      <c r="FY423" s="552" t="s">
        <v>137</v>
      </c>
      <c r="FZ423" s="171">
        <v>1</v>
      </c>
      <c r="GA423" s="171">
        <v>0</v>
      </c>
      <c r="GB423" s="331">
        <v>0</v>
      </c>
      <c r="GC423" s="552" t="s">
        <v>2844</v>
      </c>
      <c r="GD423" s="551">
        <v>1</v>
      </c>
      <c r="GE423" s="552" t="s">
        <v>2845</v>
      </c>
      <c r="GF423" s="171">
        <v>4</v>
      </c>
      <c r="GG423" s="171">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0"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1">
        <v>2</v>
      </c>
      <c r="BQ424" s="171">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1">
        <v>0</v>
      </c>
      <c r="DG424" s="171">
        <v>0</v>
      </c>
      <c r="DH424" s="331" t="s">
        <v>148</v>
      </c>
      <c r="DI424" s="552" t="s">
        <v>137</v>
      </c>
      <c r="DJ424" s="551">
        <v>0</v>
      </c>
      <c r="DK424" s="552" t="s">
        <v>137</v>
      </c>
      <c r="DL424" s="171">
        <v>0</v>
      </c>
      <c r="DM424" s="171">
        <v>0</v>
      </c>
      <c r="DN424" s="331" t="s">
        <v>148</v>
      </c>
      <c r="DO424" s="552" t="s">
        <v>137</v>
      </c>
      <c r="DP424" s="550">
        <v>0</v>
      </c>
      <c r="DQ424" s="552" t="s">
        <v>137</v>
      </c>
      <c r="DR424" s="171">
        <v>11</v>
      </c>
      <c r="DS424" s="171">
        <v>0</v>
      </c>
      <c r="DT424" s="331">
        <v>0</v>
      </c>
      <c r="DU424" s="552" t="s">
        <v>2848</v>
      </c>
      <c r="DV424" s="551">
        <v>0</v>
      </c>
      <c r="DW424" s="552" t="s">
        <v>137</v>
      </c>
      <c r="DX424" s="171">
        <v>3</v>
      </c>
      <c r="DY424" s="171">
        <v>0</v>
      </c>
      <c r="DZ424" s="331">
        <v>0</v>
      </c>
      <c r="EA424" s="552" t="s">
        <v>2849</v>
      </c>
      <c r="EB424" s="551">
        <v>0</v>
      </c>
      <c r="EC424" s="552" t="s">
        <v>137</v>
      </c>
      <c r="ED424" s="171">
        <v>3</v>
      </c>
      <c r="EE424" s="171">
        <v>0</v>
      </c>
      <c r="EF424" s="575">
        <v>0</v>
      </c>
      <c r="EG424" s="552" t="s">
        <v>11176</v>
      </c>
      <c r="EH424" s="551">
        <v>1</v>
      </c>
      <c r="EI424" s="552" t="s">
        <v>11177</v>
      </c>
      <c r="EJ424" s="171">
        <v>1</v>
      </c>
      <c r="EK424" s="171">
        <v>0</v>
      </c>
      <c r="EL424" s="575">
        <v>0</v>
      </c>
      <c r="EM424" s="552" t="s">
        <v>2850</v>
      </c>
      <c r="EN424" s="551">
        <v>1</v>
      </c>
      <c r="EO424" s="552" t="s">
        <v>11177</v>
      </c>
      <c r="EP424" s="171">
        <v>2</v>
      </c>
      <c r="EQ424" s="171">
        <v>1</v>
      </c>
      <c r="ER424" s="331">
        <v>0.5</v>
      </c>
      <c r="ES424" s="552" t="s">
        <v>18220</v>
      </c>
      <c r="ET424" s="551">
        <v>1</v>
      </c>
      <c r="EU424" s="552" t="s">
        <v>18221</v>
      </c>
      <c r="EV424" s="171">
        <v>16</v>
      </c>
      <c r="EW424" s="171">
        <v>1</v>
      </c>
      <c r="EX424" s="331">
        <v>6.25E-2</v>
      </c>
      <c r="EY424" s="552" t="s">
        <v>12893</v>
      </c>
      <c r="EZ424" s="551">
        <v>3</v>
      </c>
      <c r="FA424" s="552" t="s">
        <v>12894</v>
      </c>
      <c r="FB424" s="171">
        <v>0</v>
      </c>
      <c r="FC424" s="171">
        <v>0</v>
      </c>
      <c r="FD424" s="331" t="s">
        <v>148</v>
      </c>
      <c r="FE424" s="552" t="s">
        <v>137</v>
      </c>
      <c r="FF424" s="551">
        <v>0</v>
      </c>
      <c r="FG424" s="552" t="s">
        <v>137</v>
      </c>
      <c r="FH424" s="171">
        <v>0</v>
      </c>
      <c r="FI424" s="171">
        <v>0</v>
      </c>
      <c r="FJ424" s="331" t="s">
        <v>148</v>
      </c>
      <c r="FK424" s="552" t="s">
        <v>137</v>
      </c>
      <c r="FL424" s="551">
        <v>0</v>
      </c>
      <c r="FM424" s="552" t="s">
        <v>137</v>
      </c>
      <c r="FN424" s="171">
        <v>0</v>
      </c>
      <c r="FO424" s="171">
        <v>0</v>
      </c>
      <c r="FP424" s="331" t="s">
        <v>148</v>
      </c>
      <c r="FQ424" s="552" t="s">
        <v>137</v>
      </c>
      <c r="FR424" s="551">
        <v>0</v>
      </c>
      <c r="FS424" s="552" t="s">
        <v>137</v>
      </c>
      <c r="FT424" s="171">
        <v>0</v>
      </c>
      <c r="FU424" s="171">
        <v>0</v>
      </c>
      <c r="FV424" s="331" t="s">
        <v>148</v>
      </c>
      <c r="FW424" s="552" t="s">
        <v>137</v>
      </c>
      <c r="FX424" s="551">
        <v>0</v>
      </c>
      <c r="FY424" s="552" t="s">
        <v>137</v>
      </c>
      <c r="FZ424" s="171">
        <v>4</v>
      </c>
      <c r="GA424" s="171">
        <v>4</v>
      </c>
      <c r="GB424" s="331">
        <v>1</v>
      </c>
      <c r="GC424" s="552" t="s">
        <v>137</v>
      </c>
      <c r="GD424" s="551">
        <v>0</v>
      </c>
      <c r="GE424" s="552" t="s">
        <v>137</v>
      </c>
      <c r="GF424" s="171">
        <v>3</v>
      </c>
      <c r="GG424" s="171">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0"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0"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0"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0"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1">
        <v>3</v>
      </c>
      <c r="BQ428" s="171">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1">
        <v>0</v>
      </c>
      <c r="DG428" s="171">
        <v>0</v>
      </c>
      <c r="DH428" s="331" t="s">
        <v>148</v>
      </c>
      <c r="DI428" s="552" t="s">
        <v>137</v>
      </c>
      <c r="DJ428" s="551">
        <v>0</v>
      </c>
      <c r="DK428" s="552" t="s">
        <v>137</v>
      </c>
      <c r="DL428" s="171">
        <v>1</v>
      </c>
      <c r="DM428" s="171">
        <v>0</v>
      </c>
      <c r="DN428" s="331">
        <v>0</v>
      </c>
      <c r="DO428" s="552" t="s">
        <v>2869</v>
      </c>
      <c r="DP428" s="550">
        <v>0</v>
      </c>
      <c r="DQ428" s="552" t="s">
        <v>137</v>
      </c>
      <c r="DR428" s="171">
        <v>20</v>
      </c>
      <c r="DS428" s="171">
        <v>0</v>
      </c>
      <c r="DT428" s="331">
        <v>0</v>
      </c>
      <c r="DU428" s="552" t="s">
        <v>11186</v>
      </c>
      <c r="DV428" s="551">
        <v>0</v>
      </c>
      <c r="DW428" s="552" t="s">
        <v>137</v>
      </c>
      <c r="DX428" s="171">
        <v>10</v>
      </c>
      <c r="DY428" s="171">
        <v>0</v>
      </c>
      <c r="DZ428" s="331">
        <v>0</v>
      </c>
      <c r="EA428" s="552" t="s">
        <v>2870</v>
      </c>
      <c r="EB428" s="551">
        <v>0</v>
      </c>
      <c r="EC428" s="552" t="s">
        <v>137</v>
      </c>
      <c r="ED428" s="171">
        <v>1</v>
      </c>
      <c r="EE428" s="171">
        <v>0</v>
      </c>
      <c r="EF428" s="575">
        <v>0</v>
      </c>
      <c r="EG428" s="552" t="s">
        <v>16279</v>
      </c>
      <c r="EH428" s="551">
        <v>1</v>
      </c>
      <c r="EI428" s="552" t="s">
        <v>2871</v>
      </c>
      <c r="EJ428" s="171">
        <v>1</v>
      </c>
      <c r="EK428" s="171">
        <v>0</v>
      </c>
      <c r="EL428" s="575">
        <v>0</v>
      </c>
      <c r="EM428" s="552" t="s">
        <v>2872</v>
      </c>
      <c r="EN428" s="551">
        <v>1</v>
      </c>
      <c r="EO428" s="552" t="s">
        <v>2873</v>
      </c>
      <c r="EP428" s="171">
        <v>5</v>
      </c>
      <c r="EQ428" s="171">
        <v>0</v>
      </c>
      <c r="ER428" s="331">
        <v>0</v>
      </c>
      <c r="ES428" s="552" t="s">
        <v>2874</v>
      </c>
      <c r="ET428" s="551">
        <v>4</v>
      </c>
      <c r="EU428" s="552" t="s">
        <v>14270</v>
      </c>
      <c r="EV428" s="171">
        <v>23</v>
      </c>
      <c r="EW428" s="171">
        <v>2</v>
      </c>
      <c r="EX428" s="331">
        <v>8.6956521739130432E-2</v>
      </c>
      <c r="EY428" s="552" t="s">
        <v>12899</v>
      </c>
      <c r="EZ428" s="551">
        <v>21</v>
      </c>
      <c r="FA428" s="552" t="s">
        <v>12900</v>
      </c>
      <c r="FB428" s="171">
        <v>2</v>
      </c>
      <c r="FC428" s="171">
        <v>2</v>
      </c>
      <c r="FD428" s="331">
        <v>1</v>
      </c>
      <c r="FE428" s="552" t="s">
        <v>137</v>
      </c>
      <c r="FF428" s="551">
        <v>0</v>
      </c>
      <c r="FG428" s="552" t="s">
        <v>137</v>
      </c>
      <c r="FH428" s="171">
        <v>0</v>
      </c>
      <c r="FI428" s="171">
        <v>0</v>
      </c>
      <c r="FJ428" s="331" t="s">
        <v>148</v>
      </c>
      <c r="FK428" s="552" t="s">
        <v>137</v>
      </c>
      <c r="FL428" s="551">
        <v>0</v>
      </c>
      <c r="FM428" s="552" t="s">
        <v>137</v>
      </c>
      <c r="FN428" s="171">
        <v>0</v>
      </c>
      <c r="FO428" s="171">
        <v>0</v>
      </c>
      <c r="FP428" s="331" t="s">
        <v>148</v>
      </c>
      <c r="FQ428" s="552" t="s">
        <v>137</v>
      </c>
      <c r="FR428" s="551">
        <v>0</v>
      </c>
      <c r="FS428" s="552" t="s">
        <v>137</v>
      </c>
      <c r="FT428" s="171">
        <v>0</v>
      </c>
      <c r="FU428" s="171">
        <v>0</v>
      </c>
      <c r="FV428" s="331" t="s">
        <v>148</v>
      </c>
      <c r="FW428" s="552" t="s">
        <v>137</v>
      </c>
      <c r="FX428" s="551">
        <v>0</v>
      </c>
      <c r="FY428" s="552" t="s">
        <v>137</v>
      </c>
      <c r="FZ428" s="171">
        <v>10</v>
      </c>
      <c r="GA428" s="171">
        <v>0</v>
      </c>
      <c r="GB428" s="331">
        <v>0</v>
      </c>
      <c r="GC428" s="552" t="s">
        <v>16280</v>
      </c>
      <c r="GD428" s="551">
        <v>10</v>
      </c>
      <c r="GE428" s="552" t="s">
        <v>16281</v>
      </c>
      <c r="GF428" s="171">
        <v>18</v>
      </c>
      <c r="GG428" s="171">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0"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1">
        <v>4</v>
      </c>
      <c r="BQ429" s="171">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1">
        <v>0</v>
      </c>
      <c r="DG429" s="171">
        <v>0</v>
      </c>
      <c r="DH429" s="331" t="s">
        <v>148</v>
      </c>
      <c r="DI429" s="552" t="s">
        <v>137</v>
      </c>
      <c r="DJ429" s="551">
        <v>0</v>
      </c>
      <c r="DK429" s="552" t="s">
        <v>137</v>
      </c>
      <c r="DL429" s="171">
        <v>2</v>
      </c>
      <c r="DM429" s="171">
        <v>2</v>
      </c>
      <c r="DN429" s="331">
        <v>1</v>
      </c>
      <c r="DO429" s="552" t="s">
        <v>137</v>
      </c>
      <c r="DP429" s="550">
        <v>0</v>
      </c>
      <c r="DQ429" s="552" t="s">
        <v>137</v>
      </c>
      <c r="DR429" s="171">
        <v>24</v>
      </c>
      <c r="DS429" s="171">
        <v>0</v>
      </c>
      <c r="DT429" s="331">
        <v>0</v>
      </c>
      <c r="DU429" s="552" t="s">
        <v>2879</v>
      </c>
      <c r="DV429" s="551">
        <v>0</v>
      </c>
      <c r="DW429" s="552" t="s">
        <v>137</v>
      </c>
      <c r="DX429" s="171">
        <v>7</v>
      </c>
      <c r="DY429" s="171">
        <v>0</v>
      </c>
      <c r="DZ429" s="331">
        <v>0</v>
      </c>
      <c r="EA429" s="552" t="s">
        <v>2880</v>
      </c>
      <c r="EB429" s="551">
        <v>0</v>
      </c>
      <c r="EC429" s="552" t="s">
        <v>137</v>
      </c>
      <c r="ED429" s="171">
        <v>0</v>
      </c>
      <c r="EE429" s="171">
        <v>0</v>
      </c>
      <c r="EF429" s="575" t="s">
        <v>148</v>
      </c>
      <c r="EG429" s="552" t="s">
        <v>137</v>
      </c>
      <c r="EH429" s="551">
        <v>0</v>
      </c>
      <c r="EI429" s="552" t="s">
        <v>137</v>
      </c>
      <c r="EJ429" s="171">
        <v>3</v>
      </c>
      <c r="EK429" s="171">
        <v>0</v>
      </c>
      <c r="EL429" s="575">
        <v>0</v>
      </c>
      <c r="EM429" s="552" t="s">
        <v>2881</v>
      </c>
      <c r="EN429" s="551">
        <v>3</v>
      </c>
      <c r="EO429" s="552" t="s">
        <v>11187</v>
      </c>
      <c r="EP429" s="171">
        <v>0</v>
      </c>
      <c r="EQ429" s="171">
        <v>0</v>
      </c>
      <c r="ER429" s="331" t="s">
        <v>148</v>
      </c>
      <c r="ES429" s="552" t="s">
        <v>137</v>
      </c>
      <c r="ET429" s="551">
        <v>0</v>
      </c>
      <c r="EU429" s="552" t="s">
        <v>137</v>
      </c>
      <c r="EV429" s="171">
        <v>0</v>
      </c>
      <c r="EW429" s="171">
        <v>0</v>
      </c>
      <c r="EX429" s="331" t="s">
        <v>148</v>
      </c>
      <c r="EY429" s="552" t="s">
        <v>137</v>
      </c>
      <c r="EZ429" s="551">
        <v>0</v>
      </c>
      <c r="FA429" s="552" t="s">
        <v>137</v>
      </c>
      <c r="FB429" s="171">
        <v>2</v>
      </c>
      <c r="FC429" s="171">
        <v>2</v>
      </c>
      <c r="FD429" s="331">
        <v>1</v>
      </c>
      <c r="FE429" s="552" t="s">
        <v>137</v>
      </c>
      <c r="FF429" s="551">
        <v>0</v>
      </c>
      <c r="FG429" s="552" t="s">
        <v>137</v>
      </c>
      <c r="FH429" s="171">
        <v>0</v>
      </c>
      <c r="FI429" s="171">
        <v>0</v>
      </c>
      <c r="FJ429" s="331" t="s">
        <v>148</v>
      </c>
      <c r="FK429" s="552" t="s">
        <v>137</v>
      </c>
      <c r="FL429" s="551">
        <v>0</v>
      </c>
      <c r="FM429" s="552" t="s">
        <v>137</v>
      </c>
      <c r="FN429" s="171">
        <v>0</v>
      </c>
      <c r="FO429" s="171">
        <v>0</v>
      </c>
      <c r="FP429" s="331" t="s">
        <v>148</v>
      </c>
      <c r="FQ429" s="552" t="s">
        <v>137</v>
      </c>
      <c r="FR429" s="551">
        <v>0</v>
      </c>
      <c r="FS429" s="552" t="s">
        <v>137</v>
      </c>
      <c r="FT429" s="171">
        <v>0</v>
      </c>
      <c r="FU429" s="171">
        <v>0</v>
      </c>
      <c r="FV429" s="331" t="s">
        <v>148</v>
      </c>
      <c r="FW429" s="552" t="s">
        <v>137</v>
      </c>
      <c r="FX429" s="551">
        <v>0</v>
      </c>
      <c r="FY429" s="552" t="s">
        <v>137</v>
      </c>
      <c r="FZ429" s="171">
        <v>8</v>
      </c>
      <c r="GA429" s="171">
        <v>2</v>
      </c>
      <c r="GB429" s="331">
        <v>0.25</v>
      </c>
      <c r="GC429" s="552" t="s">
        <v>16282</v>
      </c>
      <c r="GD429" s="551">
        <v>0</v>
      </c>
      <c r="GE429" s="552" t="s">
        <v>137</v>
      </c>
      <c r="GF429" s="171">
        <v>1</v>
      </c>
      <c r="GG429" s="171">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0"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1">
        <v>2</v>
      </c>
      <c r="BQ430" s="171">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1">
        <v>0</v>
      </c>
      <c r="DG430" s="171">
        <v>0</v>
      </c>
      <c r="DH430" s="331" t="s">
        <v>148</v>
      </c>
      <c r="DI430" s="552" t="s">
        <v>137</v>
      </c>
      <c r="DJ430" s="551">
        <v>0</v>
      </c>
      <c r="DK430" s="552" t="s">
        <v>137</v>
      </c>
      <c r="DL430" s="171">
        <v>2</v>
      </c>
      <c r="DM430" s="171">
        <v>2</v>
      </c>
      <c r="DN430" s="331">
        <v>1</v>
      </c>
      <c r="DO430" s="552" t="s">
        <v>137</v>
      </c>
      <c r="DP430" s="550">
        <v>0</v>
      </c>
      <c r="DQ430" s="552" t="s">
        <v>137</v>
      </c>
      <c r="DR430" s="171">
        <v>5</v>
      </c>
      <c r="DS430" s="171">
        <v>0</v>
      </c>
      <c r="DT430" s="331">
        <v>0</v>
      </c>
      <c r="DU430" s="552" t="s">
        <v>2885</v>
      </c>
      <c r="DV430" s="551">
        <v>0</v>
      </c>
      <c r="DW430" s="552" t="s">
        <v>137</v>
      </c>
      <c r="DX430" s="171">
        <v>1</v>
      </c>
      <c r="DY430" s="171">
        <v>1</v>
      </c>
      <c r="DZ430" s="331">
        <v>1</v>
      </c>
      <c r="EA430" s="552" t="s">
        <v>137</v>
      </c>
      <c r="EB430" s="551">
        <v>0</v>
      </c>
      <c r="EC430" s="552" t="s">
        <v>137</v>
      </c>
      <c r="ED430" s="171">
        <v>2</v>
      </c>
      <c r="EE430" s="171">
        <v>0</v>
      </c>
      <c r="EF430" s="575">
        <v>0</v>
      </c>
      <c r="EG430" s="552" t="s">
        <v>2886</v>
      </c>
      <c r="EH430" s="551">
        <v>1</v>
      </c>
      <c r="EI430" s="552" t="s">
        <v>14271</v>
      </c>
      <c r="EJ430" s="171">
        <v>2</v>
      </c>
      <c r="EK430" s="171">
        <v>0</v>
      </c>
      <c r="EL430" s="575">
        <v>0</v>
      </c>
      <c r="EM430" s="552" t="s">
        <v>2887</v>
      </c>
      <c r="EN430" s="551">
        <v>2</v>
      </c>
      <c r="EO430" s="552" t="s">
        <v>14272</v>
      </c>
      <c r="EP430" s="171">
        <v>0</v>
      </c>
      <c r="EQ430" s="171">
        <v>0</v>
      </c>
      <c r="ER430" s="331" t="s">
        <v>148</v>
      </c>
      <c r="ES430" s="552" t="s">
        <v>137</v>
      </c>
      <c r="ET430" s="551">
        <v>0</v>
      </c>
      <c r="EU430" s="552" t="s">
        <v>137</v>
      </c>
      <c r="EV430" s="171">
        <v>11</v>
      </c>
      <c r="EW430" s="171">
        <v>0</v>
      </c>
      <c r="EX430" s="331">
        <v>0</v>
      </c>
      <c r="EY430" s="552" t="s">
        <v>12901</v>
      </c>
      <c r="EZ430" s="551">
        <v>11</v>
      </c>
      <c r="FA430" s="552" t="s">
        <v>14273</v>
      </c>
      <c r="FB430" s="171">
        <v>1</v>
      </c>
      <c r="FC430" s="171">
        <v>1</v>
      </c>
      <c r="FD430" s="331">
        <v>1</v>
      </c>
      <c r="FE430" s="552" t="s">
        <v>137</v>
      </c>
      <c r="FF430" s="551">
        <v>0</v>
      </c>
      <c r="FG430" s="552" t="s">
        <v>137</v>
      </c>
      <c r="FH430" s="171">
        <v>0</v>
      </c>
      <c r="FI430" s="171">
        <v>0</v>
      </c>
      <c r="FJ430" s="331" t="s">
        <v>148</v>
      </c>
      <c r="FK430" s="552" t="s">
        <v>137</v>
      </c>
      <c r="FL430" s="551">
        <v>0</v>
      </c>
      <c r="FM430" s="552" t="s">
        <v>137</v>
      </c>
      <c r="FN430" s="171">
        <v>1</v>
      </c>
      <c r="FO430" s="171">
        <v>1</v>
      </c>
      <c r="FP430" s="331">
        <v>1</v>
      </c>
      <c r="FQ430" s="552" t="s">
        <v>137</v>
      </c>
      <c r="FR430" s="551">
        <v>0</v>
      </c>
      <c r="FS430" s="552" t="s">
        <v>137</v>
      </c>
      <c r="FT430" s="171">
        <v>0</v>
      </c>
      <c r="FU430" s="171">
        <v>0</v>
      </c>
      <c r="FV430" s="331" t="s">
        <v>148</v>
      </c>
      <c r="FW430" s="552" t="s">
        <v>137</v>
      </c>
      <c r="FX430" s="551">
        <v>0</v>
      </c>
      <c r="FY430" s="552" t="s">
        <v>137</v>
      </c>
      <c r="FZ430" s="171">
        <v>4</v>
      </c>
      <c r="GA430" s="171">
        <v>2</v>
      </c>
      <c r="GB430" s="331">
        <v>0.5</v>
      </c>
      <c r="GC430" s="552" t="s">
        <v>2888</v>
      </c>
      <c r="GD430" s="551">
        <v>2</v>
      </c>
      <c r="GE430" s="552" t="s">
        <v>14274</v>
      </c>
      <c r="GF430" s="171">
        <v>12</v>
      </c>
      <c r="GG430" s="171">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0"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6" t="s">
        <v>156</v>
      </c>
      <c r="GR431" s="550" t="s">
        <v>146</v>
      </c>
      <c r="GS431" s="186" t="s">
        <v>132</v>
      </c>
      <c r="GT431" s="186" t="s">
        <v>132</v>
      </c>
      <c r="GU431" s="186" t="s">
        <v>132</v>
      </c>
      <c r="GV431" s="550"/>
      <c r="GW431" s="552"/>
      <c r="GX431" s="186" t="s">
        <v>132</v>
      </c>
      <c r="GY431" s="186"/>
      <c r="GZ431" s="186" t="s">
        <v>132</v>
      </c>
      <c r="HA431" s="186" t="s">
        <v>132</v>
      </c>
      <c r="HB431" s="550"/>
      <c r="HC431" s="550"/>
      <c r="HD431" s="557" t="s">
        <v>132</v>
      </c>
      <c r="HE431" s="550" t="s">
        <v>132</v>
      </c>
      <c r="HF431" s="550" t="s">
        <v>132</v>
      </c>
      <c r="HG431" s="550" t="s">
        <v>137</v>
      </c>
      <c r="HH431" s="550" t="s">
        <v>137</v>
      </c>
      <c r="HI431" s="550" t="s">
        <v>132</v>
      </c>
      <c r="HJ431" s="550" t="s">
        <v>148</v>
      </c>
      <c r="HK431" s="550"/>
    </row>
    <row r="432" spans="1:219" s="170"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8" t="s">
        <v>137</v>
      </c>
      <c r="M432" s="340" t="s">
        <v>137</v>
      </c>
      <c r="N432" s="168" t="s">
        <v>132</v>
      </c>
      <c r="O432" s="168" t="s">
        <v>137</v>
      </c>
      <c r="P432" s="237" t="s">
        <v>137</v>
      </c>
      <c r="Q432" s="168" t="s">
        <v>132</v>
      </c>
      <c r="R432" s="168" t="s">
        <v>137</v>
      </c>
      <c r="S432" s="237" t="s">
        <v>137</v>
      </c>
      <c r="T432" s="168" t="s">
        <v>138</v>
      </c>
      <c r="U432" s="168"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0"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0"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69"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69"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69"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69"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69"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69"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69"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69"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69"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69"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69"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69"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69"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69"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69"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69"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69"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69"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69"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69"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69"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69"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0" customFormat="1" ht="115" customHeight="1">
      <c r="A457" s="334" t="s">
        <v>18256</v>
      </c>
      <c r="B457" s="554" t="s">
        <v>3064</v>
      </c>
      <c r="C457" s="554" t="s">
        <v>3065</v>
      </c>
      <c r="D457" s="554" t="s">
        <v>95</v>
      </c>
      <c r="E457" s="168" t="s">
        <v>132</v>
      </c>
      <c r="F457" s="168" t="s">
        <v>137</v>
      </c>
      <c r="G457" s="237" t="s">
        <v>137</v>
      </c>
      <c r="H457" s="168" t="s">
        <v>132</v>
      </c>
      <c r="I457" s="168" t="s">
        <v>137</v>
      </c>
      <c r="J457" s="237" t="s">
        <v>137</v>
      </c>
      <c r="K457" s="339" t="s">
        <v>132</v>
      </c>
      <c r="L457" s="168" t="s">
        <v>137</v>
      </c>
      <c r="M457" s="340" t="s">
        <v>137</v>
      </c>
      <c r="N457" s="168" t="s">
        <v>132</v>
      </c>
      <c r="O457" s="168" t="s">
        <v>137</v>
      </c>
      <c r="P457" s="237" t="s">
        <v>137</v>
      </c>
      <c r="Q457" s="168" t="s">
        <v>132</v>
      </c>
      <c r="R457" s="168" t="s">
        <v>137</v>
      </c>
      <c r="S457" s="237" t="s">
        <v>137</v>
      </c>
      <c r="T457" s="168" t="s">
        <v>132</v>
      </c>
      <c r="U457" s="168" t="s">
        <v>137</v>
      </c>
      <c r="V457" s="237" t="s">
        <v>137</v>
      </c>
      <c r="W457" s="168" t="s">
        <v>132</v>
      </c>
      <c r="X457" s="168" t="s">
        <v>137</v>
      </c>
      <c r="Y457" s="237" t="s">
        <v>137</v>
      </c>
      <c r="Z457" s="168" t="s">
        <v>132</v>
      </c>
      <c r="AA457" s="168" t="s">
        <v>137</v>
      </c>
      <c r="AB457" s="237" t="s">
        <v>137</v>
      </c>
      <c r="AC457" s="168" t="s">
        <v>132</v>
      </c>
      <c r="AD457" s="243" t="s">
        <v>137</v>
      </c>
      <c r="AE457" s="237" t="s">
        <v>137</v>
      </c>
      <c r="AF457" s="561" t="s">
        <v>132</v>
      </c>
      <c r="AG457" s="554"/>
      <c r="AH457" s="553"/>
      <c r="AI457" s="168" t="s">
        <v>132</v>
      </c>
      <c r="AJ457" s="168" t="s">
        <v>137</v>
      </c>
      <c r="AK457" s="548" t="s">
        <v>137</v>
      </c>
      <c r="AL457" s="168" t="s">
        <v>132</v>
      </c>
      <c r="AM457" s="168" t="s">
        <v>137</v>
      </c>
      <c r="AN457" s="237" t="s">
        <v>137</v>
      </c>
      <c r="AO457" s="168" t="s">
        <v>138</v>
      </c>
      <c r="AP457" s="168" t="s">
        <v>137</v>
      </c>
      <c r="AQ457" s="237" t="s">
        <v>137</v>
      </c>
      <c r="AR457" s="168" t="s">
        <v>132</v>
      </c>
      <c r="AS457" s="168" t="s">
        <v>137</v>
      </c>
      <c r="AT457" s="237" t="s">
        <v>137</v>
      </c>
      <c r="AU457" s="168" t="s">
        <v>132</v>
      </c>
      <c r="AV457" s="168" t="s">
        <v>137</v>
      </c>
      <c r="AW457" s="237" t="s">
        <v>137</v>
      </c>
      <c r="AX457" s="168" t="s">
        <v>132</v>
      </c>
      <c r="AY457" s="168" t="s">
        <v>137</v>
      </c>
      <c r="AZ457" s="237" t="s">
        <v>137</v>
      </c>
      <c r="BA457" s="168" t="s">
        <v>132</v>
      </c>
      <c r="BB457" s="168"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8"/>
      <c r="GP457" s="168"/>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0"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1">
        <v>1</v>
      </c>
      <c r="BQ458" s="171">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1">
        <v>0</v>
      </c>
      <c r="DG458" s="171">
        <v>0</v>
      </c>
      <c r="DH458" s="331" t="s">
        <v>148</v>
      </c>
      <c r="DI458" s="552" t="s">
        <v>137</v>
      </c>
      <c r="DJ458" s="551">
        <v>0</v>
      </c>
      <c r="DK458" s="552" t="s">
        <v>137</v>
      </c>
      <c r="DL458" s="171">
        <v>0</v>
      </c>
      <c r="DM458" s="171">
        <v>0</v>
      </c>
      <c r="DN458" s="331" t="s">
        <v>148</v>
      </c>
      <c r="DO458" s="552" t="s">
        <v>137</v>
      </c>
      <c r="DP458" s="550">
        <v>0</v>
      </c>
      <c r="DQ458" s="552" t="s">
        <v>137</v>
      </c>
      <c r="DR458" s="171">
        <v>28</v>
      </c>
      <c r="DS458" s="171">
        <v>27</v>
      </c>
      <c r="DT458" s="331">
        <v>0.9642857142857143</v>
      </c>
      <c r="DU458" s="552" t="s">
        <v>3076</v>
      </c>
      <c r="DV458" s="551">
        <v>0</v>
      </c>
      <c r="DW458" s="552" t="s">
        <v>137</v>
      </c>
      <c r="DX458" s="171">
        <v>15</v>
      </c>
      <c r="DY458" s="171">
        <v>0</v>
      </c>
      <c r="DZ458" s="331">
        <v>0</v>
      </c>
      <c r="EA458" s="552" t="s">
        <v>3076</v>
      </c>
      <c r="EB458" s="551">
        <v>0</v>
      </c>
      <c r="EC458" s="552" t="s">
        <v>137</v>
      </c>
      <c r="ED458" s="171">
        <v>1</v>
      </c>
      <c r="EE458" s="171">
        <v>0</v>
      </c>
      <c r="EF458" s="575">
        <v>0</v>
      </c>
      <c r="EG458" s="552" t="s">
        <v>3076</v>
      </c>
      <c r="EH458" s="551">
        <v>1</v>
      </c>
      <c r="EI458" s="552" t="s">
        <v>3077</v>
      </c>
      <c r="EJ458" s="171">
        <v>1</v>
      </c>
      <c r="EK458" s="171">
        <v>0</v>
      </c>
      <c r="EL458" s="575">
        <v>0</v>
      </c>
      <c r="EM458" s="552" t="s">
        <v>3076</v>
      </c>
      <c r="EN458" s="551">
        <v>1</v>
      </c>
      <c r="EO458" s="552" t="s">
        <v>3077</v>
      </c>
      <c r="EP458" s="171">
        <v>2</v>
      </c>
      <c r="EQ458" s="171">
        <v>0</v>
      </c>
      <c r="ER458" s="331">
        <v>0</v>
      </c>
      <c r="ES458" s="552" t="s">
        <v>3076</v>
      </c>
      <c r="ET458" s="551">
        <v>2</v>
      </c>
      <c r="EU458" s="552" t="s">
        <v>3078</v>
      </c>
      <c r="EV458" s="171">
        <v>18</v>
      </c>
      <c r="EW458" s="171">
        <v>1</v>
      </c>
      <c r="EX458" s="331">
        <v>5.5555555555555552E-2</v>
      </c>
      <c r="EY458" s="552" t="s">
        <v>3076</v>
      </c>
      <c r="EZ458" s="551">
        <v>17</v>
      </c>
      <c r="FA458" s="552" t="s">
        <v>12927</v>
      </c>
      <c r="FB458" s="171">
        <v>1</v>
      </c>
      <c r="FC458" s="171">
        <v>1</v>
      </c>
      <c r="FD458" s="331">
        <v>1</v>
      </c>
      <c r="FE458" s="552" t="s">
        <v>137</v>
      </c>
      <c r="FF458" s="551">
        <v>0</v>
      </c>
      <c r="FG458" s="552" t="s">
        <v>137</v>
      </c>
      <c r="FH458" s="171">
        <v>1</v>
      </c>
      <c r="FI458" s="171">
        <v>0</v>
      </c>
      <c r="FJ458" s="331">
        <v>0</v>
      </c>
      <c r="FK458" s="552" t="s">
        <v>16292</v>
      </c>
      <c r="FL458" s="551">
        <v>0</v>
      </c>
      <c r="FM458" s="552" t="s">
        <v>137</v>
      </c>
      <c r="FN458" s="171">
        <v>0</v>
      </c>
      <c r="FO458" s="171">
        <v>0</v>
      </c>
      <c r="FP458" s="331" t="s">
        <v>148</v>
      </c>
      <c r="FQ458" s="552" t="s">
        <v>137</v>
      </c>
      <c r="FR458" s="551">
        <v>0</v>
      </c>
      <c r="FS458" s="552" t="s">
        <v>137</v>
      </c>
      <c r="FT458" s="171">
        <v>0</v>
      </c>
      <c r="FU458" s="171">
        <v>0</v>
      </c>
      <c r="FV458" s="331" t="s">
        <v>148</v>
      </c>
      <c r="FW458" s="552" t="s">
        <v>137</v>
      </c>
      <c r="FX458" s="551">
        <v>0</v>
      </c>
      <c r="FY458" s="552" t="s">
        <v>137</v>
      </c>
      <c r="FZ458" s="171">
        <v>6</v>
      </c>
      <c r="GA458" s="171">
        <v>5</v>
      </c>
      <c r="GB458" s="331">
        <v>0.83333333333333337</v>
      </c>
      <c r="GC458" s="552" t="s">
        <v>3076</v>
      </c>
      <c r="GD458" s="551">
        <v>1</v>
      </c>
      <c r="GE458" s="552" t="s">
        <v>3079</v>
      </c>
      <c r="GF458" s="171">
        <v>4</v>
      </c>
      <c r="GG458" s="171">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2"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1">
        <v>1</v>
      </c>
      <c r="BQ459" s="171">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1">
        <v>10</v>
      </c>
      <c r="EQ459" s="171">
        <v>0</v>
      </c>
      <c r="ER459" s="331">
        <v>0</v>
      </c>
      <c r="ES459" s="552" t="s">
        <v>3084</v>
      </c>
      <c r="ET459" s="551">
        <v>2</v>
      </c>
      <c r="EU459" s="552" t="s">
        <v>18259</v>
      </c>
      <c r="EV459" s="171">
        <v>19</v>
      </c>
      <c r="EW459" s="171">
        <v>0</v>
      </c>
      <c r="EX459" s="331">
        <v>0</v>
      </c>
      <c r="EY459" s="552" t="s">
        <v>12928</v>
      </c>
      <c r="EZ459" s="551">
        <v>11</v>
      </c>
      <c r="FA459" s="552" t="s">
        <v>12928</v>
      </c>
      <c r="FB459" s="171">
        <v>4</v>
      </c>
      <c r="FC459" s="171">
        <v>4</v>
      </c>
      <c r="FD459" s="331">
        <v>1</v>
      </c>
      <c r="FE459" s="550" t="s">
        <v>137</v>
      </c>
      <c r="FF459" s="551">
        <v>0</v>
      </c>
      <c r="FG459" s="550" t="s">
        <v>137</v>
      </c>
      <c r="FH459" s="171">
        <v>0</v>
      </c>
      <c r="FI459" s="171">
        <v>0</v>
      </c>
      <c r="FJ459" s="331" t="s">
        <v>148</v>
      </c>
      <c r="FK459" s="550" t="s">
        <v>137</v>
      </c>
      <c r="FL459" s="551">
        <v>0</v>
      </c>
      <c r="FM459" s="550" t="s">
        <v>137</v>
      </c>
      <c r="FN459" s="171">
        <v>0</v>
      </c>
      <c r="FO459" s="171">
        <v>0</v>
      </c>
      <c r="FP459" s="331" t="s">
        <v>148</v>
      </c>
      <c r="FQ459" s="550" t="s">
        <v>137</v>
      </c>
      <c r="FR459" s="551">
        <v>0</v>
      </c>
      <c r="FS459" s="550" t="s">
        <v>137</v>
      </c>
      <c r="FT459" s="171">
        <v>0</v>
      </c>
      <c r="FU459" s="171">
        <v>0</v>
      </c>
      <c r="FV459" s="331" t="s">
        <v>148</v>
      </c>
      <c r="FW459" s="550" t="s">
        <v>137</v>
      </c>
      <c r="FX459" s="551">
        <v>0</v>
      </c>
      <c r="FY459" s="550" t="s">
        <v>137</v>
      </c>
      <c r="FZ459" s="171">
        <v>11</v>
      </c>
      <c r="GA459" s="171">
        <v>10</v>
      </c>
      <c r="GB459" s="331">
        <v>0.90909090909090906</v>
      </c>
      <c r="GC459" s="552" t="s">
        <v>234</v>
      </c>
      <c r="GD459" s="551">
        <v>0</v>
      </c>
      <c r="GE459" s="550" t="s">
        <v>137</v>
      </c>
      <c r="GF459" s="171">
        <v>12</v>
      </c>
      <c r="GG459" s="171">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0"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0"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1">
        <v>6</v>
      </c>
      <c r="BQ461" s="171">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1">
        <v>0</v>
      </c>
      <c r="DG461" s="171">
        <v>0</v>
      </c>
      <c r="DH461" s="331" t="s">
        <v>148</v>
      </c>
      <c r="DI461" s="552" t="s">
        <v>137</v>
      </c>
      <c r="DJ461" s="551">
        <v>0</v>
      </c>
      <c r="DK461" s="552" t="s">
        <v>137</v>
      </c>
      <c r="DL461" s="171">
        <v>0</v>
      </c>
      <c r="DM461" s="171">
        <v>0</v>
      </c>
      <c r="DN461" s="331" t="s">
        <v>148</v>
      </c>
      <c r="DO461" s="552" t="s">
        <v>137</v>
      </c>
      <c r="DP461" s="550">
        <v>0</v>
      </c>
      <c r="DQ461" s="552" t="s">
        <v>137</v>
      </c>
      <c r="DR461" s="171">
        <v>18</v>
      </c>
      <c r="DS461" s="171">
        <v>18</v>
      </c>
      <c r="DT461" s="331">
        <v>1</v>
      </c>
      <c r="DU461" s="552" t="s">
        <v>137</v>
      </c>
      <c r="DV461" s="551">
        <v>0</v>
      </c>
      <c r="DW461" s="552" t="s">
        <v>137</v>
      </c>
      <c r="DX461" s="171">
        <v>4</v>
      </c>
      <c r="DY461" s="171">
        <v>1</v>
      </c>
      <c r="DZ461" s="331">
        <v>0.25</v>
      </c>
      <c r="EA461" s="552" t="s">
        <v>3092</v>
      </c>
      <c r="EB461" s="551">
        <v>1</v>
      </c>
      <c r="EC461" s="552" t="s">
        <v>3093</v>
      </c>
      <c r="ED461" s="171">
        <v>2</v>
      </c>
      <c r="EE461" s="171">
        <v>0</v>
      </c>
      <c r="EF461" s="575">
        <v>0</v>
      </c>
      <c r="EG461" s="552" t="s">
        <v>1806</v>
      </c>
      <c r="EH461" s="551">
        <v>0</v>
      </c>
      <c r="EI461" s="552" t="s">
        <v>137</v>
      </c>
      <c r="EJ461" s="171">
        <v>3</v>
      </c>
      <c r="EK461" s="171">
        <v>1</v>
      </c>
      <c r="EL461" s="575">
        <v>0.33333333333333331</v>
      </c>
      <c r="EM461" s="552" t="s">
        <v>16299</v>
      </c>
      <c r="EN461" s="551">
        <v>2</v>
      </c>
      <c r="EO461" s="552" t="s">
        <v>16300</v>
      </c>
      <c r="EP461" s="171">
        <v>1</v>
      </c>
      <c r="EQ461" s="171">
        <v>0</v>
      </c>
      <c r="ER461" s="331">
        <v>0</v>
      </c>
      <c r="ES461" s="552" t="s">
        <v>3094</v>
      </c>
      <c r="ET461" s="551">
        <v>1</v>
      </c>
      <c r="EU461" s="552" t="s">
        <v>3095</v>
      </c>
      <c r="EV461" s="171">
        <v>19</v>
      </c>
      <c r="EW461" s="171">
        <v>3</v>
      </c>
      <c r="EX461" s="331">
        <v>0.15789473684210525</v>
      </c>
      <c r="EY461" s="552" t="s">
        <v>12930</v>
      </c>
      <c r="EZ461" s="551">
        <v>14</v>
      </c>
      <c r="FA461" s="552" t="s">
        <v>12931</v>
      </c>
      <c r="FB461" s="171">
        <v>2</v>
      </c>
      <c r="FC461" s="171">
        <v>2</v>
      </c>
      <c r="FD461" s="331">
        <v>1</v>
      </c>
      <c r="FE461" s="552" t="s">
        <v>137</v>
      </c>
      <c r="FF461" s="551">
        <v>0</v>
      </c>
      <c r="FG461" s="552" t="s">
        <v>137</v>
      </c>
      <c r="FH461" s="171">
        <v>1</v>
      </c>
      <c r="FI461" s="171">
        <v>0</v>
      </c>
      <c r="FJ461" s="331">
        <v>0</v>
      </c>
      <c r="FK461" s="552" t="s">
        <v>11218</v>
      </c>
      <c r="FL461" s="551">
        <v>1</v>
      </c>
      <c r="FM461" s="552" t="s">
        <v>16301</v>
      </c>
      <c r="FN461" s="171">
        <v>0</v>
      </c>
      <c r="FO461" s="171">
        <v>0</v>
      </c>
      <c r="FP461" s="331" t="s">
        <v>148</v>
      </c>
      <c r="FQ461" s="552" t="s">
        <v>137</v>
      </c>
      <c r="FR461" s="551">
        <v>0</v>
      </c>
      <c r="FS461" s="552" t="s">
        <v>137</v>
      </c>
      <c r="FT461" s="171">
        <v>0</v>
      </c>
      <c r="FU461" s="171">
        <v>0</v>
      </c>
      <c r="FV461" s="331" t="s">
        <v>148</v>
      </c>
      <c r="FW461" s="552" t="s">
        <v>137</v>
      </c>
      <c r="FX461" s="551">
        <v>0</v>
      </c>
      <c r="FY461" s="552" t="s">
        <v>137</v>
      </c>
      <c r="FZ461" s="171">
        <v>1</v>
      </c>
      <c r="GA461" s="171">
        <v>1</v>
      </c>
      <c r="GB461" s="331">
        <v>1</v>
      </c>
      <c r="GC461" s="552" t="s">
        <v>137</v>
      </c>
      <c r="GD461" s="551">
        <v>0</v>
      </c>
      <c r="GE461" s="552" t="s">
        <v>137</v>
      </c>
      <c r="GF461" s="171">
        <v>12</v>
      </c>
      <c r="GG461" s="171">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0"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1">
        <v>1</v>
      </c>
      <c r="BQ462" s="171">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1">
        <v>0</v>
      </c>
      <c r="DG462" s="171">
        <v>0</v>
      </c>
      <c r="DH462" s="331" t="s">
        <v>148</v>
      </c>
      <c r="DI462" s="552" t="s">
        <v>137</v>
      </c>
      <c r="DJ462" s="551">
        <v>0</v>
      </c>
      <c r="DK462" s="552" t="s">
        <v>137</v>
      </c>
      <c r="DL462" s="171">
        <v>3</v>
      </c>
      <c r="DM462" s="171">
        <v>3</v>
      </c>
      <c r="DN462" s="331">
        <v>1</v>
      </c>
      <c r="DO462" s="552" t="s">
        <v>137</v>
      </c>
      <c r="DP462" s="550">
        <v>0</v>
      </c>
      <c r="DQ462" s="552" t="s">
        <v>137</v>
      </c>
      <c r="DR462" s="171">
        <v>30</v>
      </c>
      <c r="DS462" s="171">
        <v>0</v>
      </c>
      <c r="DT462" s="331">
        <v>0</v>
      </c>
      <c r="DU462" s="552" t="s">
        <v>3102</v>
      </c>
      <c r="DV462" s="551">
        <v>0</v>
      </c>
      <c r="DW462" s="552" t="s">
        <v>137</v>
      </c>
      <c r="DX462" s="171">
        <v>27</v>
      </c>
      <c r="DY462" s="171">
        <v>6</v>
      </c>
      <c r="DZ462" s="331">
        <v>0.22222222222222221</v>
      </c>
      <c r="EA462" s="552" t="s">
        <v>3101</v>
      </c>
      <c r="EB462" s="551">
        <v>0</v>
      </c>
      <c r="EC462" s="552" t="s">
        <v>137</v>
      </c>
      <c r="ED462" s="171">
        <v>1</v>
      </c>
      <c r="EE462" s="171">
        <v>1</v>
      </c>
      <c r="EF462" s="575">
        <v>1</v>
      </c>
      <c r="EG462" s="552" t="s">
        <v>137</v>
      </c>
      <c r="EH462" s="551">
        <v>0</v>
      </c>
      <c r="EI462" s="552" t="s">
        <v>137</v>
      </c>
      <c r="EJ462" s="171">
        <v>3</v>
      </c>
      <c r="EK462" s="171">
        <v>3</v>
      </c>
      <c r="EL462" s="575">
        <v>1</v>
      </c>
      <c r="EM462" s="552" t="s">
        <v>137</v>
      </c>
      <c r="EN462" s="551">
        <v>0</v>
      </c>
      <c r="EO462" s="552" t="s">
        <v>137</v>
      </c>
      <c r="EP462" s="171">
        <v>1</v>
      </c>
      <c r="EQ462" s="171">
        <v>1</v>
      </c>
      <c r="ER462" s="331">
        <v>1</v>
      </c>
      <c r="ES462" s="552" t="s">
        <v>137</v>
      </c>
      <c r="ET462" s="551">
        <v>0</v>
      </c>
      <c r="EU462" s="552" t="s">
        <v>137</v>
      </c>
      <c r="EV462" s="171">
        <v>18</v>
      </c>
      <c r="EW462" s="171">
        <v>0</v>
      </c>
      <c r="EX462" s="331">
        <v>0</v>
      </c>
      <c r="EY462" s="552" t="s">
        <v>18269</v>
      </c>
      <c r="EZ462" s="551">
        <v>15</v>
      </c>
      <c r="FA462" s="552" t="s">
        <v>12932</v>
      </c>
      <c r="FB462" s="171">
        <v>3</v>
      </c>
      <c r="FC462" s="171">
        <v>1</v>
      </c>
      <c r="FD462" s="331">
        <v>0.33333333333333331</v>
      </c>
      <c r="FE462" s="552" t="s">
        <v>3103</v>
      </c>
      <c r="FF462" s="551">
        <v>0</v>
      </c>
      <c r="FG462" s="552" t="s">
        <v>137</v>
      </c>
      <c r="FH462" s="171">
        <v>0</v>
      </c>
      <c r="FI462" s="171">
        <v>0</v>
      </c>
      <c r="FJ462" s="331" t="s">
        <v>148</v>
      </c>
      <c r="FK462" s="552" t="s">
        <v>137</v>
      </c>
      <c r="FL462" s="551">
        <v>0</v>
      </c>
      <c r="FM462" s="552" t="s">
        <v>137</v>
      </c>
      <c r="FN462" s="171">
        <v>0</v>
      </c>
      <c r="FO462" s="171">
        <v>0</v>
      </c>
      <c r="FP462" s="331" t="s">
        <v>148</v>
      </c>
      <c r="FQ462" s="552" t="s">
        <v>137</v>
      </c>
      <c r="FR462" s="551">
        <v>0</v>
      </c>
      <c r="FS462" s="552" t="s">
        <v>137</v>
      </c>
      <c r="FT462" s="171">
        <v>4</v>
      </c>
      <c r="FU462" s="171">
        <v>4</v>
      </c>
      <c r="FV462" s="331">
        <v>1</v>
      </c>
      <c r="FW462" s="552" t="s">
        <v>137</v>
      </c>
      <c r="FX462" s="551">
        <v>0</v>
      </c>
      <c r="FY462" s="552" t="s">
        <v>137</v>
      </c>
      <c r="FZ462" s="171">
        <v>2</v>
      </c>
      <c r="GA462" s="171">
        <v>1</v>
      </c>
      <c r="GB462" s="331">
        <v>0.5</v>
      </c>
      <c r="GC462" s="552" t="s">
        <v>18270</v>
      </c>
      <c r="GD462" s="551">
        <v>1</v>
      </c>
      <c r="GE462" s="552" t="s">
        <v>3104</v>
      </c>
      <c r="GF462" s="171">
        <v>50</v>
      </c>
      <c r="GG462" s="171">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0"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1">
        <v>0</v>
      </c>
      <c r="BQ463" s="171">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1">
        <v>0</v>
      </c>
      <c r="DG463" s="171">
        <v>0</v>
      </c>
      <c r="DH463" s="331" t="s">
        <v>148</v>
      </c>
      <c r="DI463" s="552" t="s">
        <v>137</v>
      </c>
      <c r="DJ463" s="551">
        <v>0</v>
      </c>
      <c r="DK463" s="552" t="s">
        <v>137</v>
      </c>
      <c r="DL463" s="171">
        <v>3</v>
      </c>
      <c r="DM463" s="171">
        <v>2</v>
      </c>
      <c r="DN463" s="331">
        <v>0.66666666666666663</v>
      </c>
      <c r="DO463" s="552" t="s">
        <v>18273</v>
      </c>
      <c r="DP463" s="550">
        <v>0</v>
      </c>
      <c r="DQ463" s="552" t="s">
        <v>137</v>
      </c>
      <c r="DR463" s="171">
        <v>19</v>
      </c>
      <c r="DS463" s="171">
        <v>19</v>
      </c>
      <c r="DT463" s="331">
        <v>1</v>
      </c>
      <c r="DU463" s="552" t="s">
        <v>137</v>
      </c>
      <c r="DV463" s="551">
        <v>0</v>
      </c>
      <c r="DW463" s="552" t="s">
        <v>137</v>
      </c>
      <c r="DX463" s="171">
        <v>2</v>
      </c>
      <c r="DY463" s="171">
        <v>2</v>
      </c>
      <c r="DZ463" s="331">
        <v>1</v>
      </c>
      <c r="EA463" s="552" t="s">
        <v>137</v>
      </c>
      <c r="EB463" s="551">
        <v>0</v>
      </c>
      <c r="EC463" s="552" t="s">
        <v>137</v>
      </c>
      <c r="ED463" s="171">
        <v>1</v>
      </c>
      <c r="EE463" s="171">
        <v>0</v>
      </c>
      <c r="EF463" s="575">
        <v>0</v>
      </c>
      <c r="EG463" s="552" t="s">
        <v>3107</v>
      </c>
      <c r="EH463" s="551">
        <v>0</v>
      </c>
      <c r="EI463" s="552" t="s">
        <v>137</v>
      </c>
      <c r="EJ463" s="171">
        <v>4</v>
      </c>
      <c r="EK463" s="171">
        <v>0</v>
      </c>
      <c r="EL463" s="575">
        <v>0</v>
      </c>
      <c r="EM463" s="552" t="s">
        <v>3108</v>
      </c>
      <c r="EN463" s="551">
        <v>1</v>
      </c>
      <c r="EO463" s="552" t="s">
        <v>18274</v>
      </c>
      <c r="EP463" s="171">
        <v>2</v>
      </c>
      <c r="EQ463" s="171">
        <v>0</v>
      </c>
      <c r="ER463" s="331">
        <v>0</v>
      </c>
      <c r="ES463" s="552" t="s">
        <v>18275</v>
      </c>
      <c r="ET463" s="551">
        <v>2</v>
      </c>
      <c r="EU463" s="552" t="s">
        <v>18276</v>
      </c>
      <c r="EV463" s="171">
        <v>11</v>
      </c>
      <c r="EW463" s="171">
        <v>4</v>
      </c>
      <c r="EX463" s="331">
        <v>0.36363636363636365</v>
      </c>
      <c r="EY463" s="552" t="s">
        <v>12933</v>
      </c>
      <c r="EZ463" s="551">
        <v>7</v>
      </c>
      <c r="FA463" s="552" t="s">
        <v>12934</v>
      </c>
      <c r="FB463" s="171">
        <v>1</v>
      </c>
      <c r="FC463" s="171">
        <v>1</v>
      </c>
      <c r="FD463" s="331">
        <v>1</v>
      </c>
      <c r="FE463" s="552" t="s">
        <v>137</v>
      </c>
      <c r="FF463" s="551">
        <v>0</v>
      </c>
      <c r="FG463" s="552" t="s">
        <v>137</v>
      </c>
      <c r="FH463" s="171">
        <v>1</v>
      </c>
      <c r="FI463" s="171">
        <v>1</v>
      </c>
      <c r="FJ463" s="331">
        <v>1</v>
      </c>
      <c r="FK463" s="552" t="s">
        <v>137</v>
      </c>
      <c r="FL463" s="551">
        <v>0</v>
      </c>
      <c r="FM463" s="552" t="s">
        <v>137</v>
      </c>
      <c r="FN463" s="171">
        <v>0</v>
      </c>
      <c r="FO463" s="171">
        <v>0</v>
      </c>
      <c r="FP463" s="331" t="s">
        <v>148</v>
      </c>
      <c r="FQ463" s="552" t="s">
        <v>137</v>
      </c>
      <c r="FR463" s="551">
        <v>0</v>
      </c>
      <c r="FS463" s="552" t="s">
        <v>137</v>
      </c>
      <c r="FT463" s="171">
        <v>0</v>
      </c>
      <c r="FU463" s="171">
        <v>0</v>
      </c>
      <c r="FV463" s="331" t="s">
        <v>148</v>
      </c>
      <c r="FW463" s="552" t="s">
        <v>137</v>
      </c>
      <c r="FX463" s="551">
        <v>0</v>
      </c>
      <c r="FY463" s="552" t="s">
        <v>137</v>
      </c>
      <c r="FZ463" s="171">
        <v>2</v>
      </c>
      <c r="GA463" s="171">
        <v>1</v>
      </c>
      <c r="GB463" s="331">
        <v>0.5</v>
      </c>
      <c r="GC463" s="552" t="s">
        <v>3109</v>
      </c>
      <c r="GD463" s="551">
        <v>1</v>
      </c>
      <c r="GE463" s="552" t="s">
        <v>3110</v>
      </c>
      <c r="GF463" s="171">
        <v>34</v>
      </c>
      <c r="GG463" s="171">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0"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1">
        <v>0</v>
      </c>
      <c r="BQ464" s="171">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1">
        <v>0</v>
      </c>
      <c r="DG464" s="171">
        <v>0</v>
      </c>
      <c r="DH464" s="331" t="s">
        <v>148</v>
      </c>
      <c r="DI464" s="552" t="s">
        <v>137</v>
      </c>
      <c r="DJ464" s="551">
        <v>0</v>
      </c>
      <c r="DK464" s="552" t="s">
        <v>137</v>
      </c>
      <c r="DL464" s="171">
        <v>0</v>
      </c>
      <c r="DM464" s="171">
        <v>0</v>
      </c>
      <c r="DN464" s="331" t="s">
        <v>148</v>
      </c>
      <c r="DO464" s="552" t="s">
        <v>137</v>
      </c>
      <c r="DP464" s="550">
        <v>0</v>
      </c>
      <c r="DQ464" s="552" t="s">
        <v>137</v>
      </c>
      <c r="DR464" s="171">
        <v>8</v>
      </c>
      <c r="DS464" s="171">
        <v>0</v>
      </c>
      <c r="DT464" s="331">
        <v>0</v>
      </c>
      <c r="DU464" s="552" t="s">
        <v>3115</v>
      </c>
      <c r="DV464" s="551">
        <v>0</v>
      </c>
      <c r="DW464" s="552" t="s">
        <v>137</v>
      </c>
      <c r="DX464" s="171">
        <v>0</v>
      </c>
      <c r="DY464" s="171">
        <v>0</v>
      </c>
      <c r="DZ464" s="331" t="s">
        <v>148</v>
      </c>
      <c r="EA464" s="552" t="s">
        <v>137</v>
      </c>
      <c r="EB464" s="551">
        <v>0</v>
      </c>
      <c r="EC464" s="552" t="s">
        <v>137</v>
      </c>
      <c r="ED464" s="171">
        <v>0</v>
      </c>
      <c r="EE464" s="171">
        <v>0</v>
      </c>
      <c r="EF464" s="575" t="s">
        <v>148</v>
      </c>
      <c r="EG464" s="552" t="s">
        <v>137</v>
      </c>
      <c r="EH464" s="551">
        <v>0</v>
      </c>
      <c r="EI464" s="552" t="s">
        <v>137</v>
      </c>
      <c r="EJ464" s="171">
        <v>2</v>
      </c>
      <c r="EK464" s="171">
        <v>2</v>
      </c>
      <c r="EL464" s="575">
        <v>1</v>
      </c>
      <c r="EM464" s="552" t="s">
        <v>137</v>
      </c>
      <c r="EN464" s="551">
        <v>0</v>
      </c>
      <c r="EO464" s="552" t="s">
        <v>137</v>
      </c>
      <c r="EP464" s="171">
        <v>1</v>
      </c>
      <c r="EQ464" s="171">
        <v>0</v>
      </c>
      <c r="ER464" s="331">
        <v>0</v>
      </c>
      <c r="ES464" s="552" t="s">
        <v>3113</v>
      </c>
      <c r="ET464" s="551">
        <v>1</v>
      </c>
      <c r="EU464" s="552" t="s">
        <v>3116</v>
      </c>
      <c r="EV464" s="171">
        <v>9</v>
      </c>
      <c r="EW464" s="171">
        <v>3</v>
      </c>
      <c r="EX464" s="331">
        <v>0.33333333333333331</v>
      </c>
      <c r="EY464" s="552" t="s">
        <v>18279</v>
      </c>
      <c r="EZ464" s="551">
        <v>6</v>
      </c>
      <c r="FA464" s="552" t="s">
        <v>18280</v>
      </c>
      <c r="FB464" s="171">
        <v>0</v>
      </c>
      <c r="FC464" s="171">
        <v>0</v>
      </c>
      <c r="FD464" s="331" t="s">
        <v>148</v>
      </c>
      <c r="FE464" s="552" t="s">
        <v>137</v>
      </c>
      <c r="FF464" s="551">
        <v>0</v>
      </c>
      <c r="FG464" s="552" t="s">
        <v>137</v>
      </c>
      <c r="FH464" s="171">
        <v>1</v>
      </c>
      <c r="FI464" s="171">
        <v>0</v>
      </c>
      <c r="FJ464" s="331">
        <v>0</v>
      </c>
      <c r="FK464" s="552" t="s">
        <v>3113</v>
      </c>
      <c r="FL464" s="551">
        <v>1</v>
      </c>
      <c r="FM464" s="552" t="s">
        <v>3116</v>
      </c>
      <c r="FN464" s="171">
        <v>0</v>
      </c>
      <c r="FO464" s="171">
        <v>0</v>
      </c>
      <c r="FP464" s="331" t="s">
        <v>148</v>
      </c>
      <c r="FQ464" s="552" t="s">
        <v>137</v>
      </c>
      <c r="FR464" s="551">
        <v>0</v>
      </c>
      <c r="FS464" s="552" t="s">
        <v>137</v>
      </c>
      <c r="FT464" s="171">
        <v>0</v>
      </c>
      <c r="FU464" s="171">
        <v>0</v>
      </c>
      <c r="FV464" s="331" t="s">
        <v>148</v>
      </c>
      <c r="FW464" s="552" t="s">
        <v>137</v>
      </c>
      <c r="FX464" s="551">
        <v>0</v>
      </c>
      <c r="FY464" s="552" t="s">
        <v>137</v>
      </c>
      <c r="FZ464" s="171">
        <v>2</v>
      </c>
      <c r="GA464" s="171">
        <v>0</v>
      </c>
      <c r="GB464" s="331">
        <v>0</v>
      </c>
      <c r="GC464" s="552" t="s">
        <v>3117</v>
      </c>
      <c r="GD464" s="551">
        <v>0</v>
      </c>
      <c r="GE464" s="552" t="s">
        <v>137</v>
      </c>
      <c r="GF464" s="171">
        <v>3</v>
      </c>
      <c r="GG464" s="171">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0"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1">
        <v>2</v>
      </c>
      <c r="BQ465" s="171">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1">
        <v>0</v>
      </c>
      <c r="DG465" s="171">
        <v>0</v>
      </c>
      <c r="DH465" s="331" t="s">
        <v>148</v>
      </c>
      <c r="DI465" s="552" t="s">
        <v>137</v>
      </c>
      <c r="DJ465" s="551">
        <v>0</v>
      </c>
      <c r="DK465" s="552" t="s">
        <v>137</v>
      </c>
      <c r="DL465" s="171">
        <v>1</v>
      </c>
      <c r="DM465" s="171">
        <v>0</v>
      </c>
      <c r="DN465" s="331">
        <v>0</v>
      </c>
      <c r="DO465" s="552" t="s">
        <v>11221</v>
      </c>
      <c r="DP465" s="550">
        <v>0</v>
      </c>
      <c r="DQ465" s="552" t="s">
        <v>137</v>
      </c>
      <c r="DR465" s="171">
        <v>12</v>
      </c>
      <c r="DS465" s="171">
        <v>0</v>
      </c>
      <c r="DT465" s="331">
        <v>0</v>
      </c>
      <c r="DU465" s="552" t="s">
        <v>11222</v>
      </c>
      <c r="DV465" s="551">
        <v>0</v>
      </c>
      <c r="DW465" s="552" t="s">
        <v>137</v>
      </c>
      <c r="DX465" s="171">
        <v>3</v>
      </c>
      <c r="DY465" s="171">
        <v>0</v>
      </c>
      <c r="DZ465" s="331">
        <v>0</v>
      </c>
      <c r="EA465" s="552" t="s">
        <v>11223</v>
      </c>
      <c r="EB465" s="551">
        <v>0</v>
      </c>
      <c r="EC465" s="552" t="s">
        <v>137</v>
      </c>
      <c r="ED465" s="171">
        <v>5</v>
      </c>
      <c r="EE465" s="171">
        <v>1</v>
      </c>
      <c r="EF465" s="575">
        <v>0.2</v>
      </c>
      <c r="EG465" s="552" t="s">
        <v>11224</v>
      </c>
      <c r="EH465" s="551">
        <v>0</v>
      </c>
      <c r="EI465" s="552" t="s">
        <v>137</v>
      </c>
      <c r="EJ465" s="171">
        <v>3</v>
      </c>
      <c r="EK465" s="171">
        <v>3</v>
      </c>
      <c r="EL465" s="575">
        <v>1</v>
      </c>
      <c r="EM465" s="552" t="s">
        <v>137</v>
      </c>
      <c r="EN465" s="551">
        <v>0</v>
      </c>
      <c r="EO465" s="552" t="s">
        <v>137</v>
      </c>
      <c r="EP465" s="171">
        <v>5</v>
      </c>
      <c r="EQ465" s="171">
        <v>1</v>
      </c>
      <c r="ER465" s="331">
        <v>0.2</v>
      </c>
      <c r="ES465" s="552" t="s">
        <v>11225</v>
      </c>
      <c r="ET465" s="551">
        <v>4</v>
      </c>
      <c r="EU465" s="552" t="s">
        <v>11225</v>
      </c>
      <c r="EV465" s="171">
        <v>13</v>
      </c>
      <c r="EW465" s="171">
        <v>0</v>
      </c>
      <c r="EX465" s="331">
        <v>0</v>
      </c>
      <c r="EY465" s="552" t="s">
        <v>12935</v>
      </c>
      <c r="EZ465" s="551">
        <v>12</v>
      </c>
      <c r="FA465" s="552" t="s">
        <v>12935</v>
      </c>
      <c r="FB465" s="171">
        <v>3</v>
      </c>
      <c r="FC465" s="171">
        <v>1</v>
      </c>
      <c r="FD465" s="331">
        <v>0.33333333333333331</v>
      </c>
      <c r="FE465" s="552" t="s">
        <v>11226</v>
      </c>
      <c r="FF465" s="551">
        <v>2</v>
      </c>
      <c r="FG465" s="552" t="s">
        <v>3120</v>
      </c>
      <c r="FH465" s="171">
        <v>1</v>
      </c>
      <c r="FI465" s="171">
        <v>1</v>
      </c>
      <c r="FJ465" s="331">
        <v>1</v>
      </c>
      <c r="FK465" s="552" t="s">
        <v>137</v>
      </c>
      <c r="FL465" s="551">
        <v>0</v>
      </c>
      <c r="FM465" s="552" t="s">
        <v>137</v>
      </c>
      <c r="FN465" s="171">
        <v>0</v>
      </c>
      <c r="FO465" s="171">
        <v>0</v>
      </c>
      <c r="FP465" s="331" t="s">
        <v>148</v>
      </c>
      <c r="FQ465" s="552" t="s">
        <v>137</v>
      </c>
      <c r="FR465" s="551">
        <v>0</v>
      </c>
      <c r="FS465" s="552" t="s">
        <v>137</v>
      </c>
      <c r="FT465" s="171">
        <v>0</v>
      </c>
      <c r="FU465" s="171">
        <v>0</v>
      </c>
      <c r="FV465" s="331" t="s">
        <v>148</v>
      </c>
      <c r="FW465" s="552" t="s">
        <v>137</v>
      </c>
      <c r="FX465" s="551">
        <v>0</v>
      </c>
      <c r="FY465" s="552" t="s">
        <v>137</v>
      </c>
      <c r="FZ465" s="171">
        <v>2</v>
      </c>
      <c r="GA465" s="171">
        <v>0</v>
      </c>
      <c r="GB465" s="331">
        <v>0</v>
      </c>
      <c r="GC465" s="552" t="s">
        <v>11227</v>
      </c>
      <c r="GD465" s="551">
        <v>0</v>
      </c>
      <c r="GE465" s="552" t="s">
        <v>137</v>
      </c>
      <c r="GF465" s="171">
        <v>12</v>
      </c>
      <c r="GG465" s="171">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0"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1">
        <v>1</v>
      </c>
      <c r="BQ466" s="171">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1">
        <v>0</v>
      </c>
      <c r="DG466" s="171">
        <v>0</v>
      </c>
      <c r="DH466" s="331" t="s">
        <v>148</v>
      </c>
      <c r="DI466" s="552" t="s">
        <v>137</v>
      </c>
      <c r="DJ466" s="551">
        <v>0</v>
      </c>
      <c r="DK466" s="552" t="s">
        <v>137</v>
      </c>
      <c r="DL466" s="171">
        <v>3</v>
      </c>
      <c r="DM466" s="171">
        <v>1</v>
      </c>
      <c r="DN466" s="331">
        <v>0.33333333333333331</v>
      </c>
      <c r="DO466" s="552" t="s">
        <v>745</v>
      </c>
      <c r="DP466" s="550">
        <v>0</v>
      </c>
      <c r="DQ466" s="552" t="s">
        <v>137</v>
      </c>
      <c r="DR466" s="171">
        <v>6</v>
      </c>
      <c r="DS466" s="171">
        <v>6</v>
      </c>
      <c r="DT466" s="331">
        <v>1</v>
      </c>
      <c r="DU466" s="552" t="s">
        <v>137</v>
      </c>
      <c r="DV466" s="551">
        <v>0</v>
      </c>
      <c r="DW466" s="552" t="s">
        <v>137</v>
      </c>
      <c r="DX466" s="171">
        <v>4</v>
      </c>
      <c r="DY466" s="171">
        <v>0</v>
      </c>
      <c r="DZ466" s="331">
        <v>0</v>
      </c>
      <c r="EA466" s="552" t="s">
        <v>173</v>
      </c>
      <c r="EB466" s="551">
        <v>0</v>
      </c>
      <c r="EC466" s="552" t="s">
        <v>137</v>
      </c>
      <c r="ED466" s="171">
        <v>1</v>
      </c>
      <c r="EE466" s="171">
        <v>0</v>
      </c>
      <c r="EF466" s="575">
        <v>0</v>
      </c>
      <c r="EG466" s="552" t="s">
        <v>3123</v>
      </c>
      <c r="EH466" s="551">
        <v>0</v>
      </c>
      <c r="EI466" s="552" t="s">
        <v>137</v>
      </c>
      <c r="EJ466" s="171">
        <v>1</v>
      </c>
      <c r="EK466" s="171">
        <v>1</v>
      </c>
      <c r="EL466" s="575">
        <v>1</v>
      </c>
      <c r="EM466" s="552" t="s">
        <v>137</v>
      </c>
      <c r="EN466" s="551">
        <v>0</v>
      </c>
      <c r="EO466" s="552" t="s">
        <v>137</v>
      </c>
      <c r="EP466" s="171">
        <v>2</v>
      </c>
      <c r="EQ466" s="171">
        <v>0</v>
      </c>
      <c r="ER466" s="331">
        <v>0</v>
      </c>
      <c r="ES466" s="552" t="s">
        <v>3124</v>
      </c>
      <c r="ET466" s="551">
        <v>2</v>
      </c>
      <c r="EU466" s="552" t="s">
        <v>3125</v>
      </c>
      <c r="EV466" s="171">
        <v>4</v>
      </c>
      <c r="EW466" s="171">
        <v>0</v>
      </c>
      <c r="EX466" s="331">
        <v>0</v>
      </c>
      <c r="EY466" s="552" t="s">
        <v>12936</v>
      </c>
      <c r="EZ466" s="551">
        <v>4</v>
      </c>
      <c r="FA466" s="552" t="s">
        <v>12936</v>
      </c>
      <c r="FB466" s="171">
        <v>1</v>
      </c>
      <c r="FC466" s="171">
        <v>0</v>
      </c>
      <c r="FD466" s="331">
        <v>0</v>
      </c>
      <c r="FE466" s="552" t="s">
        <v>14308</v>
      </c>
      <c r="FF466" s="551">
        <v>1</v>
      </c>
      <c r="FG466" s="552" t="s">
        <v>3126</v>
      </c>
      <c r="FH466" s="171">
        <v>0</v>
      </c>
      <c r="FI466" s="171">
        <v>0</v>
      </c>
      <c r="FJ466" s="331" t="s">
        <v>148</v>
      </c>
      <c r="FK466" s="552" t="s">
        <v>137</v>
      </c>
      <c r="FL466" s="551">
        <v>0</v>
      </c>
      <c r="FM466" s="552" t="s">
        <v>137</v>
      </c>
      <c r="FN466" s="171">
        <v>0</v>
      </c>
      <c r="FO466" s="171">
        <v>0</v>
      </c>
      <c r="FP466" s="331" t="s">
        <v>148</v>
      </c>
      <c r="FQ466" s="552" t="s">
        <v>137</v>
      </c>
      <c r="FR466" s="551">
        <v>0</v>
      </c>
      <c r="FS466" s="552" t="s">
        <v>137</v>
      </c>
      <c r="FT466" s="171">
        <v>0</v>
      </c>
      <c r="FU466" s="171">
        <v>0</v>
      </c>
      <c r="FV466" s="331" t="s">
        <v>148</v>
      </c>
      <c r="FW466" s="552" t="s">
        <v>137</v>
      </c>
      <c r="FX466" s="551">
        <v>0</v>
      </c>
      <c r="FY466" s="552" t="s">
        <v>137</v>
      </c>
      <c r="FZ466" s="171">
        <v>1</v>
      </c>
      <c r="GA466" s="171">
        <v>0</v>
      </c>
      <c r="GB466" s="331">
        <v>0</v>
      </c>
      <c r="GC466" s="552" t="s">
        <v>3127</v>
      </c>
      <c r="GD466" s="551">
        <v>1</v>
      </c>
      <c r="GE466" s="552" t="s">
        <v>3127</v>
      </c>
      <c r="GF466" s="171">
        <v>7</v>
      </c>
      <c r="GG466" s="171">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0"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1">
        <v>3</v>
      </c>
      <c r="BQ467" s="171">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1">
        <v>0</v>
      </c>
      <c r="DG467" s="171">
        <v>0</v>
      </c>
      <c r="DH467" s="331" t="s">
        <v>148</v>
      </c>
      <c r="DI467" s="552" t="s">
        <v>137</v>
      </c>
      <c r="DJ467" s="551">
        <v>0</v>
      </c>
      <c r="DK467" s="552" t="s">
        <v>137</v>
      </c>
      <c r="DL467" s="171">
        <v>4</v>
      </c>
      <c r="DM467" s="171">
        <v>4</v>
      </c>
      <c r="DN467" s="331">
        <v>1</v>
      </c>
      <c r="DO467" s="552" t="s">
        <v>137</v>
      </c>
      <c r="DP467" s="550">
        <v>0</v>
      </c>
      <c r="DQ467" s="552" t="s">
        <v>137</v>
      </c>
      <c r="DR467" s="171">
        <v>19</v>
      </c>
      <c r="DS467" s="171">
        <v>19</v>
      </c>
      <c r="DT467" s="331">
        <v>1</v>
      </c>
      <c r="DU467" s="552" t="s">
        <v>137</v>
      </c>
      <c r="DV467" s="551">
        <v>0</v>
      </c>
      <c r="DW467" s="552" t="s">
        <v>137</v>
      </c>
      <c r="DX467" s="171">
        <v>6</v>
      </c>
      <c r="DY467" s="171">
        <v>6</v>
      </c>
      <c r="DZ467" s="331">
        <v>1</v>
      </c>
      <c r="EA467" s="552" t="s">
        <v>137</v>
      </c>
      <c r="EB467" s="551">
        <v>0</v>
      </c>
      <c r="EC467" s="552" t="s">
        <v>137</v>
      </c>
      <c r="ED467" s="171">
        <v>0</v>
      </c>
      <c r="EE467" s="171">
        <v>0</v>
      </c>
      <c r="EF467" s="575" t="s">
        <v>148</v>
      </c>
      <c r="EG467" s="552" t="s">
        <v>137</v>
      </c>
      <c r="EH467" s="551">
        <v>0</v>
      </c>
      <c r="EI467" s="552" t="s">
        <v>137</v>
      </c>
      <c r="EJ467" s="171">
        <v>3</v>
      </c>
      <c r="EK467" s="171">
        <v>2</v>
      </c>
      <c r="EL467" s="575">
        <v>0.66666666666666663</v>
      </c>
      <c r="EM467" s="552" t="s">
        <v>16309</v>
      </c>
      <c r="EN467" s="551">
        <v>0</v>
      </c>
      <c r="EO467" s="552" t="s">
        <v>137</v>
      </c>
      <c r="EP467" s="171">
        <v>1</v>
      </c>
      <c r="EQ467" s="171">
        <v>0</v>
      </c>
      <c r="ER467" s="331">
        <v>0</v>
      </c>
      <c r="ES467" s="552" t="s">
        <v>12310</v>
      </c>
      <c r="ET467" s="551">
        <v>1</v>
      </c>
      <c r="EU467" s="552" t="s">
        <v>12311</v>
      </c>
      <c r="EV467" s="171">
        <v>16</v>
      </c>
      <c r="EW467" s="171">
        <v>0</v>
      </c>
      <c r="EX467" s="331">
        <v>0</v>
      </c>
      <c r="EY467" s="552" t="s">
        <v>12937</v>
      </c>
      <c r="EZ467" s="551">
        <v>16</v>
      </c>
      <c r="FA467" s="552" t="s">
        <v>12938</v>
      </c>
      <c r="FB467" s="171">
        <v>2</v>
      </c>
      <c r="FC467" s="171">
        <v>1</v>
      </c>
      <c r="FD467" s="331">
        <v>0.5</v>
      </c>
      <c r="FE467" s="552" t="s">
        <v>11228</v>
      </c>
      <c r="FF467" s="551">
        <v>1</v>
      </c>
      <c r="FG467" s="552" t="s">
        <v>11228</v>
      </c>
      <c r="FH467" s="171">
        <v>0</v>
      </c>
      <c r="FI467" s="171">
        <v>0</v>
      </c>
      <c r="FJ467" s="331" t="s">
        <v>148</v>
      </c>
      <c r="FK467" s="552" t="s">
        <v>137</v>
      </c>
      <c r="FL467" s="551">
        <v>0</v>
      </c>
      <c r="FM467" s="552" t="s">
        <v>137</v>
      </c>
      <c r="FN467" s="171">
        <v>0</v>
      </c>
      <c r="FO467" s="171">
        <v>0</v>
      </c>
      <c r="FP467" s="331" t="s">
        <v>148</v>
      </c>
      <c r="FQ467" s="552" t="s">
        <v>137</v>
      </c>
      <c r="FR467" s="551">
        <v>0</v>
      </c>
      <c r="FS467" s="552" t="s">
        <v>137</v>
      </c>
      <c r="FT467" s="171">
        <v>0</v>
      </c>
      <c r="FU467" s="171">
        <v>0</v>
      </c>
      <c r="FV467" s="331" t="s">
        <v>148</v>
      </c>
      <c r="FW467" s="552" t="s">
        <v>137</v>
      </c>
      <c r="FX467" s="551">
        <v>0</v>
      </c>
      <c r="FY467" s="552" t="s">
        <v>137</v>
      </c>
      <c r="FZ467" s="171">
        <v>8</v>
      </c>
      <c r="GA467" s="171">
        <v>6</v>
      </c>
      <c r="GB467" s="331">
        <v>0.75</v>
      </c>
      <c r="GC467" s="552" t="s">
        <v>3131</v>
      </c>
      <c r="GD467" s="551">
        <v>2</v>
      </c>
      <c r="GE467" s="552" t="s">
        <v>3131</v>
      </c>
      <c r="GF467" s="171">
        <v>27</v>
      </c>
      <c r="GG467" s="171">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0"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0"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1">
        <v>1</v>
      </c>
      <c r="BQ469" s="171">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1">
        <v>0</v>
      </c>
      <c r="DG469" s="171">
        <v>0</v>
      </c>
      <c r="DH469" s="331" t="s">
        <v>148</v>
      </c>
      <c r="DI469" s="552" t="s">
        <v>137</v>
      </c>
      <c r="DJ469" s="551">
        <v>0</v>
      </c>
      <c r="DK469" s="552" t="s">
        <v>137</v>
      </c>
      <c r="DL469" s="171">
        <v>0</v>
      </c>
      <c r="DM469" s="171">
        <v>0</v>
      </c>
      <c r="DN469" s="331" t="s">
        <v>148</v>
      </c>
      <c r="DO469" s="552" t="s">
        <v>137</v>
      </c>
      <c r="DP469" s="550">
        <v>0</v>
      </c>
      <c r="DQ469" s="552" t="s">
        <v>137</v>
      </c>
      <c r="DR469" s="171">
        <v>10</v>
      </c>
      <c r="DS469" s="171">
        <v>0</v>
      </c>
      <c r="DT469" s="331">
        <v>0</v>
      </c>
      <c r="DU469" s="552" t="s">
        <v>3137</v>
      </c>
      <c r="DV469" s="551">
        <v>0</v>
      </c>
      <c r="DW469" s="552" t="s">
        <v>137</v>
      </c>
      <c r="DX469" s="171">
        <v>11</v>
      </c>
      <c r="DY469" s="171">
        <v>0</v>
      </c>
      <c r="DZ469" s="331">
        <v>0</v>
      </c>
      <c r="EA469" s="552" t="s">
        <v>3138</v>
      </c>
      <c r="EB469" s="551">
        <v>0</v>
      </c>
      <c r="EC469" s="552" t="s">
        <v>137</v>
      </c>
      <c r="ED469" s="171">
        <v>0</v>
      </c>
      <c r="EE469" s="171">
        <v>0</v>
      </c>
      <c r="EF469" s="575" t="s">
        <v>148</v>
      </c>
      <c r="EG469" s="552" t="s">
        <v>137</v>
      </c>
      <c r="EH469" s="551">
        <v>0</v>
      </c>
      <c r="EI469" s="552" t="s">
        <v>137</v>
      </c>
      <c r="EJ469" s="171">
        <v>2</v>
      </c>
      <c r="EK469" s="171">
        <v>2</v>
      </c>
      <c r="EL469" s="575">
        <v>1</v>
      </c>
      <c r="EM469" s="552" t="s">
        <v>137</v>
      </c>
      <c r="EN469" s="551">
        <v>0</v>
      </c>
      <c r="EO469" s="552" t="s">
        <v>137</v>
      </c>
      <c r="EP469" s="171">
        <v>0</v>
      </c>
      <c r="EQ469" s="171">
        <v>0</v>
      </c>
      <c r="ER469" s="331" t="s">
        <v>148</v>
      </c>
      <c r="ES469" s="552" t="s">
        <v>137</v>
      </c>
      <c r="ET469" s="551">
        <v>0</v>
      </c>
      <c r="EU469" s="552" t="s">
        <v>137</v>
      </c>
      <c r="EV469" s="171">
        <v>5</v>
      </c>
      <c r="EW469" s="171">
        <v>0</v>
      </c>
      <c r="EX469" s="331">
        <v>0</v>
      </c>
      <c r="EY469" s="552" t="s">
        <v>12939</v>
      </c>
      <c r="EZ469" s="551">
        <v>1</v>
      </c>
      <c r="FA469" s="552" t="s">
        <v>12940</v>
      </c>
      <c r="FB469" s="171">
        <v>0</v>
      </c>
      <c r="FC469" s="171">
        <v>0</v>
      </c>
      <c r="FD469" s="331" t="s">
        <v>148</v>
      </c>
      <c r="FE469" s="552" t="s">
        <v>137</v>
      </c>
      <c r="FF469" s="551">
        <v>0</v>
      </c>
      <c r="FG469" s="552" t="s">
        <v>137</v>
      </c>
      <c r="FH469" s="171">
        <v>0</v>
      </c>
      <c r="FI469" s="171">
        <v>0</v>
      </c>
      <c r="FJ469" s="331" t="s">
        <v>148</v>
      </c>
      <c r="FK469" s="552" t="s">
        <v>137</v>
      </c>
      <c r="FL469" s="551">
        <v>0</v>
      </c>
      <c r="FM469" s="552" t="s">
        <v>137</v>
      </c>
      <c r="FN469" s="171">
        <v>0</v>
      </c>
      <c r="FO469" s="171">
        <v>0</v>
      </c>
      <c r="FP469" s="331" t="s">
        <v>148</v>
      </c>
      <c r="FQ469" s="552" t="s">
        <v>137</v>
      </c>
      <c r="FR469" s="551">
        <v>0</v>
      </c>
      <c r="FS469" s="552" t="s">
        <v>137</v>
      </c>
      <c r="FT469" s="171">
        <v>0</v>
      </c>
      <c r="FU469" s="171">
        <v>0</v>
      </c>
      <c r="FV469" s="331" t="s">
        <v>148</v>
      </c>
      <c r="FW469" s="552" t="s">
        <v>137</v>
      </c>
      <c r="FX469" s="551">
        <v>0</v>
      </c>
      <c r="FY469" s="552" t="s">
        <v>137</v>
      </c>
      <c r="FZ469" s="171">
        <v>2</v>
      </c>
      <c r="GA469" s="171">
        <v>0</v>
      </c>
      <c r="GB469" s="331">
        <v>0</v>
      </c>
      <c r="GC469" s="552" t="s">
        <v>3138</v>
      </c>
      <c r="GD469" s="551">
        <v>1</v>
      </c>
      <c r="GE469" s="552" t="s">
        <v>3139</v>
      </c>
      <c r="GF469" s="171">
        <v>5</v>
      </c>
      <c r="GG469" s="171">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0"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1">
        <v>1</v>
      </c>
      <c r="BQ470" s="171">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1">
        <v>0</v>
      </c>
      <c r="DG470" s="171">
        <v>0</v>
      </c>
      <c r="DH470" s="331" t="s">
        <v>148</v>
      </c>
      <c r="DI470" s="552" t="s">
        <v>137</v>
      </c>
      <c r="DJ470" s="551">
        <v>0</v>
      </c>
      <c r="DK470" s="552" t="s">
        <v>137</v>
      </c>
      <c r="DL470" s="171">
        <v>0</v>
      </c>
      <c r="DM470" s="171">
        <v>0</v>
      </c>
      <c r="DN470" s="331" t="s">
        <v>148</v>
      </c>
      <c r="DO470" s="552" t="s">
        <v>137</v>
      </c>
      <c r="DP470" s="550">
        <v>0</v>
      </c>
      <c r="DQ470" s="552" t="s">
        <v>137</v>
      </c>
      <c r="DR470" s="171">
        <v>1</v>
      </c>
      <c r="DS470" s="171">
        <v>0</v>
      </c>
      <c r="DT470" s="331">
        <v>0</v>
      </c>
      <c r="DU470" s="552" t="s">
        <v>16311</v>
      </c>
      <c r="DV470" s="551">
        <v>0</v>
      </c>
      <c r="DW470" s="552" t="s">
        <v>137</v>
      </c>
      <c r="DX470" s="171">
        <v>0</v>
      </c>
      <c r="DY470" s="171">
        <v>0</v>
      </c>
      <c r="DZ470" s="331" t="s">
        <v>148</v>
      </c>
      <c r="EA470" s="552" t="s">
        <v>137</v>
      </c>
      <c r="EB470" s="551">
        <v>0</v>
      </c>
      <c r="EC470" s="552" t="s">
        <v>137</v>
      </c>
      <c r="ED470" s="171">
        <v>0</v>
      </c>
      <c r="EE470" s="171">
        <v>0</v>
      </c>
      <c r="EF470" s="575" t="s">
        <v>148</v>
      </c>
      <c r="EG470" s="552" t="s">
        <v>137</v>
      </c>
      <c r="EH470" s="551">
        <v>0</v>
      </c>
      <c r="EI470" s="552" t="s">
        <v>137</v>
      </c>
      <c r="EJ470" s="171">
        <v>3</v>
      </c>
      <c r="EK470" s="171">
        <v>3</v>
      </c>
      <c r="EL470" s="575">
        <v>1</v>
      </c>
      <c r="EM470" s="552" t="s">
        <v>137</v>
      </c>
      <c r="EN470" s="551">
        <v>0</v>
      </c>
      <c r="EO470" s="552" t="s">
        <v>137</v>
      </c>
      <c r="EP470" s="171">
        <v>2</v>
      </c>
      <c r="EQ470" s="171">
        <v>0</v>
      </c>
      <c r="ER470" s="331">
        <v>0</v>
      </c>
      <c r="ES470" s="552" t="s">
        <v>560</v>
      </c>
      <c r="ET470" s="551">
        <v>2</v>
      </c>
      <c r="EU470" s="552" t="s">
        <v>3145</v>
      </c>
      <c r="EV470" s="171">
        <v>4</v>
      </c>
      <c r="EW470" s="171">
        <v>0</v>
      </c>
      <c r="EX470" s="331">
        <v>0</v>
      </c>
      <c r="EY470" s="552" t="s">
        <v>12941</v>
      </c>
      <c r="EZ470" s="551">
        <v>4</v>
      </c>
      <c r="FA470" s="552" t="s">
        <v>12941</v>
      </c>
      <c r="FB470" s="171">
        <v>0</v>
      </c>
      <c r="FC470" s="171">
        <v>0</v>
      </c>
      <c r="FD470" s="331" t="s">
        <v>148</v>
      </c>
      <c r="FE470" s="552" t="s">
        <v>137</v>
      </c>
      <c r="FF470" s="551">
        <v>0</v>
      </c>
      <c r="FG470" s="552" t="s">
        <v>137</v>
      </c>
      <c r="FH470" s="171">
        <v>0</v>
      </c>
      <c r="FI470" s="171">
        <v>0</v>
      </c>
      <c r="FJ470" s="331" t="s">
        <v>148</v>
      </c>
      <c r="FK470" s="552" t="s">
        <v>137</v>
      </c>
      <c r="FL470" s="551">
        <v>0</v>
      </c>
      <c r="FM470" s="552" t="s">
        <v>137</v>
      </c>
      <c r="FN470" s="171">
        <v>0</v>
      </c>
      <c r="FO470" s="171">
        <v>0</v>
      </c>
      <c r="FP470" s="331" t="s">
        <v>148</v>
      </c>
      <c r="FQ470" s="552" t="s">
        <v>137</v>
      </c>
      <c r="FR470" s="551">
        <v>0</v>
      </c>
      <c r="FS470" s="552" t="s">
        <v>137</v>
      </c>
      <c r="FT470" s="171">
        <v>0</v>
      </c>
      <c r="FU470" s="171">
        <v>0</v>
      </c>
      <c r="FV470" s="331" t="s">
        <v>148</v>
      </c>
      <c r="FW470" s="552" t="s">
        <v>137</v>
      </c>
      <c r="FX470" s="551">
        <v>0</v>
      </c>
      <c r="FY470" s="552" t="s">
        <v>137</v>
      </c>
      <c r="FZ470" s="171">
        <v>4</v>
      </c>
      <c r="GA470" s="171">
        <v>3</v>
      </c>
      <c r="GB470" s="331">
        <v>0.75</v>
      </c>
      <c r="GC470" s="552" t="s">
        <v>3146</v>
      </c>
      <c r="GD470" s="551">
        <v>0</v>
      </c>
      <c r="GE470" s="552" t="s">
        <v>137</v>
      </c>
      <c r="GF470" s="171">
        <v>14</v>
      </c>
      <c r="GG470" s="171">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0"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1">
        <v>2</v>
      </c>
      <c r="BQ471" s="171">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1">
        <v>0</v>
      </c>
      <c r="DG471" s="171">
        <v>0</v>
      </c>
      <c r="DH471" s="331" t="s">
        <v>148</v>
      </c>
      <c r="DI471" s="552" t="s">
        <v>137</v>
      </c>
      <c r="DJ471" s="551">
        <v>0</v>
      </c>
      <c r="DK471" s="552" t="s">
        <v>137</v>
      </c>
      <c r="DL471" s="171">
        <v>0</v>
      </c>
      <c r="DM471" s="171">
        <v>0</v>
      </c>
      <c r="DN471" s="331" t="s">
        <v>148</v>
      </c>
      <c r="DO471" s="552" t="s">
        <v>137</v>
      </c>
      <c r="DP471" s="550">
        <v>0</v>
      </c>
      <c r="DQ471" s="552" t="s">
        <v>137</v>
      </c>
      <c r="DR471" s="171">
        <v>3</v>
      </c>
      <c r="DS471" s="171">
        <v>0</v>
      </c>
      <c r="DT471" s="331">
        <v>0</v>
      </c>
      <c r="DU471" s="552" t="s">
        <v>326</v>
      </c>
      <c r="DV471" s="551">
        <v>0</v>
      </c>
      <c r="DW471" s="552" t="s">
        <v>137</v>
      </c>
      <c r="DX471" s="171">
        <v>0</v>
      </c>
      <c r="DY471" s="171">
        <v>0</v>
      </c>
      <c r="DZ471" s="331" t="s">
        <v>148</v>
      </c>
      <c r="EA471" s="552" t="s">
        <v>137</v>
      </c>
      <c r="EB471" s="551">
        <v>0</v>
      </c>
      <c r="EC471" s="552" t="s">
        <v>137</v>
      </c>
      <c r="ED471" s="171">
        <v>1</v>
      </c>
      <c r="EE471" s="171">
        <v>0</v>
      </c>
      <c r="EF471" s="575">
        <v>0</v>
      </c>
      <c r="EG471" s="552" t="s">
        <v>326</v>
      </c>
      <c r="EH471" s="551">
        <v>0</v>
      </c>
      <c r="EI471" s="552" t="s">
        <v>137</v>
      </c>
      <c r="EJ471" s="171">
        <v>1</v>
      </c>
      <c r="EK471" s="171">
        <v>1</v>
      </c>
      <c r="EL471" s="575">
        <v>1</v>
      </c>
      <c r="EM471" s="552" t="s">
        <v>137</v>
      </c>
      <c r="EN471" s="551">
        <v>0</v>
      </c>
      <c r="EO471" s="552" t="s">
        <v>137</v>
      </c>
      <c r="EP471" s="171">
        <v>0</v>
      </c>
      <c r="EQ471" s="171">
        <v>0</v>
      </c>
      <c r="ER471" s="331" t="s">
        <v>148</v>
      </c>
      <c r="ES471" s="552" t="s">
        <v>137</v>
      </c>
      <c r="ET471" s="551">
        <v>0</v>
      </c>
      <c r="EU471" s="552" t="s">
        <v>137</v>
      </c>
      <c r="EV471" s="171">
        <v>1</v>
      </c>
      <c r="EW471" s="171">
        <v>0</v>
      </c>
      <c r="EX471" s="331">
        <v>0</v>
      </c>
      <c r="EY471" s="552" t="s">
        <v>3148</v>
      </c>
      <c r="EZ471" s="551">
        <v>1</v>
      </c>
      <c r="FA471" s="552" t="s">
        <v>3148</v>
      </c>
      <c r="FB471" s="171">
        <v>0</v>
      </c>
      <c r="FC471" s="171">
        <v>0</v>
      </c>
      <c r="FD471" s="331" t="s">
        <v>148</v>
      </c>
      <c r="FE471" s="552" t="s">
        <v>137</v>
      </c>
      <c r="FF471" s="551">
        <v>0</v>
      </c>
      <c r="FG471" s="552" t="s">
        <v>137</v>
      </c>
      <c r="FH471" s="171">
        <v>0</v>
      </c>
      <c r="FI471" s="171">
        <v>0</v>
      </c>
      <c r="FJ471" s="331" t="s">
        <v>148</v>
      </c>
      <c r="FK471" s="552" t="s">
        <v>137</v>
      </c>
      <c r="FL471" s="551">
        <v>0</v>
      </c>
      <c r="FM471" s="552" t="s">
        <v>137</v>
      </c>
      <c r="FN471" s="171">
        <v>0</v>
      </c>
      <c r="FO471" s="171">
        <v>0</v>
      </c>
      <c r="FP471" s="331" t="s">
        <v>148</v>
      </c>
      <c r="FQ471" s="552" t="s">
        <v>137</v>
      </c>
      <c r="FR471" s="551">
        <v>0</v>
      </c>
      <c r="FS471" s="552" t="s">
        <v>137</v>
      </c>
      <c r="FT471" s="171">
        <v>0</v>
      </c>
      <c r="FU471" s="171">
        <v>0</v>
      </c>
      <c r="FV471" s="331" t="s">
        <v>148</v>
      </c>
      <c r="FW471" s="552" t="s">
        <v>137</v>
      </c>
      <c r="FX471" s="551">
        <v>0</v>
      </c>
      <c r="FY471" s="552" t="s">
        <v>137</v>
      </c>
      <c r="FZ471" s="171">
        <v>2</v>
      </c>
      <c r="GA471" s="171">
        <v>2</v>
      </c>
      <c r="GB471" s="331">
        <v>1</v>
      </c>
      <c r="GC471" s="552" t="s">
        <v>137</v>
      </c>
      <c r="GD471" s="551">
        <v>0</v>
      </c>
      <c r="GE471" s="552" t="s">
        <v>137</v>
      </c>
      <c r="GF471" s="171">
        <v>4</v>
      </c>
      <c r="GG471" s="171">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0"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1">
        <v>1</v>
      </c>
      <c r="BQ472" s="171">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1">
        <v>0</v>
      </c>
      <c r="DG472" s="171">
        <v>0</v>
      </c>
      <c r="DH472" s="331" t="s">
        <v>148</v>
      </c>
      <c r="DI472" s="552" t="s">
        <v>137</v>
      </c>
      <c r="DJ472" s="551">
        <v>0</v>
      </c>
      <c r="DK472" s="552" t="s">
        <v>137</v>
      </c>
      <c r="DL472" s="171">
        <v>2</v>
      </c>
      <c r="DM472" s="171">
        <v>0</v>
      </c>
      <c r="DN472" s="331">
        <v>0</v>
      </c>
      <c r="DO472" s="552" t="s">
        <v>3150</v>
      </c>
      <c r="DP472" s="550">
        <v>2</v>
      </c>
      <c r="DQ472" s="552" t="s">
        <v>3152</v>
      </c>
      <c r="DR472" s="171">
        <v>2</v>
      </c>
      <c r="DS472" s="171">
        <v>0</v>
      </c>
      <c r="DT472" s="331">
        <v>0</v>
      </c>
      <c r="DU472" s="552" t="s">
        <v>1105</v>
      </c>
      <c r="DV472" s="551">
        <v>0</v>
      </c>
      <c r="DW472" s="552" t="s">
        <v>137</v>
      </c>
      <c r="DX472" s="171">
        <v>0</v>
      </c>
      <c r="DY472" s="171">
        <v>0</v>
      </c>
      <c r="DZ472" s="331" t="s">
        <v>148</v>
      </c>
      <c r="EA472" s="552" t="s">
        <v>137</v>
      </c>
      <c r="EB472" s="551">
        <v>0</v>
      </c>
      <c r="EC472" s="552" t="s">
        <v>137</v>
      </c>
      <c r="ED472" s="171">
        <v>0</v>
      </c>
      <c r="EE472" s="171">
        <v>0</v>
      </c>
      <c r="EF472" s="575" t="s">
        <v>148</v>
      </c>
      <c r="EG472" s="552" t="s">
        <v>137</v>
      </c>
      <c r="EH472" s="551">
        <v>0</v>
      </c>
      <c r="EI472" s="552" t="s">
        <v>137</v>
      </c>
      <c r="EJ472" s="171">
        <v>0</v>
      </c>
      <c r="EK472" s="171">
        <v>0</v>
      </c>
      <c r="EL472" s="575" t="s">
        <v>148</v>
      </c>
      <c r="EM472" s="552" t="s">
        <v>137</v>
      </c>
      <c r="EN472" s="551">
        <v>0</v>
      </c>
      <c r="EO472" s="552" t="s">
        <v>137</v>
      </c>
      <c r="EP472" s="171">
        <v>1</v>
      </c>
      <c r="EQ472" s="171">
        <v>0</v>
      </c>
      <c r="ER472" s="331">
        <v>0</v>
      </c>
      <c r="ES472" s="552" t="s">
        <v>3150</v>
      </c>
      <c r="ET472" s="551">
        <v>1</v>
      </c>
      <c r="EU472" s="552" t="s">
        <v>3153</v>
      </c>
      <c r="EV472" s="171">
        <v>1</v>
      </c>
      <c r="EW472" s="171">
        <v>0</v>
      </c>
      <c r="EX472" s="331">
        <v>0</v>
      </c>
      <c r="EY472" s="552" t="s">
        <v>1105</v>
      </c>
      <c r="EZ472" s="551">
        <v>1</v>
      </c>
      <c r="FA472" s="552" t="s">
        <v>12942</v>
      </c>
      <c r="FB472" s="171">
        <v>0</v>
      </c>
      <c r="FC472" s="171">
        <v>0</v>
      </c>
      <c r="FD472" s="331" t="s">
        <v>148</v>
      </c>
      <c r="FE472" s="552" t="s">
        <v>137</v>
      </c>
      <c r="FF472" s="551">
        <v>0</v>
      </c>
      <c r="FG472" s="552" t="s">
        <v>137</v>
      </c>
      <c r="FH472" s="171">
        <v>0</v>
      </c>
      <c r="FI472" s="171">
        <v>0</v>
      </c>
      <c r="FJ472" s="331" t="s">
        <v>148</v>
      </c>
      <c r="FK472" s="552" t="s">
        <v>137</v>
      </c>
      <c r="FL472" s="551">
        <v>0</v>
      </c>
      <c r="FM472" s="552" t="s">
        <v>137</v>
      </c>
      <c r="FN472" s="171">
        <v>0</v>
      </c>
      <c r="FO472" s="171">
        <v>0</v>
      </c>
      <c r="FP472" s="331" t="s">
        <v>148</v>
      </c>
      <c r="FQ472" s="552" t="s">
        <v>137</v>
      </c>
      <c r="FR472" s="551">
        <v>0</v>
      </c>
      <c r="FS472" s="552" t="s">
        <v>137</v>
      </c>
      <c r="FT472" s="171">
        <v>1</v>
      </c>
      <c r="FU472" s="171">
        <v>0</v>
      </c>
      <c r="FV472" s="331">
        <v>0</v>
      </c>
      <c r="FW472" s="552" t="s">
        <v>3150</v>
      </c>
      <c r="FX472" s="551">
        <v>1</v>
      </c>
      <c r="FY472" s="552" t="s">
        <v>377</v>
      </c>
      <c r="FZ472" s="171">
        <v>1</v>
      </c>
      <c r="GA472" s="171">
        <v>0</v>
      </c>
      <c r="GB472" s="331">
        <v>0</v>
      </c>
      <c r="GC472" s="552" t="s">
        <v>3150</v>
      </c>
      <c r="GD472" s="551">
        <v>1</v>
      </c>
      <c r="GE472" s="552" t="s">
        <v>377</v>
      </c>
      <c r="GF472" s="171">
        <v>1</v>
      </c>
      <c r="GG472" s="171">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0"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1">
        <v>0</v>
      </c>
      <c r="BQ473" s="171">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1">
        <v>0</v>
      </c>
      <c r="DG473" s="171">
        <v>0</v>
      </c>
      <c r="DH473" s="331" t="s">
        <v>148</v>
      </c>
      <c r="DI473" s="552" t="s">
        <v>137</v>
      </c>
      <c r="DJ473" s="551">
        <v>0</v>
      </c>
      <c r="DK473" s="552" t="s">
        <v>137</v>
      </c>
      <c r="DL473" s="171">
        <v>0</v>
      </c>
      <c r="DM473" s="171">
        <v>0</v>
      </c>
      <c r="DN473" s="331" t="s">
        <v>148</v>
      </c>
      <c r="DO473" s="552" t="s">
        <v>137</v>
      </c>
      <c r="DP473" s="550">
        <v>0</v>
      </c>
      <c r="DQ473" s="552" t="s">
        <v>137</v>
      </c>
      <c r="DR473" s="171">
        <v>9</v>
      </c>
      <c r="DS473" s="171">
        <v>0</v>
      </c>
      <c r="DT473" s="331">
        <v>0</v>
      </c>
      <c r="DU473" s="552" t="s">
        <v>3155</v>
      </c>
      <c r="DV473" s="551">
        <v>0</v>
      </c>
      <c r="DW473" s="552" t="s">
        <v>137</v>
      </c>
      <c r="DX473" s="171">
        <v>1</v>
      </c>
      <c r="DY473" s="171">
        <v>0</v>
      </c>
      <c r="DZ473" s="331">
        <v>0</v>
      </c>
      <c r="EA473" s="552" t="s">
        <v>3156</v>
      </c>
      <c r="EB473" s="551">
        <v>0</v>
      </c>
      <c r="EC473" s="552" t="s">
        <v>137</v>
      </c>
      <c r="ED473" s="171">
        <v>0</v>
      </c>
      <c r="EE473" s="171">
        <v>0</v>
      </c>
      <c r="EF473" s="575" t="s">
        <v>148</v>
      </c>
      <c r="EG473" s="552" t="s">
        <v>137</v>
      </c>
      <c r="EH473" s="551">
        <v>0</v>
      </c>
      <c r="EI473" s="552" t="s">
        <v>137</v>
      </c>
      <c r="EJ473" s="171">
        <v>1</v>
      </c>
      <c r="EK473" s="171">
        <v>0</v>
      </c>
      <c r="EL473" s="575">
        <v>0</v>
      </c>
      <c r="EM473" s="552" t="s">
        <v>14315</v>
      </c>
      <c r="EN473" s="551">
        <v>1</v>
      </c>
      <c r="EO473" s="552" t="s">
        <v>14316</v>
      </c>
      <c r="EP473" s="171">
        <v>0</v>
      </c>
      <c r="EQ473" s="171">
        <v>0</v>
      </c>
      <c r="ER473" s="331" t="s">
        <v>148</v>
      </c>
      <c r="ES473" s="552" t="s">
        <v>137</v>
      </c>
      <c r="ET473" s="551">
        <v>0</v>
      </c>
      <c r="EU473" s="552" t="s">
        <v>137</v>
      </c>
      <c r="EV473" s="171">
        <v>1</v>
      </c>
      <c r="EW473" s="171">
        <v>0</v>
      </c>
      <c r="EX473" s="331">
        <v>0</v>
      </c>
      <c r="EY473" s="552" t="s">
        <v>12943</v>
      </c>
      <c r="EZ473" s="551">
        <v>1</v>
      </c>
      <c r="FA473" s="552" t="s">
        <v>12944</v>
      </c>
      <c r="FB473" s="171">
        <v>0</v>
      </c>
      <c r="FC473" s="171">
        <v>0</v>
      </c>
      <c r="FD473" s="331" t="s">
        <v>148</v>
      </c>
      <c r="FE473" s="552" t="s">
        <v>137</v>
      </c>
      <c r="FF473" s="551">
        <v>0</v>
      </c>
      <c r="FG473" s="552" t="s">
        <v>137</v>
      </c>
      <c r="FH473" s="171">
        <v>0</v>
      </c>
      <c r="FI473" s="171">
        <v>0</v>
      </c>
      <c r="FJ473" s="331" t="s">
        <v>148</v>
      </c>
      <c r="FK473" s="552" t="s">
        <v>137</v>
      </c>
      <c r="FL473" s="551">
        <v>0</v>
      </c>
      <c r="FM473" s="552" t="s">
        <v>137</v>
      </c>
      <c r="FN473" s="171">
        <v>0</v>
      </c>
      <c r="FO473" s="171">
        <v>0</v>
      </c>
      <c r="FP473" s="331" t="s">
        <v>148</v>
      </c>
      <c r="FQ473" s="552" t="s">
        <v>137</v>
      </c>
      <c r="FR473" s="551">
        <v>0</v>
      </c>
      <c r="FS473" s="552" t="s">
        <v>137</v>
      </c>
      <c r="FT473" s="171">
        <v>0</v>
      </c>
      <c r="FU473" s="171">
        <v>0</v>
      </c>
      <c r="FV473" s="331" t="s">
        <v>148</v>
      </c>
      <c r="FW473" s="552" t="s">
        <v>137</v>
      </c>
      <c r="FX473" s="551">
        <v>0</v>
      </c>
      <c r="FY473" s="552" t="s">
        <v>137</v>
      </c>
      <c r="FZ473" s="171">
        <v>1</v>
      </c>
      <c r="GA473" s="171">
        <v>0</v>
      </c>
      <c r="GB473" s="331">
        <v>0</v>
      </c>
      <c r="GC473" s="552" t="s">
        <v>3157</v>
      </c>
      <c r="GD473" s="551">
        <v>1</v>
      </c>
      <c r="GE473" s="552" t="s">
        <v>3158</v>
      </c>
      <c r="GF473" s="171">
        <v>4</v>
      </c>
      <c r="GG473" s="171">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0"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1">
        <v>0</v>
      </c>
      <c r="BQ474" s="171">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1">
        <v>0</v>
      </c>
      <c r="DG474" s="171">
        <v>0</v>
      </c>
      <c r="DH474" s="331" t="s">
        <v>148</v>
      </c>
      <c r="DI474" s="552" t="s">
        <v>137</v>
      </c>
      <c r="DJ474" s="551">
        <v>0</v>
      </c>
      <c r="DK474" s="552" t="s">
        <v>137</v>
      </c>
      <c r="DL474" s="171">
        <v>0</v>
      </c>
      <c r="DM474" s="171">
        <v>0</v>
      </c>
      <c r="DN474" s="331" t="s">
        <v>148</v>
      </c>
      <c r="DO474" s="552" t="s">
        <v>137</v>
      </c>
      <c r="DP474" s="550">
        <v>0</v>
      </c>
      <c r="DQ474" s="552" t="s">
        <v>137</v>
      </c>
      <c r="DR474" s="171">
        <v>2</v>
      </c>
      <c r="DS474" s="171">
        <v>0</v>
      </c>
      <c r="DT474" s="331">
        <v>0</v>
      </c>
      <c r="DU474" s="552" t="s">
        <v>910</v>
      </c>
      <c r="DV474" s="551">
        <v>0</v>
      </c>
      <c r="DW474" s="552" t="s">
        <v>137</v>
      </c>
      <c r="DX474" s="171">
        <v>0</v>
      </c>
      <c r="DY474" s="171">
        <v>0</v>
      </c>
      <c r="DZ474" s="331" t="s">
        <v>148</v>
      </c>
      <c r="EA474" s="552" t="s">
        <v>137</v>
      </c>
      <c r="EB474" s="551">
        <v>0</v>
      </c>
      <c r="EC474" s="552" t="s">
        <v>137</v>
      </c>
      <c r="ED474" s="171">
        <v>0</v>
      </c>
      <c r="EE474" s="171">
        <v>0</v>
      </c>
      <c r="EF474" s="575" t="s">
        <v>148</v>
      </c>
      <c r="EG474" s="552" t="s">
        <v>137</v>
      </c>
      <c r="EH474" s="551">
        <v>0</v>
      </c>
      <c r="EI474" s="552" t="s">
        <v>137</v>
      </c>
      <c r="EJ474" s="171">
        <v>1</v>
      </c>
      <c r="EK474" s="171">
        <v>1</v>
      </c>
      <c r="EL474" s="575">
        <v>1</v>
      </c>
      <c r="EM474" s="552" t="s">
        <v>137</v>
      </c>
      <c r="EN474" s="551">
        <v>0</v>
      </c>
      <c r="EO474" s="552" t="s">
        <v>137</v>
      </c>
      <c r="EP474" s="171">
        <v>1</v>
      </c>
      <c r="EQ474" s="171">
        <v>1</v>
      </c>
      <c r="ER474" s="331">
        <v>1</v>
      </c>
      <c r="ES474" s="552" t="s">
        <v>137</v>
      </c>
      <c r="ET474" s="551">
        <v>0</v>
      </c>
      <c r="EU474" s="552" t="s">
        <v>137</v>
      </c>
      <c r="EV474" s="171">
        <v>2</v>
      </c>
      <c r="EW474" s="171">
        <v>0</v>
      </c>
      <c r="EX474" s="331">
        <v>0</v>
      </c>
      <c r="EY474" s="552" t="s">
        <v>910</v>
      </c>
      <c r="EZ474" s="551">
        <v>1</v>
      </c>
      <c r="FA474" s="552" t="s">
        <v>12945</v>
      </c>
      <c r="FB474" s="171">
        <v>0</v>
      </c>
      <c r="FC474" s="171">
        <v>0</v>
      </c>
      <c r="FD474" s="331" t="s">
        <v>148</v>
      </c>
      <c r="FE474" s="552" t="s">
        <v>137</v>
      </c>
      <c r="FF474" s="551">
        <v>0</v>
      </c>
      <c r="FG474" s="552" t="s">
        <v>137</v>
      </c>
      <c r="FH474" s="171">
        <v>0</v>
      </c>
      <c r="FI474" s="171">
        <v>0</v>
      </c>
      <c r="FJ474" s="331" t="s">
        <v>148</v>
      </c>
      <c r="FK474" s="552" t="s">
        <v>137</v>
      </c>
      <c r="FL474" s="551">
        <v>0</v>
      </c>
      <c r="FM474" s="552" t="s">
        <v>137</v>
      </c>
      <c r="FN474" s="171">
        <v>0</v>
      </c>
      <c r="FO474" s="171">
        <v>0</v>
      </c>
      <c r="FP474" s="331" t="s">
        <v>148</v>
      </c>
      <c r="FQ474" s="552" t="s">
        <v>137</v>
      </c>
      <c r="FR474" s="551">
        <v>0</v>
      </c>
      <c r="FS474" s="552" t="s">
        <v>137</v>
      </c>
      <c r="FT474" s="171">
        <v>0</v>
      </c>
      <c r="FU474" s="171">
        <v>0</v>
      </c>
      <c r="FV474" s="331" t="s">
        <v>148</v>
      </c>
      <c r="FW474" s="552" t="s">
        <v>137</v>
      </c>
      <c r="FX474" s="551">
        <v>0</v>
      </c>
      <c r="FY474" s="552" t="s">
        <v>137</v>
      </c>
      <c r="FZ474" s="171">
        <v>1</v>
      </c>
      <c r="GA474" s="171">
        <v>0</v>
      </c>
      <c r="GB474" s="331">
        <v>0</v>
      </c>
      <c r="GC474" s="552" t="s">
        <v>910</v>
      </c>
      <c r="GD474" s="551">
        <v>1</v>
      </c>
      <c r="GE474" s="552" t="s">
        <v>16313</v>
      </c>
      <c r="GF474" s="171">
        <v>1</v>
      </c>
      <c r="GG474" s="171">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0"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1">
        <v>1</v>
      </c>
      <c r="BQ475" s="171">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1">
        <v>0</v>
      </c>
      <c r="DG475" s="171">
        <v>0</v>
      </c>
      <c r="DH475" s="331" t="s">
        <v>148</v>
      </c>
      <c r="DI475" s="552" t="s">
        <v>137</v>
      </c>
      <c r="DJ475" s="551">
        <v>0</v>
      </c>
      <c r="DK475" s="552" t="s">
        <v>137</v>
      </c>
      <c r="DL475" s="171">
        <v>0</v>
      </c>
      <c r="DM475" s="171">
        <v>0</v>
      </c>
      <c r="DN475" s="331" t="s">
        <v>148</v>
      </c>
      <c r="DO475" s="552" t="s">
        <v>137</v>
      </c>
      <c r="DP475" s="550">
        <v>0</v>
      </c>
      <c r="DQ475" s="552" t="s">
        <v>137</v>
      </c>
      <c r="DR475" s="171">
        <v>1</v>
      </c>
      <c r="DS475" s="171">
        <v>0</v>
      </c>
      <c r="DT475" s="331">
        <v>0</v>
      </c>
      <c r="DU475" s="552" t="s">
        <v>1806</v>
      </c>
      <c r="DV475" s="551">
        <v>0</v>
      </c>
      <c r="DW475" s="552" t="s">
        <v>137</v>
      </c>
      <c r="DX475" s="171">
        <v>0</v>
      </c>
      <c r="DY475" s="171">
        <v>0</v>
      </c>
      <c r="DZ475" s="331" t="s">
        <v>148</v>
      </c>
      <c r="EA475" s="552" t="s">
        <v>137</v>
      </c>
      <c r="EB475" s="551">
        <v>0</v>
      </c>
      <c r="EC475" s="552" t="s">
        <v>137</v>
      </c>
      <c r="ED475" s="171">
        <v>0</v>
      </c>
      <c r="EE475" s="171">
        <v>0</v>
      </c>
      <c r="EF475" s="575" t="s">
        <v>148</v>
      </c>
      <c r="EG475" s="552" t="s">
        <v>137</v>
      </c>
      <c r="EH475" s="551">
        <v>0</v>
      </c>
      <c r="EI475" s="552" t="s">
        <v>137</v>
      </c>
      <c r="EJ475" s="171">
        <v>1</v>
      </c>
      <c r="EK475" s="171">
        <v>0</v>
      </c>
      <c r="EL475" s="575">
        <v>0</v>
      </c>
      <c r="EM475" s="552" t="s">
        <v>12183</v>
      </c>
      <c r="EN475" s="551">
        <v>1</v>
      </c>
      <c r="EO475" s="552" t="s">
        <v>12593</v>
      </c>
      <c r="EP475" s="171">
        <v>1</v>
      </c>
      <c r="EQ475" s="171">
        <v>0</v>
      </c>
      <c r="ER475" s="331">
        <v>0</v>
      </c>
      <c r="ES475" s="552" t="s">
        <v>12183</v>
      </c>
      <c r="ET475" s="551">
        <v>1</v>
      </c>
      <c r="EU475" s="552" t="s">
        <v>12593</v>
      </c>
      <c r="EV475" s="171">
        <v>3</v>
      </c>
      <c r="EW475" s="171">
        <v>0</v>
      </c>
      <c r="EX475" s="331">
        <v>0</v>
      </c>
      <c r="EY475" s="552" t="s">
        <v>12946</v>
      </c>
      <c r="EZ475" s="551">
        <v>3</v>
      </c>
      <c r="FA475" s="552" t="s">
        <v>12947</v>
      </c>
      <c r="FB475" s="171">
        <v>0</v>
      </c>
      <c r="FC475" s="171">
        <v>0</v>
      </c>
      <c r="FD475" s="331" t="s">
        <v>148</v>
      </c>
      <c r="FE475" s="552" t="s">
        <v>137</v>
      </c>
      <c r="FF475" s="551">
        <v>0</v>
      </c>
      <c r="FG475" s="552" t="s">
        <v>137</v>
      </c>
      <c r="FH475" s="171">
        <v>0</v>
      </c>
      <c r="FI475" s="171">
        <v>0</v>
      </c>
      <c r="FJ475" s="331" t="s">
        <v>148</v>
      </c>
      <c r="FK475" s="552" t="s">
        <v>137</v>
      </c>
      <c r="FL475" s="551">
        <v>0</v>
      </c>
      <c r="FM475" s="552" t="s">
        <v>137</v>
      </c>
      <c r="FN475" s="171">
        <v>0</v>
      </c>
      <c r="FO475" s="171">
        <v>0</v>
      </c>
      <c r="FP475" s="331" t="s">
        <v>148</v>
      </c>
      <c r="FQ475" s="552" t="s">
        <v>137</v>
      </c>
      <c r="FR475" s="551">
        <v>0</v>
      </c>
      <c r="FS475" s="552" t="s">
        <v>137</v>
      </c>
      <c r="FT475" s="171">
        <v>0</v>
      </c>
      <c r="FU475" s="171">
        <v>0</v>
      </c>
      <c r="FV475" s="331" t="s">
        <v>148</v>
      </c>
      <c r="FW475" s="552" t="s">
        <v>137</v>
      </c>
      <c r="FX475" s="551">
        <v>0</v>
      </c>
      <c r="FY475" s="552" t="s">
        <v>137</v>
      </c>
      <c r="FZ475" s="171">
        <v>1</v>
      </c>
      <c r="GA475" s="171">
        <v>0</v>
      </c>
      <c r="GB475" s="331">
        <v>0</v>
      </c>
      <c r="GC475" s="552" t="s">
        <v>560</v>
      </c>
      <c r="GD475" s="551">
        <v>0</v>
      </c>
      <c r="GE475" s="552" t="s">
        <v>137</v>
      </c>
      <c r="GF475" s="171">
        <v>3</v>
      </c>
      <c r="GG475" s="171">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0"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1">
        <v>1</v>
      </c>
      <c r="BQ476" s="171">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1">
        <v>0</v>
      </c>
      <c r="DG476" s="171">
        <v>0</v>
      </c>
      <c r="DH476" s="331" t="s">
        <v>148</v>
      </c>
      <c r="DI476" s="552" t="s">
        <v>137</v>
      </c>
      <c r="DJ476" s="551">
        <v>0</v>
      </c>
      <c r="DK476" s="552" t="s">
        <v>137</v>
      </c>
      <c r="DL476" s="171">
        <v>2</v>
      </c>
      <c r="DM476" s="171">
        <v>0</v>
      </c>
      <c r="DN476" s="331">
        <v>0</v>
      </c>
      <c r="DO476" s="552" t="s">
        <v>3167</v>
      </c>
      <c r="DP476" s="550">
        <v>1</v>
      </c>
      <c r="DQ476" s="552" t="s">
        <v>3168</v>
      </c>
      <c r="DR476" s="171">
        <v>2</v>
      </c>
      <c r="DS476" s="171">
        <v>0</v>
      </c>
      <c r="DT476" s="331">
        <v>0</v>
      </c>
      <c r="DU476" s="552" t="s">
        <v>3169</v>
      </c>
      <c r="DV476" s="551">
        <v>0</v>
      </c>
      <c r="DW476" s="552" t="s">
        <v>137</v>
      </c>
      <c r="DX476" s="171">
        <v>0</v>
      </c>
      <c r="DY476" s="171">
        <v>0</v>
      </c>
      <c r="DZ476" s="331" t="s">
        <v>148</v>
      </c>
      <c r="EA476" s="552" t="s">
        <v>137</v>
      </c>
      <c r="EB476" s="551">
        <v>0</v>
      </c>
      <c r="EC476" s="552" t="s">
        <v>137</v>
      </c>
      <c r="ED476" s="171">
        <v>0</v>
      </c>
      <c r="EE476" s="171">
        <v>0</v>
      </c>
      <c r="EF476" s="575" t="s">
        <v>148</v>
      </c>
      <c r="EG476" s="552" t="s">
        <v>137</v>
      </c>
      <c r="EH476" s="551">
        <v>0</v>
      </c>
      <c r="EI476" s="552" t="s">
        <v>137</v>
      </c>
      <c r="EJ476" s="171">
        <v>1</v>
      </c>
      <c r="EK476" s="171">
        <v>1</v>
      </c>
      <c r="EL476" s="575">
        <v>1</v>
      </c>
      <c r="EM476" s="552" t="s">
        <v>137</v>
      </c>
      <c r="EN476" s="551">
        <v>0</v>
      </c>
      <c r="EO476" s="552" t="s">
        <v>137</v>
      </c>
      <c r="EP476" s="171">
        <v>2</v>
      </c>
      <c r="EQ476" s="171">
        <v>1</v>
      </c>
      <c r="ER476" s="331">
        <v>0.5</v>
      </c>
      <c r="ES476" s="552" t="s">
        <v>3170</v>
      </c>
      <c r="ET476" s="551">
        <v>1</v>
      </c>
      <c r="EU476" s="552" t="s">
        <v>3170</v>
      </c>
      <c r="EV476" s="171">
        <v>4</v>
      </c>
      <c r="EW476" s="171">
        <v>0</v>
      </c>
      <c r="EX476" s="331">
        <v>0</v>
      </c>
      <c r="EY476" s="552" t="s">
        <v>12948</v>
      </c>
      <c r="EZ476" s="551">
        <v>3</v>
      </c>
      <c r="FA476" s="552" t="s">
        <v>12948</v>
      </c>
      <c r="FB476" s="171">
        <v>0</v>
      </c>
      <c r="FC476" s="171">
        <v>0</v>
      </c>
      <c r="FD476" s="331" t="s">
        <v>148</v>
      </c>
      <c r="FE476" s="552" t="s">
        <v>137</v>
      </c>
      <c r="FF476" s="551">
        <v>0</v>
      </c>
      <c r="FG476" s="552" t="s">
        <v>137</v>
      </c>
      <c r="FH476" s="171">
        <v>1</v>
      </c>
      <c r="FI476" s="171">
        <v>0</v>
      </c>
      <c r="FJ476" s="331">
        <v>0</v>
      </c>
      <c r="FK476" s="552" t="s">
        <v>3171</v>
      </c>
      <c r="FL476" s="551">
        <v>1</v>
      </c>
      <c r="FM476" s="552" t="s">
        <v>3171</v>
      </c>
      <c r="FN476" s="171">
        <v>0</v>
      </c>
      <c r="FO476" s="171">
        <v>0</v>
      </c>
      <c r="FP476" s="331" t="s">
        <v>148</v>
      </c>
      <c r="FQ476" s="552" t="s">
        <v>137</v>
      </c>
      <c r="FR476" s="551">
        <v>0</v>
      </c>
      <c r="FS476" s="552" t="s">
        <v>137</v>
      </c>
      <c r="FT476" s="171">
        <v>0</v>
      </c>
      <c r="FU476" s="171">
        <v>0</v>
      </c>
      <c r="FV476" s="331" t="s">
        <v>148</v>
      </c>
      <c r="FW476" s="552" t="s">
        <v>137</v>
      </c>
      <c r="FX476" s="551">
        <v>0</v>
      </c>
      <c r="FY476" s="552" t="s">
        <v>137</v>
      </c>
      <c r="FZ476" s="171">
        <v>1</v>
      </c>
      <c r="GA476" s="171">
        <v>0</v>
      </c>
      <c r="GB476" s="331">
        <v>0</v>
      </c>
      <c r="GC476" s="552" t="s">
        <v>3172</v>
      </c>
      <c r="GD476" s="551">
        <v>0</v>
      </c>
      <c r="GE476" s="552" t="s">
        <v>137</v>
      </c>
      <c r="GF476" s="171">
        <v>9</v>
      </c>
      <c r="GG476" s="171">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0"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1">
        <v>0</v>
      </c>
      <c r="BQ477" s="171">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1">
        <v>0</v>
      </c>
      <c r="DG477" s="171">
        <v>0</v>
      </c>
      <c r="DH477" s="331" t="s">
        <v>148</v>
      </c>
      <c r="DI477" s="552" t="s">
        <v>137</v>
      </c>
      <c r="DJ477" s="551">
        <v>0</v>
      </c>
      <c r="DK477" s="552" t="s">
        <v>137</v>
      </c>
      <c r="DL477" s="171">
        <v>1</v>
      </c>
      <c r="DM477" s="171">
        <v>0</v>
      </c>
      <c r="DN477" s="331">
        <v>0</v>
      </c>
      <c r="DO477" s="552" t="s">
        <v>3177</v>
      </c>
      <c r="DP477" s="550">
        <v>0</v>
      </c>
      <c r="DQ477" s="552" t="s">
        <v>137</v>
      </c>
      <c r="DR477" s="171">
        <v>1</v>
      </c>
      <c r="DS477" s="171">
        <v>0</v>
      </c>
      <c r="DT477" s="331">
        <v>0</v>
      </c>
      <c r="DU477" s="552" t="s">
        <v>3177</v>
      </c>
      <c r="DV477" s="551">
        <v>0</v>
      </c>
      <c r="DW477" s="552" t="s">
        <v>137</v>
      </c>
      <c r="DX477" s="171">
        <v>0</v>
      </c>
      <c r="DY477" s="171">
        <v>0</v>
      </c>
      <c r="DZ477" s="331" t="s">
        <v>148</v>
      </c>
      <c r="EA477" s="552" t="s">
        <v>137</v>
      </c>
      <c r="EB477" s="551">
        <v>0</v>
      </c>
      <c r="EC477" s="552" t="s">
        <v>137</v>
      </c>
      <c r="ED477" s="171">
        <v>0</v>
      </c>
      <c r="EE477" s="171">
        <v>0</v>
      </c>
      <c r="EF477" s="575" t="s">
        <v>148</v>
      </c>
      <c r="EG477" s="552" t="s">
        <v>137</v>
      </c>
      <c r="EH477" s="551">
        <v>0</v>
      </c>
      <c r="EI477" s="552" t="s">
        <v>137</v>
      </c>
      <c r="EJ477" s="171">
        <v>1</v>
      </c>
      <c r="EK477" s="171">
        <v>0</v>
      </c>
      <c r="EL477" s="575">
        <v>0</v>
      </c>
      <c r="EM477" s="552" t="s">
        <v>3178</v>
      </c>
      <c r="EN477" s="551">
        <v>1</v>
      </c>
      <c r="EO477" s="552" t="s">
        <v>18298</v>
      </c>
      <c r="EP477" s="171">
        <v>1</v>
      </c>
      <c r="EQ477" s="171">
        <v>0</v>
      </c>
      <c r="ER477" s="331">
        <v>0</v>
      </c>
      <c r="ES477" s="552" t="s">
        <v>3175</v>
      </c>
      <c r="ET477" s="551">
        <v>1</v>
      </c>
      <c r="EU477" s="552" t="s">
        <v>3176</v>
      </c>
      <c r="EV477" s="171">
        <v>2</v>
      </c>
      <c r="EW477" s="171">
        <v>0</v>
      </c>
      <c r="EX477" s="331">
        <v>0</v>
      </c>
      <c r="EY477" s="552" t="s">
        <v>3177</v>
      </c>
      <c r="EZ477" s="551">
        <v>2</v>
      </c>
      <c r="FA477" s="552" t="s">
        <v>1806</v>
      </c>
      <c r="FB477" s="171">
        <v>1</v>
      </c>
      <c r="FC477" s="171">
        <v>0</v>
      </c>
      <c r="FD477" s="331">
        <v>0</v>
      </c>
      <c r="FE477" s="552" t="s">
        <v>3177</v>
      </c>
      <c r="FF477" s="551">
        <v>1</v>
      </c>
      <c r="FG477" s="552" t="s">
        <v>1806</v>
      </c>
      <c r="FH477" s="171">
        <v>0</v>
      </c>
      <c r="FI477" s="171">
        <v>0</v>
      </c>
      <c r="FJ477" s="331" t="s">
        <v>148</v>
      </c>
      <c r="FK477" s="552" t="s">
        <v>137</v>
      </c>
      <c r="FL477" s="551">
        <v>0</v>
      </c>
      <c r="FM477" s="552" t="s">
        <v>137</v>
      </c>
      <c r="FN477" s="171">
        <v>0</v>
      </c>
      <c r="FO477" s="171">
        <v>0</v>
      </c>
      <c r="FP477" s="331" t="s">
        <v>148</v>
      </c>
      <c r="FQ477" s="552" t="s">
        <v>137</v>
      </c>
      <c r="FR477" s="551">
        <v>0</v>
      </c>
      <c r="FS477" s="552" t="s">
        <v>137</v>
      </c>
      <c r="FT477" s="171">
        <v>0</v>
      </c>
      <c r="FU477" s="171">
        <v>0</v>
      </c>
      <c r="FV477" s="331" t="s">
        <v>148</v>
      </c>
      <c r="FW477" s="552" t="s">
        <v>137</v>
      </c>
      <c r="FX477" s="551">
        <v>0</v>
      </c>
      <c r="FY477" s="552" t="s">
        <v>137</v>
      </c>
      <c r="FZ477" s="171">
        <v>2</v>
      </c>
      <c r="GA477" s="171">
        <v>1</v>
      </c>
      <c r="GB477" s="331">
        <v>0.5</v>
      </c>
      <c r="GC477" s="552" t="s">
        <v>3177</v>
      </c>
      <c r="GD477" s="551">
        <v>1</v>
      </c>
      <c r="GE477" s="552" t="s">
        <v>1806</v>
      </c>
      <c r="GF477" s="171">
        <v>12</v>
      </c>
      <c r="GG477" s="171">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0"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1">
        <v>0</v>
      </c>
      <c r="BQ478" s="171">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1">
        <v>0</v>
      </c>
      <c r="DG478" s="171">
        <v>0</v>
      </c>
      <c r="DH478" s="331" t="s">
        <v>148</v>
      </c>
      <c r="DI478" s="552" t="s">
        <v>137</v>
      </c>
      <c r="DJ478" s="551">
        <v>0</v>
      </c>
      <c r="DK478" s="552" t="s">
        <v>137</v>
      </c>
      <c r="DL478" s="171">
        <v>0</v>
      </c>
      <c r="DM478" s="171">
        <v>0</v>
      </c>
      <c r="DN478" s="331" t="s">
        <v>148</v>
      </c>
      <c r="DO478" s="552" t="s">
        <v>137</v>
      </c>
      <c r="DP478" s="550">
        <v>0</v>
      </c>
      <c r="DQ478" s="552" t="s">
        <v>137</v>
      </c>
      <c r="DR478" s="171">
        <v>5</v>
      </c>
      <c r="DS478" s="171">
        <v>0</v>
      </c>
      <c r="DT478" s="331">
        <v>0</v>
      </c>
      <c r="DU478" s="552" t="s">
        <v>14322</v>
      </c>
      <c r="DV478" s="551">
        <v>0</v>
      </c>
      <c r="DW478" s="552" t="s">
        <v>137</v>
      </c>
      <c r="DX478" s="171">
        <v>1</v>
      </c>
      <c r="DY478" s="171">
        <v>0</v>
      </c>
      <c r="DZ478" s="331">
        <v>0</v>
      </c>
      <c r="EA478" s="552" t="s">
        <v>14323</v>
      </c>
      <c r="EB478" s="551">
        <v>0</v>
      </c>
      <c r="EC478" s="552" t="s">
        <v>137</v>
      </c>
      <c r="ED478" s="171">
        <v>2</v>
      </c>
      <c r="EE478" s="171">
        <v>0</v>
      </c>
      <c r="EF478" s="575">
        <v>0</v>
      </c>
      <c r="EG478" s="552" t="s">
        <v>1274</v>
      </c>
      <c r="EH478" s="551">
        <v>0</v>
      </c>
      <c r="EI478" s="552" t="s">
        <v>137</v>
      </c>
      <c r="EJ478" s="171">
        <v>1</v>
      </c>
      <c r="EK478" s="171">
        <v>0</v>
      </c>
      <c r="EL478" s="575">
        <v>0</v>
      </c>
      <c r="EM478" s="552" t="s">
        <v>14324</v>
      </c>
      <c r="EN478" s="551">
        <v>1</v>
      </c>
      <c r="EO478" s="552" t="s">
        <v>16317</v>
      </c>
      <c r="EP478" s="171">
        <v>0</v>
      </c>
      <c r="EQ478" s="171">
        <v>0</v>
      </c>
      <c r="ER478" s="331" t="s">
        <v>148</v>
      </c>
      <c r="ES478" s="552" t="s">
        <v>137</v>
      </c>
      <c r="ET478" s="551">
        <v>0</v>
      </c>
      <c r="EU478" s="552" t="s">
        <v>137</v>
      </c>
      <c r="EV478" s="171">
        <v>4</v>
      </c>
      <c r="EW478" s="171">
        <v>0</v>
      </c>
      <c r="EX478" s="331">
        <v>0</v>
      </c>
      <c r="EY478" s="552" t="s">
        <v>1274</v>
      </c>
      <c r="EZ478" s="551">
        <v>4</v>
      </c>
      <c r="FA478" s="552" t="s">
        <v>14325</v>
      </c>
      <c r="FB478" s="171">
        <v>0</v>
      </c>
      <c r="FC478" s="171">
        <v>0</v>
      </c>
      <c r="FD478" s="331" t="s">
        <v>148</v>
      </c>
      <c r="FE478" s="552" t="s">
        <v>137</v>
      </c>
      <c r="FF478" s="551">
        <v>0</v>
      </c>
      <c r="FG478" s="552" t="s">
        <v>137</v>
      </c>
      <c r="FH478" s="171">
        <v>1</v>
      </c>
      <c r="FI478" s="171">
        <v>0</v>
      </c>
      <c r="FJ478" s="331">
        <v>0</v>
      </c>
      <c r="FK478" s="552" t="s">
        <v>3183</v>
      </c>
      <c r="FL478" s="551">
        <v>0</v>
      </c>
      <c r="FM478" s="552" t="s">
        <v>137</v>
      </c>
      <c r="FN478" s="171">
        <v>0</v>
      </c>
      <c r="FO478" s="171">
        <v>0</v>
      </c>
      <c r="FP478" s="331" t="s">
        <v>148</v>
      </c>
      <c r="FQ478" s="552" t="s">
        <v>137</v>
      </c>
      <c r="FR478" s="551">
        <v>0</v>
      </c>
      <c r="FS478" s="552" t="s">
        <v>137</v>
      </c>
      <c r="FT478" s="171">
        <v>0</v>
      </c>
      <c r="FU478" s="171">
        <v>0</v>
      </c>
      <c r="FV478" s="331" t="s">
        <v>148</v>
      </c>
      <c r="FW478" s="552" t="s">
        <v>137</v>
      </c>
      <c r="FX478" s="551">
        <v>0</v>
      </c>
      <c r="FY478" s="552" t="s">
        <v>137</v>
      </c>
      <c r="FZ478" s="171">
        <v>1</v>
      </c>
      <c r="GA478" s="171">
        <v>0</v>
      </c>
      <c r="GB478" s="331">
        <v>0</v>
      </c>
      <c r="GC478" s="552" t="s">
        <v>16318</v>
      </c>
      <c r="GD478" s="551">
        <v>0</v>
      </c>
      <c r="GE478" s="552" t="s">
        <v>137</v>
      </c>
      <c r="GF478" s="171">
        <v>5</v>
      </c>
      <c r="GG478" s="171">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69"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69"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69"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2" customFormat="1" ht="115" customHeight="1">
      <c r="A482" s="334" t="s">
        <v>18304</v>
      </c>
      <c r="B482" s="554" t="s">
        <v>3199</v>
      </c>
      <c r="C482" s="554" t="s">
        <v>3200</v>
      </c>
      <c r="D482" s="561" t="s">
        <v>95</v>
      </c>
      <c r="E482" s="168" t="s">
        <v>132</v>
      </c>
      <c r="F482" s="168" t="s">
        <v>137</v>
      </c>
      <c r="G482" s="237" t="s">
        <v>137</v>
      </c>
      <c r="H482" s="168" t="s">
        <v>132</v>
      </c>
      <c r="I482" s="168" t="s">
        <v>137</v>
      </c>
      <c r="J482" s="237" t="s">
        <v>137</v>
      </c>
      <c r="K482" s="339" t="s">
        <v>132</v>
      </c>
      <c r="L482" s="168" t="s">
        <v>137</v>
      </c>
      <c r="M482" s="340" t="s">
        <v>137</v>
      </c>
      <c r="N482" s="168" t="s">
        <v>132</v>
      </c>
      <c r="O482" s="168" t="s">
        <v>137</v>
      </c>
      <c r="P482" s="237" t="s">
        <v>137</v>
      </c>
      <c r="Q482" s="168" t="s">
        <v>132</v>
      </c>
      <c r="R482" s="168" t="s">
        <v>137</v>
      </c>
      <c r="S482" s="237" t="s">
        <v>137</v>
      </c>
      <c r="T482" s="168" t="s">
        <v>132</v>
      </c>
      <c r="U482" s="168" t="s">
        <v>137</v>
      </c>
      <c r="V482" s="237" t="s">
        <v>137</v>
      </c>
      <c r="W482" s="168" t="s">
        <v>132</v>
      </c>
      <c r="X482" s="168" t="s">
        <v>137</v>
      </c>
      <c r="Y482" s="237" t="s">
        <v>137</v>
      </c>
      <c r="Z482" s="168" t="s">
        <v>132</v>
      </c>
      <c r="AA482" s="168" t="s">
        <v>137</v>
      </c>
      <c r="AB482" s="237" t="s">
        <v>137</v>
      </c>
      <c r="AC482" s="168" t="s">
        <v>132</v>
      </c>
      <c r="AD482" s="168" t="s">
        <v>137</v>
      </c>
      <c r="AE482" s="237" t="s">
        <v>137</v>
      </c>
      <c r="AF482" s="561" t="s">
        <v>148</v>
      </c>
      <c r="AG482" s="550" t="s">
        <v>132</v>
      </c>
      <c r="AH482" s="553" t="s">
        <v>18305</v>
      </c>
      <c r="AI482" s="168" t="s">
        <v>132</v>
      </c>
      <c r="AJ482" s="168" t="s">
        <v>137</v>
      </c>
      <c r="AK482" s="548" t="s">
        <v>137</v>
      </c>
      <c r="AL482" s="168" t="s">
        <v>132</v>
      </c>
      <c r="AM482" s="168" t="s">
        <v>137</v>
      </c>
      <c r="AN482" s="237" t="s">
        <v>137</v>
      </c>
      <c r="AO482" s="168"/>
      <c r="AP482" s="168" t="s">
        <v>137</v>
      </c>
      <c r="AQ482" s="237" t="s">
        <v>137</v>
      </c>
      <c r="AR482" s="168" t="s">
        <v>132</v>
      </c>
      <c r="AS482" s="168" t="s">
        <v>137</v>
      </c>
      <c r="AT482" s="237" t="s">
        <v>137</v>
      </c>
      <c r="AU482" s="168" t="s">
        <v>132</v>
      </c>
      <c r="AV482" s="168" t="s">
        <v>137</v>
      </c>
      <c r="AW482" s="237" t="s">
        <v>137</v>
      </c>
      <c r="AX482" s="168" t="s">
        <v>132</v>
      </c>
      <c r="AY482" s="168" t="s">
        <v>137</v>
      </c>
      <c r="AZ482" s="237" t="s">
        <v>137</v>
      </c>
      <c r="BA482" s="168"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8"/>
      <c r="GP482" s="168"/>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2" customFormat="1" ht="115" customHeight="1">
      <c r="A483" s="556" t="s">
        <v>18311</v>
      </c>
      <c r="B483" s="550" t="s">
        <v>3199</v>
      </c>
      <c r="C483" s="550" t="s">
        <v>3208</v>
      </c>
      <c r="D483" s="557" t="s">
        <v>95</v>
      </c>
      <c r="E483" s="555" t="s">
        <v>132</v>
      </c>
      <c r="F483" s="555" t="s">
        <v>137</v>
      </c>
      <c r="G483" s="552" t="s">
        <v>137</v>
      </c>
      <c r="H483" s="168"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8"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3" customFormat="1" ht="115" customHeight="1">
      <c r="A484" s="556" t="s">
        <v>18312</v>
      </c>
      <c r="B484" s="550" t="s">
        <v>3199</v>
      </c>
      <c r="C484" s="550" t="s">
        <v>3222</v>
      </c>
      <c r="D484" s="557" t="s">
        <v>107</v>
      </c>
      <c r="E484" s="555" t="s">
        <v>132</v>
      </c>
      <c r="F484" s="555" t="s">
        <v>137</v>
      </c>
      <c r="G484" s="550" t="s">
        <v>137</v>
      </c>
      <c r="H484" s="168"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2" customFormat="1" ht="115" customHeight="1">
      <c r="A485" s="556" t="s">
        <v>18313</v>
      </c>
      <c r="B485" s="550" t="s">
        <v>3199</v>
      </c>
      <c r="C485" s="550" t="s">
        <v>3234</v>
      </c>
      <c r="D485" s="557" t="s">
        <v>2253</v>
      </c>
      <c r="E485" s="555" t="s">
        <v>132</v>
      </c>
      <c r="F485" s="555" t="s">
        <v>137</v>
      </c>
      <c r="G485" s="552" t="s">
        <v>137</v>
      </c>
      <c r="H485" s="168"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2" customFormat="1" ht="115" customHeight="1">
      <c r="A486" s="345" t="s">
        <v>18318</v>
      </c>
      <c r="B486" s="240" t="s">
        <v>3199</v>
      </c>
      <c r="C486" s="240" t="s">
        <v>3244</v>
      </c>
      <c r="D486" s="360" t="s">
        <v>2253</v>
      </c>
      <c r="E486" s="240" t="s">
        <v>132</v>
      </c>
      <c r="F486" s="240" t="s">
        <v>137</v>
      </c>
      <c r="G486" s="241" t="s">
        <v>137</v>
      </c>
      <c r="H486" s="168"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2" customFormat="1" ht="115" customHeight="1">
      <c r="A487" s="556" t="s">
        <v>18327</v>
      </c>
      <c r="B487" s="550" t="s">
        <v>3199</v>
      </c>
      <c r="C487" s="550" t="s">
        <v>3249</v>
      </c>
      <c r="D487" s="557" t="s">
        <v>98</v>
      </c>
      <c r="E487" s="555" t="s">
        <v>132</v>
      </c>
      <c r="F487" s="555" t="s">
        <v>137</v>
      </c>
      <c r="G487" s="552" t="s">
        <v>137</v>
      </c>
      <c r="H487" s="168"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2" customFormat="1" ht="115" customHeight="1" thickBot="1">
      <c r="A488" s="556" t="s">
        <v>18330</v>
      </c>
      <c r="B488" s="550" t="s">
        <v>3199</v>
      </c>
      <c r="C488" s="550" t="s">
        <v>3257</v>
      </c>
      <c r="D488" s="557" t="s">
        <v>103</v>
      </c>
      <c r="E488" s="555" t="s">
        <v>132</v>
      </c>
      <c r="F488" s="555" t="s">
        <v>137</v>
      </c>
      <c r="G488" s="552" t="s">
        <v>137</v>
      </c>
      <c r="H488" s="168"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2" customFormat="1" ht="115" customHeight="1" thickBot="1">
      <c r="A489" s="337" t="s">
        <v>18332</v>
      </c>
      <c r="B489" s="180" t="s">
        <v>3199</v>
      </c>
      <c r="C489" s="180" t="s">
        <v>14340</v>
      </c>
      <c r="D489" s="195" t="s">
        <v>103</v>
      </c>
      <c r="E489" s="180" t="s">
        <v>132</v>
      </c>
      <c r="F489" s="180" t="s">
        <v>137</v>
      </c>
      <c r="G489" s="235" t="s">
        <v>137</v>
      </c>
      <c r="H489" s="168" t="s">
        <v>132</v>
      </c>
      <c r="I489" s="180" t="s">
        <v>137</v>
      </c>
      <c r="J489" s="235" t="s">
        <v>137</v>
      </c>
      <c r="K489" s="370" t="s">
        <v>132</v>
      </c>
      <c r="L489" s="180" t="s">
        <v>137</v>
      </c>
      <c r="M489" s="356" t="s">
        <v>137</v>
      </c>
      <c r="N489" s="180" t="s">
        <v>138</v>
      </c>
      <c r="O489" s="180" t="s">
        <v>137</v>
      </c>
      <c r="P489" s="235" t="s">
        <v>137</v>
      </c>
      <c r="Q489" s="180" t="s">
        <v>132</v>
      </c>
      <c r="R489" s="180"/>
      <c r="S489" s="235"/>
      <c r="T489" s="180" t="s">
        <v>138</v>
      </c>
      <c r="U489" s="180" t="s">
        <v>137</v>
      </c>
      <c r="V489" s="235" t="s">
        <v>137</v>
      </c>
      <c r="W489" s="180" t="s">
        <v>132</v>
      </c>
      <c r="X489" s="180" t="s">
        <v>137</v>
      </c>
      <c r="Y489" s="235" t="s">
        <v>137</v>
      </c>
      <c r="Z489" s="180" t="s">
        <v>132</v>
      </c>
      <c r="AA489" s="180"/>
      <c r="AB489" s="235"/>
      <c r="AC489" s="180" t="s">
        <v>132</v>
      </c>
      <c r="AD489" s="180"/>
      <c r="AE489" s="235" t="s">
        <v>137</v>
      </c>
      <c r="AF489" s="201" t="s">
        <v>148</v>
      </c>
      <c r="AG489" s="180" t="s">
        <v>132</v>
      </c>
      <c r="AH489" s="246" t="s">
        <v>16933</v>
      </c>
      <c r="AI489" s="180" t="s">
        <v>132</v>
      </c>
      <c r="AJ489" s="180" t="s">
        <v>137</v>
      </c>
      <c r="AK489" s="548" t="s">
        <v>137</v>
      </c>
      <c r="AL489" s="180" t="s">
        <v>132</v>
      </c>
      <c r="AM489" s="180" t="s">
        <v>137</v>
      </c>
      <c r="AN489" s="235" t="s">
        <v>137</v>
      </c>
      <c r="AO489" s="180" t="s">
        <v>132</v>
      </c>
      <c r="AP489" s="180" t="s">
        <v>137</v>
      </c>
      <c r="AQ489" s="235" t="s">
        <v>137</v>
      </c>
      <c r="AR489" s="180" t="s">
        <v>132</v>
      </c>
      <c r="AS489" s="180" t="s">
        <v>137</v>
      </c>
      <c r="AT489" s="235" t="s">
        <v>137</v>
      </c>
      <c r="AU489" s="180" t="s">
        <v>132</v>
      </c>
      <c r="AV489" s="180" t="s">
        <v>137</v>
      </c>
      <c r="AW489" s="235" t="s">
        <v>137</v>
      </c>
      <c r="AX489" s="180" t="s">
        <v>132</v>
      </c>
      <c r="AY489" s="180" t="s">
        <v>137</v>
      </c>
      <c r="AZ489" s="235" t="s">
        <v>137</v>
      </c>
      <c r="BA489" s="180" t="s">
        <v>132</v>
      </c>
      <c r="BB489" s="180" t="s">
        <v>137</v>
      </c>
      <c r="BC489" s="235" t="s">
        <v>137</v>
      </c>
      <c r="BD489" s="247">
        <v>6</v>
      </c>
      <c r="BE489" s="247">
        <v>6</v>
      </c>
      <c r="BF489" s="357">
        <v>1</v>
      </c>
      <c r="BG489" s="235"/>
      <c r="BH489" s="180">
        <v>0</v>
      </c>
      <c r="BI489" s="235"/>
      <c r="BJ489" s="247">
        <v>14</v>
      </c>
      <c r="BK489" s="247">
        <v>14</v>
      </c>
      <c r="BL489" s="357">
        <v>1</v>
      </c>
      <c r="BM489" s="235"/>
      <c r="BN489" s="180">
        <v>0</v>
      </c>
      <c r="BO489" s="235"/>
      <c r="BP489" s="247">
        <v>1</v>
      </c>
      <c r="BQ489" s="247">
        <v>1</v>
      </c>
      <c r="BR489" s="357">
        <v>1</v>
      </c>
      <c r="BS489" s="235"/>
      <c r="BT489" s="180">
        <v>0</v>
      </c>
      <c r="BU489" s="235" t="s">
        <v>137</v>
      </c>
      <c r="BV489" s="247">
        <v>0</v>
      </c>
      <c r="BW489" s="247">
        <v>0</v>
      </c>
      <c r="BX489" s="358" t="s">
        <v>148</v>
      </c>
      <c r="BY489" s="235"/>
      <c r="BZ489" s="180">
        <v>0</v>
      </c>
      <c r="CA489" s="235" t="s">
        <v>137</v>
      </c>
      <c r="CB489" s="247">
        <v>1</v>
      </c>
      <c r="CC489" s="247">
        <v>1</v>
      </c>
      <c r="CD489" s="358">
        <v>1</v>
      </c>
      <c r="CE489" s="235" t="s">
        <v>137</v>
      </c>
      <c r="CF489" s="180">
        <v>0</v>
      </c>
      <c r="CG489" s="235" t="s">
        <v>137</v>
      </c>
      <c r="CH489" s="247">
        <v>2</v>
      </c>
      <c r="CI489" s="247">
        <v>1</v>
      </c>
      <c r="CJ489" s="358">
        <v>0.5</v>
      </c>
      <c r="CK489" s="235" t="s">
        <v>11249</v>
      </c>
      <c r="CL489" s="180">
        <v>1</v>
      </c>
      <c r="CM489" s="235" t="s">
        <v>11250</v>
      </c>
      <c r="CN489" s="247">
        <v>1</v>
      </c>
      <c r="CO489" s="247">
        <v>0</v>
      </c>
      <c r="CP489" s="358">
        <v>0</v>
      </c>
      <c r="CQ489" s="235" t="s">
        <v>16934</v>
      </c>
      <c r="CR489" s="180">
        <v>1</v>
      </c>
      <c r="CS489" s="235" t="s">
        <v>16935</v>
      </c>
      <c r="CT489" s="247">
        <v>6</v>
      </c>
      <c r="CU489" s="247">
        <v>2</v>
      </c>
      <c r="CV489" s="358">
        <v>0.33333333333333331</v>
      </c>
      <c r="CW489" s="235" t="s">
        <v>3266</v>
      </c>
      <c r="CX489" s="180">
        <v>0</v>
      </c>
      <c r="CY489" s="235"/>
      <c r="CZ489" s="247">
        <v>0</v>
      </c>
      <c r="DA489" s="247">
        <v>0</v>
      </c>
      <c r="DB489" s="358" t="s">
        <v>148</v>
      </c>
      <c r="DC489" s="235" t="s">
        <v>137</v>
      </c>
      <c r="DD489" s="180">
        <v>0</v>
      </c>
      <c r="DE489" s="235" t="s">
        <v>137</v>
      </c>
      <c r="DF489" s="247">
        <v>1</v>
      </c>
      <c r="DG489" s="247">
        <v>0</v>
      </c>
      <c r="DH489" s="358">
        <v>0</v>
      </c>
      <c r="DI489" s="235" t="s">
        <v>3267</v>
      </c>
      <c r="DJ489" s="180">
        <v>1</v>
      </c>
      <c r="DK489" s="371" t="s">
        <v>3268</v>
      </c>
      <c r="DL489" s="372">
        <v>5</v>
      </c>
      <c r="DM489" s="373">
        <v>5</v>
      </c>
      <c r="DN489" s="374">
        <v>1</v>
      </c>
      <c r="DO489" s="375"/>
      <c r="DP489" s="376">
        <v>0</v>
      </c>
      <c r="DQ489" s="377" t="s">
        <v>137</v>
      </c>
      <c r="DR489" s="378">
        <v>17</v>
      </c>
      <c r="DS489" s="247">
        <v>0</v>
      </c>
      <c r="DT489" s="358">
        <v>0</v>
      </c>
      <c r="DU489" s="235" t="s">
        <v>3269</v>
      </c>
      <c r="DV489" s="180">
        <v>0</v>
      </c>
      <c r="DW489" s="235" t="s">
        <v>137</v>
      </c>
      <c r="DX489" s="247">
        <v>13</v>
      </c>
      <c r="DY489" s="247">
        <v>0</v>
      </c>
      <c r="DZ489" s="357">
        <v>0</v>
      </c>
      <c r="EA489" s="235" t="s">
        <v>18333</v>
      </c>
      <c r="EB489" s="180">
        <v>0</v>
      </c>
      <c r="EC489" s="235" t="s">
        <v>137</v>
      </c>
      <c r="ED489" s="247">
        <v>0</v>
      </c>
      <c r="EE489" s="247">
        <v>0</v>
      </c>
      <c r="EF489" s="357" t="s">
        <v>148</v>
      </c>
      <c r="EG489" s="235" t="s">
        <v>137</v>
      </c>
      <c r="EH489" s="180">
        <v>0</v>
      </c>
      <c r="EI489" s="235" t="s">
        <v>137</v>
      </c>
      <c r="EJ489" s="247">
        <v>2</v>
      </c>
      <c r="EK489" s="247">
        <v>0</v>
      </c>
      <c r="EL489" s="357">
        <v>0</v>
      </c>
      <c r="EM489" s="235" t="s">
        <v>11251</v>
      </c>
      <c r="EN489" s="180">
        <v>2</v>
      </c>
      <c r="EO489" s="235" t="s">
        <v>11252</v>
      </c>
      <c r="EP489" s="247">
        <v>5</v>
      </c>
      <c r="EQ489" s="247">
        <v>0</v>
      </c>
      <c r="ER489" s="358">
        <v>0</v>
      </c>
      <c r="ES489" s="235" t="s">
        <v>3270</v>
      </c>
      <c r="ET489" s="180">
        <v>4</v>
      </c>
      <c r="EU489" s="235" t="s">
        <v>3271</v>
      </c>
      <c r="EV489" s="247">
        <v>14</v>
      </c>
      <c r="EW489" s="247">
        <v>1</v>
      </c>
      <c r="EX489" s="359">
        <v>7.1428571428571425E-2</v>
      </c>
      <c r="EY489" s="235" t="s">
        <v>12957</v>
      </c>
      <c r="EZ489" s="180">
        <v>14</v>
      </c>
      <c r="FA489" s="235" t="s">
        <v>14341</v>
      </c>
      <c r="FB489" s="247">
        <v>2</v>
      </c>
      <c r="FC489" s="247">
        <v>0</v>
      </c>
      <c r="FD489" s="359">
        <v>0</v>
      </c>
      <c r="FE489" s="235" t="s">
        <v>3272</v>
      </c>
      <c r="FF489" s="180">
        <v>2</v>
      </c>
      <c r="FG489" s="235" t="s">
        <v>3272</v>
      </c>
      <c r="FH489" s="247">
        <v>3</v>
      </c>
      <c r="FI489" s="247">
        <v>0</v>
      </c>
      <c r="FJ489" s="359">
        <v>0</v>
      </c>
      <c r="FK489" s="235" t="s">
        <v>3273</v>
      </c>
      <c r="FL489" s="180">
        <v>0</v>
      </c>
      <c r="FM489" s="235" t="s">
        <v>137</v>
      </c>
      <c r="FN489" s="247">
        <v>0</v>
      </c>
      <c r="FO489" s="247">
        <v>0</v>
      </c>
      <c r="FP489" s="359" t="s">
        <v>148</v>
      </c>
      <c r="FQ489" s="235" t="s">
        <v>137</v>
      </c>
      <c r="FR489" s="180">
        <v>0</v>
      </c>
      <c r="FS489" s="235" t="s">
        <v>137</v>
      </c>
      <c r="FT489" s="247">
        <v>0</v>
      </c>
      <c r="FU489" s="247">
        <v>0</v>
      </c>
      <c r="FV489" s="359" t="s">
        <v>148</v>
      </c>
      <c r="FW489" s="235" t="s">
        <v>137</v>
      </c>
      <c r="FX489" s="180">
        <v>0</v>
      </c>
      <c r="FY489" s="235" t="s">
        <v>137</v>
      </c>
      <c r="FZ489" s="247">
        <v>10</v>
      </c>
      <c r="GA489" s="247">
        <v>7</v>
      </c>
      <c r="GB489" s="359">
        <v>0.7</v>
      </c>
      <c r="GC489" s="235" t="s">
        <v>3274</v>
      </c>
      <c r="GD489" s="180">
        <v>2</v>
      </c>
      <c r="GE489" s="235" t="s">
        <v>3275</v>
      </c>
      <c r="GF489" s="247">
        <v>0</v>
      </c>
      <c r="GG489" s="247">
        <v>0</v>
      </c>
      <c r="GH489" s="359" t="s">
        <v>148</v>
      </c>
      <c r="GI489" s="235"/>
      <c r="GJ489" s="180">
        <v>0</v>
      </c>
      <c r="GK489" s="235" t="s">
        <v>137</v>
      </c>
      <c r="GL489" s="180" t="s">
        <v>143</v>
      </c>
      <c r="GM489" s="180"/>
      <c r="GN489" s="180" t="s">
        <v>133</v>
      </c>
      <c r="GO489" s="180"/>
      <c r="GP489" s="180"/>
      <c r="GQ489" s="180" t="s">
        <v>145</v>
      </c>
      <c r="GR489" s="180" t="s">
        <v>146</v>
      </c>
      <c r="GS489" s="180"/>
      <c r="GT489" s="180"/>
      <c r="GU489" s="180"/>
      <c r="GV489" s="180"/>
      <c r="GW489" s="235" t="s">
        <v>3276</v>
      </c>
      <c r="GX489" s="180"/>
      <c r="GY489" s="180"/>
      <c r="GZ489" s="180"/>
      <c r="HA489" s="180"/>
      <c r="HB489" s="180"/>
      <c r="HC489" s="180"/>
      <c r="HD489" s="189" t="s">
        <v>132</v>
      </c>
      <c r="HE489" s="184"/>
      <c r="HF489" s="558" t="s">
        <v>132</v>
      </c>
      <c r="HG489" s="184" t="s">
        <v>137</v>
      </c>
      <c r="HH489" s="184" t="s">
        <v>137</v>
      </c>
      <c r="HI489" s="184" t="s">
        <v>132</v>
      </c>
      <c r="HJ489" s="184" t="s">
        <v>148</v>
      </c>
      <c r="HK489" s="184"/>
    </row>
    <row r="490" spans="1:219" s="162" customFormat="1" ht="115" customHeight="1">
      <c r="A490" s="556" t="s">
        <v>18334</v>
      </c>
      <c r="B490" s="550" t="s">
        <v>3199</v>
      </c>
      <c r="C490" s="550" t="s">
        <v>3277</v>
      </c>
      <c r="D490" s="557" t="s">
        <v>103</v>
      </c>
      <c r="E490" s="555" t="s">
        <v>132</v>
      </c>
      <c r="F490" s="555" t="s">
        <v>137</v>
      </c>
      <c r="G490" s="552" t="s">
        <v>137</v>
      </c>
      <c r="H490" s="168"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2" customFormat="1" ht="115" customHeight="1">
      <c r="A491" s="556" t="s">
        <v>18335</v>
      </c>
      <c r="B491" s="550" t="s">
        <v>3199</v>
      </c>
      <c r="C491" s="550" t="s">
        <v>3291</v>
      </c>
      <c r="D491" s="557" t="s">
        <v>99</v>
      </c>
      <c r="E491" s="555" t="s">
        <v>132</v>
      </c>
      <c r="F491" s="555" t="s">
        <v>137</v>
      </c>
      <c r="G491" s="552" t="s">
        <v>137</v>
      </c>
      <c r="H491" s="168"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2"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2" customFormat="1" ht="115" customHeight="1">
      <c r="A493" s="556" t="s">
        <v>18337</v>
      </c>
      <c r="B493" s="550" t="s">
        <v>3199</v>
      </c>
      <c r="C493" s="550" t="s">
        <v>3311</v>
      </c>
      <c r="D493" s="557" t="s">
        <v>103</v>
      </c>
      <c r="E493" s="555" t="s">
        <v>132</v>
      </c>
      <c r="F493" s="555" t="s">
        <v>137</v>
      </c>
      <c r="G493" s="552" t="s">
        <v>137</v>
      </c>
      <c r="H493" s="168"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4" customFormat="1" ht="115" customHeight="1">
      <c r="A494" s="556" t="s">
        <v>18338</v>
      </c>
      <c r="B494" s="550" t="s">
        <v>3199</v>
      </c>
      <c r="C494" s="550" t="s">
        <v>3323</v>
      </c>
      <c r="D494" s="557" t="s">
        <v>120</v>
      </c>
      <c r="E494" s="550" t="s">
        <v>132</v>
      </c>
      <c r="F494" s="550" t="s">
        <v>137</v>
      </c>
      <c r="G494" s="548" t="s">
        <v>137</v>
      </c>
      <c r="H494" s="168"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2" customFormat="1" ht="115" customHeight="1">
      <c r="A495" s="379" t="s">
        <v>18339</v>
      </c>
      <c r="B495" s="253" t="s">
        <v>3199</v>
      </c>
      <c r="C495" s="253" t="s">
        <v>3327</v>
      </c>
      <c r="D495" s="380" t="s">
        <v>126</v>
      </c>
      <c r="E495" s="253" t="s">
        <v>132</v>
      </c>
      <c r="F495" s="253" t="s">
        <v>137</v>
      </c>
      <c r="G495" s="254" t="s">
        <v>137</v>
      </c>
      <c r="H495" s="168"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2" customFormat="1" ht="115" customHeight="1">
      <c r="A496" s="556" t="s">
        <v>18343</v>
      </c>
      <c r="B496" s="550" t="s">
        <v>3199</v>
      </c>
      <c r="C496" s="550" t="s">
        <v>11257</v>
      </c>
      <c r="D496" s="557" t="s">
        <v>112</v>
      </c>
      <c r="E496" s="555"/>
      <c r="F496" s="555" t="s">
        <v>137</v>
      </c>
      <c r="G496" s="552" t="s">
        <v>137</v>
      </c>
      <c r="H496" s="168"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2"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2"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2" customFormat="1" ht="115" customHeight="1">
      <c r="A499" s="556" t="s">
        <v>18351</v>
      </c>
      <c r="B499" s="550" t="s">
        <v>3199</v>
      </c>
      <c r="C499" s="550" t="s">
        <v>3357</v>
      </c>
      <c r="D499" s="557" t="s">
        <v>113</v>
      </c>
      <c r="E499" s="555" t="s">
        <v>132</v>
      </c>
      <c r="F499" s="555" t="s">
        <v>137</v>
      </c>
      <c r="G499" s="552" t="s">
        <v>137</v>
      </c>
      <c r="H499" s="168"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2"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2"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2"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2"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4"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4"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4"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4" customFormat="1" ht="115" customHeight="1">
      <c r="A507" s="556" t="s">
        <v>18359</v>
      </c>
      <c r="B507" s="550" t="s">
        <v>3199</v>
      </c>
      <c r="C507" s="550" t="s">
        <v>3397</v>
      </c>
      <c r="D507" s="557" t="s">
        <v>112</v>
      </c>
      <c r="E507" s="550" t="s">
        <v>132</v>
      </c>
      <c r="F507" s="550" t="s">
        <v>137</v>
      </c>
      <c r="G507" s="548"/>
      <c r="H507" s="168"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4"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4"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4" customFormat="1" ht="115" customHeight="1">
      <c r="A510" s="556" t="s">
        <v>18362</v>
      </c>
      <c r="B510" s="550" t="s">
        <v>3199</v>
      </c>
      <c r="C510" s="550" t="s">
        <v>3417</v>
      </c>
      <c r="D510" s="557" t="s">
        <v>123</v>
      </c>
      <c r="E510" s="550" t="s">
        <v>132</v>
      </c>
      <c r="F510" s="550" t="s">
        <v>137</v>
      </c>
      <c r="G510" s="548" t="s">
        <v>137</v>
      </c>
      <c r="H510" s="168"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4" customFormat="1" ht="115" customHeight="1">
      <c r="A511" s="556" t="s">
        <v>18363</v>
      </c>
      <c r="B511" s="550" t="s">
        <v>3199</v>
      </c>
      <c r="C511" s="550" t="s">
        <v>3426</v>
      </c>
      <c r="D511" s="557" t="s">
        <v>126</v>
      </c>
      <c r="E511" s="550" t="s">
        <v>132</v>
      </c>
      <c r="F511" s="550" t="s">
        <v>137</v>
      </c>
      <c r="G511" s="548" t="s">
        <v>137</v>
      </c>
      <c r="H511" s="168"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4" customFormat="1" ht="115" customHeight="1">
      <c r="A512" s="345" t="s">
        <v>18364</v>
      </c>
      <c r="B512" s="240" t="s">
        <v>3199</v>
      </c>
      <c r="C512" s="240" t="s">
        <v>3429</v>
      </c>
      <c r="D512" s="360" t="s">
        <v>121</v>
      </c>
      <c r="E512" s="240"/>
      <c r="F512" s="240" t="s">
        <v>137</v>
      </c>
      <c r="G512" s="567"/>
      <c r="H512" s="168"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4" customFormat="1" ht="115" customHeight="1">
      <c r="A513" s="556" t="s">
        <v>18365</v>
      </c>
      <c r="B513" s="550" t="s">
        <v>3199</v>
      </c>
      <c r="C513" s="550" t="s">
        <v>3437</v>
      </c>
      <c r="D513" s="557" t="s">
        <v>119</v>
      </c>
      <c r="E513" s="550" t="s">
        <v>132</v>
      </c>
      <c r="F513" s="550" t="s">
        <v>137</v>
      </c>
      <c r="G513" s="548" t="s">
        <v>137</v>
      </c>
      <c r="H513" s="168"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4" customFormat="1" ht="115" customHeight="1">
      <c r="A514" s="556" t="s">
        <v>18366</v>
      </c>
      <c r="B514" s="550" t="s">
        <v>3199</v>
      </c>
      <c r="C514" s="550" t="s">
        <v>3443</v>
      </c>
      <c r="D514" s="557" t="s">
        <v>119</v>
      </c>
      <c r="E514" s="550" t="s">
        <v>132</v>
      </c>
      <c r="F514" s="550" t="s">
        <v>137</v>
      </c>
      <c r="G514" s="548" t="s">
        <v>137</v>
      </c>
      <c r="H514" s="168"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4" customFormat="1" ht="115" customHeight="1">
      <c r="A515" s="387" t="s">
        <v>18367</v>
      </c>
      <c r="B515" s="257" t="s">
        <v>3199</v>
      </c>
      <c r="C515" s="257" t="s">
        <v>3448</v>
      </c>
      <c r="D515" s="388" t="s">
        <v>125</v>
      </c>
      <c r="E515" s="257" t="s">
        <v>132</v>
      </c>
      <c r="F515" s="257" t="s">
        <v>137</v>
      </c>
      <c r="G515" s="258" t="s">
        <v>137</v>
      </c>
      <c r="H515" s="168"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4" customFormat="1" ht="115" customHeight="1">
      <c r="A516" s="379" t="s">
        <v>18368</v>
      </c>
      <c r="B516" s="253" t="s">
        <v>3199</v>
      </c>
      <c r="C516" s="253" t="s">
        <v>3451</v>
      </c>
      <c r="D516" s="380" t="s">
        <v>125</v>
      </c>
      <c r="E516" s="253" t="s">
        <v>132</v>
      </c>
      <c r="F516" s="253" t="s">
        <v>137</v>
      </c>
      <c r="G516" s="259" t="s">
        <v>137</v>
      </c>
      <c r="H516" s="168"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4"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4"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4"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4"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4"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4"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4"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4"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4"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4"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4"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4"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4"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4"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4"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4"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4"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4"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4"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4"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4"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4"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4"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4"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4" customFormat="1" ht="114.75" customHeight="1">
      <c r="A541" s="401" t="s">
        <v>16781</v>
      </c>
      <c r="B541" s="560" t="s">
        <v>3458</v>
      </c>
      <c r="C541" s="560" t="s">
        <v>3607</v>
      </c>
      <c r="D541" s="193"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8"/>
    </row>
    <row r="542" spans="1:219" s="164"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4"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4"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4"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4"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4"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4"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4"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4"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4"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4"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4"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4"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4"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4"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4"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4"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4"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4"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4"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4"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4"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4"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4"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4"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4"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4"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4"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4"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4"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4"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4"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4"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4"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4"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4"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4"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2" customFormat="1" ht="115" customHeight="1">
      <c r="A579" s="334" t="s">
        <v>11270</v>
      </c>
      <c r="B579" s="554" t="s">
        <v>3810</v>
      </c>
      <c r="C579" s="554" t="s">
        <v>3811</v>
      </c>
      <c r="D579" s="554" t="s">
        <v>102</v>
      </c>
      <c r="E579" s="168" t="s">
        <v>132</v>
      </c>
      <c r="F579" s="168" t="s">
        <v>137</v>
      </c>
      <c r="G579" s="237" t="s">
        <v>137</v>
      </c>
      <c r="H579" s="168" t="s">
        <v>132</v>
      </c>
      <c r="I579" s="168" t="s">
        <v>137</v>
      </c>
      <c r="J579" s="237" t="s">
        <v>137</v>
      </c>
      <c r="K579" s="339" t="s">
        <v>132</v>
      </c>
      <c r="L579" s="168" t="s">
        <v>137</v>
      </c>
      <c r="M579" s="340" t="s">
        <v>137</v>
      </c>
      <c r="N579" s="168" t="s">
        <v>132</v>
      </c>
      <c r="O579" s="168" t="s">
        <v>137</v>
      </c>
      <c r="P579" s="237" t="s">
        <v>137</v>
      </c>
      <c r="Q579" s="168" t="s">
        <v>138</v>
      </c>
      <c r="R579" s="168" t="s">
        <v>132</v>
      </c>
      <c r="S579" s="237" t="s">
        <v>3812</v>
      </c>
      <c r="T579" s="168" t="s">
        <v>132</v>
      </c>
      <c r="U579" s="168" t="s">
        <v>137</v>
      </c>
      <c r="V579" s="237" t="s">
        <v>137</v>
      </c>
      <c r="W579" s="168" t="s">
        <v>132</v>
      </c>
      <c r="X579" s="168" t="s">
        <v>137</v>
      </c>
      <c r="Y579" s="237" t="s">
        <v>137</v>
      </c>
      <c r="Z579" s="168" t="s">
        <v>132</v>
      </c>
      <c r="AA579" s="168" t="s">
        <v>137</v>
      </c>
      <c r="AB579" s="237" t="s">
        <v>137</v>
      </c>
      <c r="AC579" s="243" t="s">
        <v>132</v>
      </c>
      <c r="AD579" s="243" t="s">
        <v>137</v>
      </c>
      <c r="AE579" s="237" t="s">
        <v>137</v>
      </c>
      <c r="AF579" s="561" t="s">
        <v>148</v>
      </c>
      <c r="AG579" s="554" t="s">
        <v>132</v>
      </c>
      <c r="AH579" s="553" t="s">
        <v>10810</v>
      </c>
      <c r="AI579" s="168" t="s">
        <v>132</v>
      </c>
      <c r="AJ579" s="168" t="s">
        <v>137</v>
      </c>
      <c r="AK579" s="548" t="s">
        <v>137</v>
      </c>
      <c r="AL579" s="168" t="s">
        <v>132</v>
      </c>
      <c r="AM579" s="168" t="s">
        <v>137</v>
      </c>
      <c r="AN579" s="237" t="s">
        <v>137</v>
      </c>
      <c r="AO579" s="168" t="s">
        <v>138</v>
      </c>
      <c r="AP579" s="168" t="s">
        <v>137</v>
      </c>
      <c r="AQ579" s="237" t="s">
        <v>137</v>
      </c>
      <c r="AR579" s="168"/>
      <c r="AS579" s="168" t="s">
        <v>137</v>
      </c>
      <c r="AT579" s="237" t="s">
        <v>137</v>
      </c>
      <c r="AU579" s="168" t="s">
        <v>132</v>
      </c>
      <c r="AV579" s="168" t="s">
        <v>137</v>
      </c>
      <c r="AW579" s="237" t="s">
        <v>137</v>
      </c>
      <c r="AX579" s="168" t="s">
        <v>132</v>
      </c>
      <c r="AY579" s="168" t="s">
        <v>137</v>
      </c>
      <c r="AZ579" s="237" t="s">
        <v>137</v>
      </c>
      <c r="BA579" s="168" t="s">
        <v>132</v>
      </c>
      <c r="BB579" s="168"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8"/>
      <c r="GP579" s="168"/>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2"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1">
        <v>1</v>
      </c>
      <c r="BQ580" s="171">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1">
        <v>0</v>
      </c>
      <c r="DG580" s="171">
        <v>0</v>
      </c>
      <c r="DH580" s="331" t="s">
        <v>148</v>
      </c>
      <c r="DI580" s="552" t="s">
        <v>137</v>
      </c>
      <c r="DJ580" s="551">
        <v>0</v>
      </c>
      <c r="DK580" s="552" t="s">
        <v>137</v>
      </c>
      <c r="DL580" s="171">
        <v>0</v>
      </c>
      <c r="DM580" s="171">
        <v>0</v>
      </c>
      <c r="DN580" s="331" t="s">
        <v>148</v>
      </c>
      <c r="DO580" s="552" t="s">
        <v>137</v>
      </c>
      <c r="DP580" s="550">
        <v>0</v>
      </c>
      <c r="DQ580" s="552" t="s">
        <v>137</v>
      </c>
      <c r="DR580" s="171">
        <v>24</v>
      </c>
      <c r="DS580" s="171">
        <v>0</v>
      </c>
      <c r="DT580" s="331">
        <v>0</v>
      </c>
      <c r="DU580" s="552" t="s">
        <v>14442</v>
      </c>
      <c r="DV580" s="551">
        <v>0</v>
      </c>
      <c r="DW580" s="552" t="s">
        <v>137</v>
      </c>
      <c r="DX580" s="171">
        <v>2</v>
      </c>
      <c r="DY580" s="171">
        <v>0</v>
      </c>
      <c r="DZ580" s="331">
        <v>0</v>
      </c>
      <c r="EA580" s="552" t="s">
        <v>17661</v>
      </c>
      <c r="EB580" s="551">
        <v>0</v>
      </c>
      <c r="EC580" s="552" t="s">
        <v>137</v>
      </c>
      <c r="ED580" s="171">
        <v>2</v>
      </c>
      <c r="EE580" s="171">
        <v>0</v>
      </c>
      <c r="EF580" s="575">
        <v>0</v>
      </c>
      <c r="EG580" s="552" t="s">
        <v>3819</v>
      </c>
      <c r="EH580" s="551">
        <v>2</v>
      </c>
      <c r="EI580" s="552" t="s">
        <v>3820</v>
      </c>
      <c r="EJ580" s="171">
        <v>6</v>
      </c>
      <c r="EK580" s="171">
        <v>1</v>
      </c>
      <c r="EL580" s="575">
        <v>0.16666666666666666</v>
      </c>
      <c r="EM580" s="552" t="s">
        <v>11276</v>
      </c>
      <c r="EN580" s="551">
        <v>5</v>
      </c>
      <c r="EO580" s="552" t="s">
        <v>3821</v>
      </c>
      <c r="EP580" s="171">
        <v>5</v>
      </c>
      <c r="EQ580" s="171">
        <v>0</v>
      </c>
      <c r="ER580" s="331">
        <v>0</v>
      </c>
      <c r="ES580" s="552" t="s">
        <v>11277</v>
      </c>
      <c r="ET580" s="551">
        <v>5</v>
      </c>
      <c r="EU580" s="552" t="s">
        <v>3822</v>
      </c>
      <c r="EV580" s="171">
        <v>17</v>
      </c>
      <c r="EW580" s="171">
        <v>0</v>
      </c>
      <c r="EX580" s="331">
        <v>0</v>
      </c>
      <c r="EY580" s="552" t="s">
        <v>13032</v>
      </c>
      <c r="EZ580" s="551">
        <v>17</v>
      </c>
      <c r="FA580" s="552" t="s">
        <v>13033</v>
      </c>
      <c r="FB580" s="171">
        <v>1</v>
      </c>
      <c r="FC580" s="171">
        <v>1</v>
      </c>
      <c r="FD580" s="331">
        <v>1</v>
      </c>
      <c r="FE580" s="552" t="s">
        <v>137</v>
      </c>
      <c r="FF580" s="551">
        <v>0</v>
      </c>
      <c r="FG580" s="552" t="s">
        <v>137</v>
      </c>
      <c r="FH580" s="171">
        <v>1</v>
      </c>
      <c r="FI580" s="171">
        <v>0</v>
      </c>
      <c r="FJ580" s="331">
        <v>0</v>
      </c>
      <c r="FK580" s="552" t="s">
        <v>3823</v>
      </c>
      <c r="FL580" s="551">
        <v>1</v>
      </c>
      <c r="FM580" s="552" t="s">
        <v>3823</v>
      </c>
      <c r="FN580" s="171">
        <v>0</v>
      </c>
      <c r="FO580" s="171">
        <v>0</v>
      </c>
      <c r="FP580" s="331" t="s">
        <v>148</v>
      </c>
      <c r="FQ580" s="552" t="s">
        <v>137</v>
      </c>
      <c r="FR580" s="551">
        <v>0</v>
      </c>
      <c r="FS580" s="552" t="s">
        <v>137</v>
      </c>
      <c r="FT580" s="171">
        <v>0</v>
      </c>
      <c r="FU580" s="171">
        <v>0</v>
      </c>
      <c r="FV580" s="331" t="s">
        <v>148</v>
      </c>
      <c r="FW580" s="552" t="s">
        <v>137</v>
      </c>
      <c r="FX580" s="551">
        <v>0</v>
      </c>
      <c r="FY580" s="552" t="s">
        <v>137</v>
      </c>
      <c r="FZ580" s="171">
        <v>14</v>
      </c>
      <c r="GA580" s="171">
        <v>1</v>
      </c>
      <c r="GB580" s="331">
        <v>7.1428571428571425E-2</v>
      </c>
      <c r="GC580" s="552" t="s">
        <v>17662</v>
      </c>
      <c r="GD580" s="551">
        <v>13</v>
      </c>
      <c r="GE580" s="552" t="s">
        <v>17663</v>
      </c>
      <c r="GF580" s="171">
        <v>47</v>
      </c>
      <c r="GG580" s="171">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3"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2"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1">
        <v>2</v>
      </c>
      <c r="BQ582" s="171">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1">
        <v>0</v>
      </c>
      <c r="DG582" s="171">
        <v>0</v>
      </c>
      <c r="DH582" s="331" t="s">
        <v>148</v>
      </c>
      <c r="DI582" s="552" t="s">
        <v>137</v>
      </c>
      <c r="DJ582" s="551">
        <v>0</v>
      </c>
      <c r="DK582" s="552" t="s">
        <v>137</v>
      </c>
      <c r="DL582" s="171">
        <v>1</v>
      </c>
      <c r="DM582" s="171">
        <v>1</v>
      </c>
      <c r="DN582" s="331">
        <v>1</v>
      </c>
      <c r="DO582" s="552"/>
      <c r="DP582" s="550">
        <v>0</v>
      </c>
      <c r="DQ582" s="552"/>
      <c r="DR582" s="171">
        <v>6</v>
      </c>
      <c r="DS582" s="171">
        <v>0</v>
      </c>
      <c r="DT582" s="331">
        <v>0</v>
      </c>
      <c r="DU582" s="552" t="s">
        <v>3835</v>
      </c>
      <c r="DV582" s="551">
        <v>0</v>
      </c>
      <c r="DW582" s="552" t="s">
        <v>137</v>
      </c>
      <c r="DX582" s="171">
        <v>0</v>
      </c>
      <c r="DY582" s="171">
        <v>0</v>
      </c>
      <c r="DZ582" s="331" t="s">
        <v>148</v>
      </c>
      <c r="EA582" s="552" t="s">
        <v>137</v>
      </c>
      <c r="EB582" s="551">
        <v>0</v>
      </c>
      <c r="EC582" s="552" t="s">
        <v>137</v>
      </c>
      <c r="ED582" s="171">
        <v>0</v>
      </c>
      <c r="EE582" s="171">
        <v>0</v>
      </c>
      <c r="EF582" s="575" t="s">
        <v>148</v>
      </c>
      <c r="EG582" s="552" t="s">
        <v>137</v>
      </c>
      <c r="EH582" s="551">
        <v>0</v>
      </c>
      <c r="EI582" s="552" t="s">
        <v>137</v>
      </c>
      <c r="EJ582" s="171">
        <v>1</v>
      </c>
      <c r="EK582" s="171">
        <v>0</v>
      </c>
      <c r="EL582" s="575">
        <v>0</v>
      </c>
      <c r="EM582" s="552" t="s">
        <v>17671</v>
      </c>
      <c r="EN582" s="551">
        <v>1</v>
      </c>
      <c r="EO582" s="552" t="s">
        <v>17672</v>
      </c>
      <c r="EP582" s="171">
        <v>3</v>
      </c>
      <c r="EQ582" s="171">
        <v>1</v>
      </c>
      <c r="ER582" s="331">
        <v>0.33333333333333331</v>
      </c>
      <c r="ES582" s="552" t="s">
        <v>14445</v>
      </c>
      <c r="ET582" s="551">
        <v>1</v>
      </c>
      <c r="EU582" s="552" t="s">
        <v>14446</v>
      </c>
      <c r="EV582" s="171">
        <v>11</v>
      </c>
      <c r="EW582" s="171">
        <v>0</v>
      </c>
      <c r="EX582" s="331">
        <v>0</v>
      </c>
      <c r="EY582" s="552" t="s">
        <v>17673</v>
      </c>
      <c r="EZ582" s="551">
        <v>11</v>
      </c>
      <c r="FA582" s="552" t="s">
        <v>17674</v>
      </c>
      <c r="FB582" s="171">
        <v>0</v>
      </c>
      <c r="FC582" s="171">
        <v>0</v>
      </c>
      <c r="FD582" s="331" t="s">
        <v>148</v>
      </c>
      <c r="FE582" s="552" t="s">
        <v>137</v>
      </c>
      <c r="FF582" s="551">
        <v>0</v>
      </c>
      <c r="FG582" s="552" t="s">
        <v>137</v>
      </c>
      <c r="FH582" s="171">
        <v>0</v>
      </c>
      <c r="FI582" s="171">
        <v>0</v>
      </c>
      <c r="FJ582" s="331" t="s">
        <v>148</v>
      </c>
      <c r="FK582" s="552" t="s">
        <v>137</v>
      </c>
      <c r="FL582" s="551">
        <v>0</v>
      </c>
      <c r="FM582" s="552" t="s">
        <v>137</v>
      </c>
      <c r="FN582" s="171">
        <v>0</v>
      </c>
      <c r="FO582" s="171">
        <v>0</v>
      </c>
      <c r="FP582" s="331" t="s">
        <v>148</v>
      </c>
      <c r="FQ582" s="552" t="s">
        <v>137</v>
      </c>
      <c r="FR582" s="551">
        <v>0</v>
      </c>
      <c r="FS582" s="552" t="s">
        <v>137</v>
      </c>
      <c r="FT582" s="171">
        <v>0</v>
      </c>
      <c r="FU582" s="171">
        <v>0</v>
      </c>
      <c r="FV582" s="331" t="s">
        <v>148</v>
      </c>
      <c r="FW582" s="552" t="s">
        <v>137</v>
      </c>
      <c r="FX582" s="551">
        <v>0</v>
      </c>
      <c r="FY582" s="552" t="s">
        <v>137</v>
      </c>
      <c r="FZ582" s="171">
        <v>3</v>
      </c>
      <c r="GA582" s="171">
        <v>2</v>
      </c>
      <c r="GB582" s="331">
        <v>0.66666666666666663</v>
      </c>
      <c r="GC582" s="552" t="s">
        <v>17675</v>
      </c>
      <c r="GD582" s="551">
        <v>1</v>
      </c>
      <c r="GE582" s="552" t="s">
        <v>17676</v>
      </c>
      <c r="GF582" s="171">
        <v>2</v>
      </c>
      <c r="GG582" s="171">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2"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1">
        <v>1</v>
      </c>
      <c r="BQ583" s="171">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1">
        <v>0</v>
      </c>
      <c r="DG583" s="171">
        <v>0</v>
      </c>
      <c r="DH583" s="331" t="s">
        <v>148</v>
      </c>
      <c r="DI583" s="552" t="s">
        <v>137</v>
      </c>
      <c r="DJ583" s="551">
        <v>0</v>
      </c>
      <c r="DK583" s="552" t="s">
        <v>137</v>
      </c>
      <c r="DL583" s="171">
        <v>2</v>
      </c>
      <c r="DM583" s="171">
        <v>1</v>
      </c>
      <c r="DN583" s="331">
        <v>0.5</v>
      </c>
      <c r="DO583" s="552" t="s">
        <v>3837</v>
      </c>
      <c r="DP583" s="550">
        <v>0</v>
      </c>
      <c r="DQ583" s="552" t="s">
        <v>137</v>
      </c>
      <c r="DR583" s="171">
        <v>9</v>
      </c>
      <c r="DS583" s="171">
        <v>0</v>
      </c>
      <c r="DT583" s="331">
        <v>0</v>
      </c>
      <c r="DU583" s="552" t="s">
        <v>11281</v>
      </c>
      <c r="DV583" s="551">
        <v>0</v>
      </c>
      <c r="DW583" s="552" t="s">
        <v>137</v>
      </c>
      <c r="DX583" s="171">
        <v>15</v>
      </c>
      <c r="DY583" s="171">
        <v>9</v>
      </c>
      <c r="DZ583" s="331">
        <v>0.6</v>
      </c>
      <c r="EA583" s="552" t="s">
        <v>19146</v>
      </c>
      <c r="EB583" s="551">
        <v>0</v>
      </c>
      <c r="EC583" s="552" t="s">
        <v>137</v>
      </c>
      <c r="ED583" s="171">
        <v>2</v>
      </c>
      <c r="EE583" s="171">
        <v>2</v>
      </c>
      <c r="EF583" s="575">
        <v>1</v>
      </c>
      <c r="EG583" s="552" t="s">
        <v>137</v>
      </c>
      <c r="EH583" s="551">
        <v>0</v>
      </c>
      <c r="EI583" s="552" t="s">
        <v>137</v>
      </c>
      <c r="EJ583" s="171">
        <v>1</v>
      </c>
      <c r="EK583" s="171">
        <v>0</v>
      </c>
      <c r="EL583" s="575">
        <v>0</v>
      </c>
      <c r="EM583" s="552" t="s">
        <v>14448</v>
      </c>
      <c r="EN583" s="551">
        <v>1</v>
      </c>
      <c r="EO583" s="552" t="s">
        <v>14449</v>
      </c>
      <c r="EP583" s="171">
        <v>1</v>
      </c>
      <c r="EQ583" s="171">
        <v>0</v>
      </c>
      <c r="ER583" s="331">
        <v>0</v>
      </c>
      <c r="ES583" s="552" t="s">
        <v>3838</v>
      </c>
      <c r="ET583" s="551">
        <v>1</v>
      </c>
      <c r="EU583" s="552" t="s">
        <v>14449</v>
      </c>
      <c r="EV583" s="171">
        <v>17</v>
      </c>
      <c r="EW583" s="171">
        <v>1</v>
      </c>
      <c r="EX583" s="331">
        <v>5.8823529411764705E-2</v>
      </c>
      <c r="EY583" s="552" t="s">
        <v>3838</v>
      </c>
      <c r="EZ583" s="551">
        <v>15</v>
      </c>
      <c r="FA583" s="552" t="s">
        <v>14450</v>
      </c>
      <c r="FB583" s="171">
        <v>0</v>
      </c>
      <c r="FC583" s="171">
        <v>0</v>
      </c>
      <c r="FD583" s="331" t="s">
        <v>148</v>
      </c>
      <c r="FE583" s="552" t="s">
        <v>137</v>
      </c>
      <c r="FF583" s="551">
        <v>0</v>
      </c>
      <c r="FG583" s="552" t="s">
        <v>137</v>
      </c>
      <c r="FH583" s="171">
        <v>1</v>
      </c>
      <c r="FI583" s="171">
        <v>1</v>
      </c>
      <c r="FJ583" s="331">
        <v>1</v>
      </c>
      <c r="FK583" s="552"/>
      <c r="FL583" s="551"/>
      <c r="FM583" s="552"/>
      <c r="FN583" s="171">
        <v>0</v>
      </c>
      <c r="FO583" s="171">
        <v>0</v>
      </c>
      <c r="FP583" s="331" t="s">
        <v>148</v>
      </c>
      <c r="FQ583" s="552" t="s">
        <v>137</v>
      </c>
      <c r="FR583" s="551">
        <v>0</v>
      </c>
      <c r="FS583" s="552" t="s">
        <v>137</v>
      </c>
      <c r="FT583" s="171">
        <v>1</v>
      </c>
      <c r="FU583" s="171">
        <v>1</v>
      </c>
      <c r="FV583" s="331">
        <v>1</v>
      </c>
      <c r="FW583" s="552" t="s">
        <v>137</v>
      </c>
      <c r="FX583" s="551">
        <v>0</v>
      </c>
      <c r="FY583" s="552" t="s">
        <v>137</v>
      </c>
      <c r="FZ583" s="171">
        <v>2</v>
      </c>
      <c r="GA583" s="171">
        <v>2</v>
      </c>
      <c r="GB583" s="331">
        <v>1</v>
      </c>
      <c r="GC583" s="552" t="s">
        <v>137</v>
      </c>
      <c r="GD583" s="551">
        <v>0</v>
      </c>
      <c r="GE583" s="552" t="s">
        <v>137</v>
      </c>
      <c r="GF583" s="171">
        <v>0</v>
      </c>
      <c r="GG583" s="171">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2"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1">
        <v>4</v>
      </c>
      <c r="BQ584" s="171">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1">
        <v>0</v>
      </c>
      <c r="DG584" s="171">
        <v>0</v>
      </c>
      <c r="DH584" s="331" t="s">
        <v>148</v>
      </c>
      <c r="DI584" s="552" t="s">
        <v>137</v>
      </c>
      <c r="DJ584" s="551">
        <v>0</v>
      </c>
      <c r="DK584" s="552" t="s">
        <v>137</v>
      </c>
      <c r="DL584" s="171">
        <v>1</v>
      </c>
      <c r="DM584" s="171">
        <v>0</v>
      </c>
      <c r="DN584" s="331">
        <v>0</v>
      </c>
      <c r="DO584" s="552" t="s">
        <v>11282</v>
      </c>
      <c r="DP584" s="550">
        <v>1</v>
      </c>
      <c r="DQ584" s="552" t="s">
        <v>11283</v>
      </c>
      <c r="DR584" s="171">
        <v>24</v>
      </c>
      <c r="DS584" s="171">
        <v>0</v>
      </c>
      <c r="DT584" s="331">
        <v>0</v>
      </c>
      <c r="DU584" s="552" t="s">
        <v>3840</v>
      </c>
      <c r="DV584" s="551">
        <v>0</v>
      </c>
      <c r="DW584" s="552" t="s">
        <v>137</v>
      </c>
      <c r="DX584" s="171">
        <v>1</v>
      </c>
      <c r="DY584" s="171">
        <v>0</v>
      </c>
      <c r="DZ584" s="331">
        <v>0</v>
      </c>
      <c r="EA584" s="552" t="s">
        <v>14452</v>
      </c>
      <c r="EB584" s="551">
        <v>0</v>
      </c>
      <c r="EC584" s="552" t="s">
        <v>137</v>
      </c>
      <c r="ED584" s="171">
        <v>2</v>
      </c>
      <c r="EE584" s="171">
        <v>1</v>
      </c>
      <c r="EF584" s="575">
        <v>0.5</v>
      </c>
      <c r="EG584" s="552" t="s">
        <v>3841</v>
      </c>
      <c r="EH584" s="551">
        <v>0</v>
      </c>
      <c r="EI584" s="552" t="s">
        <v>137</v>
      </c>
      <c r="EJ584" s="171">
        <v>20</v>
      </c>
      <c r="EK584" s="171">
        <v>0</v>
      </c>
      <c r="EL584" s="575">
        <v>0</v>
      </c>
      <c r="EM584" s="552" t="s">
        <v>3842</v>
      </c>
      <c r="EN584" s="551">
        <v>20</v>
      </c>
      <c r="EO584" s="552" t="s">
        <v>3843</v>
      </c>
      <c r="EP584" s="171">
        <v>2</v>
      </c>
      <c r="EQ584" s="171">
        <v>0</v>
      </c>
      <c r="ER584" s="331">
        <v>0</v>
      </c>
      <c r="ES584" s="552" t="s">
        <v>3844</v>
      </c>
      <c r="ET584" s="551">
        <v>2</v>
      </c>
      <c r="EU584" s="552" t="s">
        <v>17683</v>
      </c>
      <c r="EV584" s="171">
        <v>2</v>
      </c>
      <c r="EW584" s="171">
        <v>0</v>
      </c>
      <c r="EX584" s="331">
        <v>0</v>
      </c>
      <c r="EY584" s="552" t="s">
        <v>19239</v>
      </c>
      <c r="EZ584" s="551">
        <v>2</v>
      </c>
      <c r="FA584" s="552" t="s">
        <v>17684</v>
      </c>
      <c r="FB584" s="171">
        <v>2</v>
      </c>
      <c r="FC584" s="171">
        <v>2</v>
      </c>
      <c r="FD584" s="331">
        <v>1</v>
      </c>
      <c r="FE584" s="552" t="s">
        <v>137</v>
      </c>
      <c r="FF584" s="551">
        <v>0</v>
      </c>
      <c r="FG584" s="552" t="s">
        <v>137</v>
      </c>
      <c r="FH584" s="171">
        <v>0</v>
      </c>
      <c r="FI584" s="171">
        <v>0</v>
      </c>
      <c r="FJ584" s="331" t="s">
        <v>148</v>
      </c>
      <c r="FK584" s="552" t="s">
        <v>137</v>
      </c>
      <c r="FL584" s="551">
        <v>0</v>
      </c>
      <c r="FM584" s="552" t="s">
        <v>137</v>
      </c>
      <c r="FN584" s="171">
        <v>0</v>
      </c>
      <c r="FO584" s="171">
        <v>0</v>
      </c>
      <c r="FP584" s="331" t="s">
        <v>148</v>
      </c>
      <c r="FQ584" s="552" t="s">
        <v>137</v>
      </c>
      <c r="FR584" s="551">
        <v>0</v>
      </c>
      <c r="FS584" s="552" t="s">
        <v>137</v>
      </c>
      <c r="FT584" s="171">
        <v>0</v>
      </c>
      <c r="FU584" s="171">
        <v>0</v>
      </c>
      <c r="FV584" s="331" t="s">
        <v>148</v>
      </c>
      <c r="FW584" s="552" t="s">
        <v>137</v>
      </c>
      <c r="FX584" s="551">
        <v>0</v>
      </c>
      <c r="FY584" s="552" t="s">
        <v>137</v>
      </c>
      <c r="FZ584" s="171">
        <v>9</v>
      </c>
      <c r="GA584" s="171">
        <v>0</v>
      </c>
      <c r="GB584" s="331">
        <v>0</v>
      </c>
      <c r="GC584" s="552" t="s">
        <v>19240</v>
      </c>
      <c r="GD584" s="551">
        <v>9</v>
      </c>
      <c r="GE584" s="552" t="s">
        <v>19241</v>
      </c>
      <c r="GF584" s="171">
        <v>46</v>
      </c>
      <c r="GG584" s="171">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2"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1">
        <v>1</v>
      </c>
      <c r="BQ585" s="171">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1">
        <v>0</v>
      </c>
      <c r="DG585" s="171">
        <v>0</v>
      </c>
      <c r="DH585" s="331" t="s">
        <v>148</v>
      </c>
      <c r="DI585" s="552" t="s">
        <v>137</v>
      </c>
      <c r="DJ585" s="551">
        <v>0</v>
      </c>
      <c r="DK585" s="552" t="s">
        <v>137</v>
      </c>
      <c r="DL585" s="171">
        <v>3</v>
      </c>
      <c r="DM585" s="171">
        <v>2</v>
      </c>
      <c r="DN585" s="331">
        <v>0.66666666666666663</v>
      </c>
      <c r="DO585" s="552" t="s">
        <v>418</v>
      </c>
      <c r="DP585" s="550">
        <v>0</v>
      </c>
      <c r="DQ585" s="552" t="s">
        <v>137</v>
      </c>
      <c r="DR585" s="171">
        <v>10</v>
      </c>
      <c r="DS585" s="171">
        <v>0</v>
      </c>
      <c r="DT585" s="331">
        <v>0</v>
      </c>
      <c r="DU585" s="552" t="s">
        <v>3849</v>
      </c>
      <c r="DV585" s="551">
        <v>0</v>
      </c>
      <c r="DW585" s="552" t="s">
        <v>137</v>
      </c>
      <c r="DX585" s="171">
        <v>0</v>
      </c>
      <c r="DY585" s="171">
        <v>0</v>
      </c>
      <c r="DZ585" s="331" t="s">
        <v>148</v>
      </c>
      <c r="EA585" s="552" t="s">
        <v>137</v>
      </c>
      <c r="EB585" s="551">
        <v>0</v>
      </c>
      <c r="EC585" s="552" t="s">
        <v>137</v>
      </c>
      <c r="ED585" s="171">
        <v>2</v>
      </c>
      <c r="EE585" s="171">
        <v>2</v>
      </c>
      <c r="EF585" s="575">
        <v>1</v>
      </c>
      <c r="EG585" s="552" t="s">
        <v>137</v>
      </c>
      <c r="EH585" s="551">
        <v>0</v>
      </c>
      <c r="EI585" s="552" t="s">
        <v>137</v>
      </c>
      <c r="EJ585" s="171">
        <v>4</v>
      </c>
      <c r="EK585" s="171">
        <v>3</v>
      </c>
      <c r="EL585" s="575">
        <v>0.75</v>
      </c>
      <c r="EM585" s="552" t="s">
        <v>3850</v>
      </c>
      <c r="EN585" s="551">
        <v>1</v>
      </c>
      <c r="EO585" s="552" t="s">
        <v>3851</v>
      </c>
      <c r="EP585" s="171">
        <v>3</v>
      </c>
      <c r="EQ585" s="171">
        <v>1</v>
      </c>
      <c r="ER585" s="331">
        <v>0.33333333333333331</v>
      </c>
      <c r="ES585" s="552" t="s">
        <v>234</v>
      </c>
      <c r="ET585" s="551">
        <v>0</v>
      </c>
      <c r="EU585" s="552" t="s">
        <v>137</v>
      </c>
      <c r="EV585" s="171">
        <v>10</v>
      </c>
      <c r="EW585" s="171">
        <v>0</v>
      </c>
      <c r="EX585" s="331">
        <v>0</v>
      </c>
      <c r="EY585" s="552" t="s">
        <v>17687</v>
      </c>
      <c r="EZ585" s="551">
        <v>10</v>
      </c>
      <c r="FA585" s="552" t="s">
        <v>17688</v>
      </c>
      <c r="FB585" s="171">
        <v>1</v>
      </c>
      <c r="FC585" s="171">
        <v>1</v>
      </c>
      <c r="FD585" s="331">
        <v>1</v>
      </c>
      <c r="FE585" s="552" t="s">
        <v>137</v>
      </c>
      <c r="FF585" s="551">
        <v>0</v>
      </c>
      <c r="FG585" s="552" t="s">
        <v>137</v>
      </c>
      <c r="FH585" s="171">
        <v>0</v>
      </c>
      <c r="FI585" s="171">
        <v>0</v>
      </c>
      <c r="FJ585" s="331" t="s">
        <v>148</v>
      </c>
      <c r="FK585" s="552" t="s">
        <v>137</v>
      </c>
      <c r="FL585" s="551">
        <v>0</v>
      </c>
      <c r="FM585" s="552" t="s">
        <v>137</v>
      </c>
      <c r="FN585" s="171">
        <v>1</v>
      </c>
      <c r="FO585" s="171">
        <v>1</v>
      </c>
      <c r="FP585" s="331">
        <v>1</v>
      </c>
      <c r="FQ585" s="552" t="s">
        <v>137</v>
      </c>
      <c r="FR585" s="551">
        <v>0</v>
      </c>
      <c r="FS585" s="552" t="s">
        <v>137</v>
      </c>
      <c r="FT585" s="171">
        <v>0</v>
      </c>
      <c r="FU585" s="171">
        <v>0</v>
      </c>
      <c r="FV585" s="331" t="s">
        <v>148</v>
      </c>
      <c r="FW585" s="552" t="s">
        <v>137</v>
      </c>
      <c r="FX585" s="551">
        <v>0</v>
      </c>
      <c r="FY585" s="552" t="s">
        <v>137</v>
      </c>
      <c r="FZ585" s="171">
        <v>2</v>
      </c>
      <c r="GA585" s="171">
        <v>0</v>
      </c>
      <c r="GB585" s="331">
        <v>0</v>
      </c>
      <c r="GC585" s="552" t="s">
        <v>17689</v>
      </c>
      <c r="GD585" s="551">
        <v>2</v>
      </c>
      <c r="GE585" s="552" t="s">
        <v>17690</v>
      </c>
      <c r="GF585" s="171">
        <v>30</v>
      </c>
      <c r="GG585" s="171">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2"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1">
        <v>0</v>
      </c>
      <c r="BQ586" s="171">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1">
        <v>0</v>
      </c>
      <c r="DG586" s="171">
        <v>0</v>
      </c>
      <c r="DH586" s="331" t="s">
        <v>148</v>
      </c>
      <c r="DI586" s="552" t="s">
        <v>137</v>
      </c>
      <c r="DJ586" s="551">
        <v>0</v>
      </c>
      <c r="DK586" s="552" t="s">
        <v>137</v>
      </c>
      <c r="DL586" s="171">
        <v>0</v>
      </c>
      <c r="DM586" s="171">
        <v>0</v>
      </c>
      <c r="DN586" s="331" t="s">
        <v>148</v>
      </c>
      <c r="DO586" s="552" t="s">
        <v>137</v>
      </c>
      <c r="DP586" s="550">
        <v>0</v>
      </c>
      <c r="DQ586" s="552" t="s">
        <v>137</v>
      </c>
      <c r="DR586" s="171">
        <v>9</v>
      </c>
      <c r="DS586" s="171">
        <v>0</v>
      </c>
      <c r="DT586" s="331">
        <v>0</v>
      </c>
      <c r="DU586" s="552" t="s">
        <v>3857</v>
      </c>
      <c r="DV586" s="551">
        <v>0</v>
      </c>
      <c r="DW586" s="552" t="s">
        <v>137</v>
      </c>
      <c r="DX586" s="171">
        <v>1</v>
      </c>
      <c r="DY586" s="171">
        <v>1</v>
      </c>
      <c r="DZ586" s="331">
        <v>1</v>
      </c>
      <c r="EA586" s="552" t="s">
        <v>137</v>
      </c>
      <c r="EB586" s="551">
        <v>0</v>
      </c>
      <c r="EC586" s="552" t="s">
        <v>137</v>
      </c>
      <c r="ED586" s="171">
        <v>0</v>
      </c>
      <c r="EE586" s="171">
        <v>0</v>
      </c>
      <c r="EF586" s="575" t="s">
        <v>148</v>
      </c>
      <c r="EG586" s="552" t="s">
        <v>137</v>
      </c>
      <c r="EH586" s="551">
        <v>0</v>
      </c>
      <c r="EI586" s="552" t="s">
        <v>137</v>
      </c>
      <c r="EJ586" s="171">
        <v>1</v>
      </c>
      <c r="EK586" s="171">
        <v>1</v>
      </c>
      <c r="EL586" s="575">
        <v>1</v>
      </c>
      <c r="EM586" s="552" t="s">
        <v>137</v>
      </c>
      <c r="EN586" s="551">
        <v>0</v>
      </c>
      <c r="EO586" s="552" t="s">
        <v>137</v>
      </c>
      <c r="EP586" s="171">
        <v>1</v>
      </c>
      <c r="EQ586" s="171">
        <v>0</v>
      </c>
      <c r="ER586" s="331">
        <v>0</v>
      </c>
      <c r="ES586" s="552" t="s">
        <v>3859</v>
      </c>
      <c r="ET586" s="551">
        <v>1</v>
      </c>
      <c r="EU586" s="552" t="s">
        <v>3860</v>
      </c>
      <c r="EV586" s="171">
        <v>3</v>
      </c>
      <c r="EW586" s="171">
        <v>0</v>
      </c>
      <c r="EX586" s="331">
        <v>0</v>
      </c>
      <c r="EY586" s="552" t="s">
        <v>13035</v>
      </c>
      <c r="EZ586" s="551">
        <v>3</v>
      </c>
      <c r="FA586" s="552" t="s">
        <v>13036</v>
      </c>
      <c r="FB586" s="171">
        <v>1</v>
      </c>
      <c r="FC586" s="171">
        <v>0</v>
      </c>
      <c r="FD586" s="331">
        <v>0</v>
      </c>
      <c r="FE586" s="552" t="s">
        <v>3861</v>
      </c>
      <c r="FF586" s="551">
        <v>1</v>
      </c>
      <c r="FG586" s="552" t="s">
        <v>3862</v>
      </c>
      <c r="FH586" s="171">
        <v>0</v>
      </c>
      <c r="FI586" s="171">
        <v>0</v>
      </c>
      <c r="FJ586" s="331" t="s">
        <v>148</v>
      </c>
      <c r="FK586" s="552" t="s">
        <v>137</v>
      </c>
      <c r="FL586" s="551">
        <v>0</v>
      </c>
      <c r="FM586" s="552" t="s">
        <v>137</v>
      </c>
      <c r="FN586" s="171">
        <v>0</v>
      </c>
      <c r="FO586" s="171">
        <v>0</v>
      </c>
      <c r="FP586" s="331" t="s">
        <v>148</v>
      </c>
      <c r="FQ586" s="552" t="s">
        <v>137</v>
      </c>
      <c r="FR586" s="551">
        <v>0</v>
      </c>
      <c r="FS586" s="552" t="s">
        <v>137</v>
      </c>
      <c r="FT586" s="171">
        <v>0</v>
      </c>
      <c r="FU586" s="171">
        <v>0</v>
      </c>
      <c r="FV586" s="331" t="s">
        <v>148</v>
      </c>
      <c r="FW586" s="552" t="s">
        <v>137</v>
      </c>
      <c r="FX586" s="551">
        <v>0</v>
      </c>
      <c r="FY586" s="552" t="s">
        <v>137</v>
      </c>
      <c r="FZ586" s="171">
        <v>8</v>
      </c>
      <c r="GA586" s="171">
        <v>7</v>
      </c>
      <c r="GB586" s="331">
        <v>0.875</v>
      </c>
      <c r="GC586" s="552" t="s">
        <v>3863</v>
      </c>
      <c r="GD586" s="551">
        <v>1</v>
      </c>
      <c r="GE586" s="552" t="s">
        <v>3864</v>
      </c>
      <c r="GF586" s="171">
        <v>6</v>
      </c>
      <c r="GG586" s="171">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2"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1">
        <v>3</v>
      </c>
      <c r="BQ587" s="171">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1">
        <v>0</v>
      </c>
      <c r="DG587" s="171">
        <v>0</v>
      </c>
      <c r="DH587" s="331" t="s">
        <v>148</v>
      </c>
      <c r="DI587" s="552" t="s">
        <v>137</v>
      </c>
      <c r="DJ587" s="551">
        <v>0</v>
      </c>
      <c r="DK587" s="552" t="s">
        <v>137</v>
      </c>
      <c r="DL587" s="171">
        <v>1</v>
      </c>
      <c r="DM587" s="171">
        <v>1</v>
      </c>
      <c r="DN587" s="331">
        <v>1</v>
      </c>
      <c r="DO587" s="552" t="s">
        <v>137</v>
      </c>
      <c r="DP587" s="550">
        <v>0</v>
      </c>
      <c r="DQ587" s="552" t="s">
        <v>137</v>
      </c>
      <c r="DR587" s="171">
        <v>12</v>
      </c>
      <c r="DS587" s="171">
        <v>0</v>
      </c>
      <c r="DT587" s="331">
        <v>0</v>
      </c>
      <c r="DU587" s="552" t="s">
        <v>3866</v>
      </c>
      <c r="DV587" s="551">
        <v>0</v>
      </c>
      <c r="DW587" s="552" t="s">
        <v>137</v>
      </c>
      <c r="DX587" s="171">
        <v>4</v>
      </c>
      <c r="DY587" s="171">
        <v>3</v>
      </c>
      <c r="DZ587" s="331">
        <v>0.75</v>
      </c>
      <c r="EA587" s="552" t="s">
        <v>14459</v>
      </c>
      <c r="EB587" s="551">
        <v>0</v>
      </c>
      <c r="EC587" s="552" t="s">
        <v>137</v>
      </c>
      <c r="ED587" s="171">
        <v>4</v>
      </c>
      <c r="EE587" s="171">
        <v>4</v>
      </c>
      <c r="EF587" s="575">
        <v>1</v>
      </c>
      <c r="EG587" s="552" t="s">
        <v>137</v>
      </c>
      <c r="EH587" s="551">
        <v>0</v>
      </c>
      <c r="EI587" s="552" t="s">
        <v>137</v>
      </c>
      <c r="EJ587" s="171">
        <v>2</v>
      </c>
      <c r="EK587" s="171">
        <v>0</v>
      </c>
      <c r="EL587" s="575">
        <v>0</v>
      </c>
      <c r="EM587" s="552" t="s">
        <v>14460</v>
      </c>
      <c r="EN587" s="551">
        <v>2</v>
      </c>
      <c r="EO587" s="552" t="s">
        <v>14461</v>
      </c>
      <c r="EP587" s="171">
        <v>2</v>
      </c>
      <c r="EQ587" s="171">
        <v>0</v>
      </c>
      <c r="ER587" s="331">
        <v>0</v>
      </c>
      <c r="ES587" s="552" t="s">
        <v>3867</v>
      </c>
      <c r="ET587" s="551">
        <v>2</v>
      </c>
      <c r="EU587" s="552" t="s">
        <v>14462</v>
      </c>
      <c r="EV587" s="171">
        <v>137</v>
      </c>
      <c r="EW587" s="171">
        <v>40</v>
      </c>
      <c r="EX587" s="331">
        <v>0.29197080291970801</v>
      </c>
      <c r="EY587" s="552" t="s">
        <v>13037</v>
      </c>
      <c r="EZ587" s="551">
        <v>17</v>
      </c>
      <c r="FA587" s="552" t="s">
        <v>13038</v>
      </c>
      <c r="FB587" s="171">
        <v>2</v>
      </c>
      <c r="FC587" s="171">
        <v>1</v>
      </c>
      <c r="FD587" s="331">
        <v>0.5</v>
      </c>
      <c r="FE587" s="552" t="s">
        <v>3868</v>
      </c>
      <c r="FF587" s="551">
        <v>1</v>
      </c>
      <c r="FG587" s="552" t="s">
        <v>3869</v>
      </c>
      <c r="FH587" s="171">
        <v>0</v>
      </c>
      <c r="FI587" s="171">
        <v>0</v>
      </c>
      <c r="FJ587" s="331" t="s">
        <v>148</v>
      </c>
      <c r="FK587" s="552" t="s">
        <v>137</v>
      </c>
      <c r="FL587" s="551">
        <v>0</v>
      </c>
      <c r="FM587" s="552" t="s">
        <v>137</v>
      </c>
      <c r="FN587" s="171">
        <v>0</v>
      </c>
      <c r="FO587" s="171">
        <v>0</v>
      </c>
      <c r="FP587" s="331" t="s">
        <v>148</v>
      </c>
      <c r="FQ587" s="552" t="s">
        <v>137</v>
      </c>
      <c r="FR587" s="551">
        <v>0</v>
      </c>
      <c r="FS587" s="552" t="s">
        <v>137</v>
      </c>
      <c r="FT587" s="171">
        <v>0</v>
      </c>
      <c r="FU587" s="171">
        <v>0</v>
      </c>
      <c r="FV587" s="331" t="s">
        <v>148</v>
      </c>
      <c r="FW587" s="552" t="s">
        <v>137</v>
      </c>
      <c r="FX587" s="551">
        <v>0</v>
      </c>
      <c r="FY587" s="552" t="s">
        <v>137</v>
      </c>
      <c r="FZ587" s="171">
        <v>6</v>
      </c>
      <c r="GA587" s="171">
        <v>3</v>
      </c>
      <c r="GB587" s="331">
        <v>0.5</v>
      </c>
      <c r="GC587" s="552" t="s">
        <v>3870</v>
      </c>
      <c r="GD587" s="551">
        <v>2</v>
      </c>
      <c r="GE587" s="552" t="s">
        <v>3871</v>
      </c>
      <c r="GF587" s="171">
        <v>37</v>
      </c>
      <c r="GG587" s="171">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2"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1">
        <v>2</v>
      </c>
      <c r="BQ588" s="171">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1">
        <v>0</v>
      </c>
      <c r="DG588" s="171">
        <v>0</v>
      </c>
      <c r="DH588" s="331" t="s">
        <v>148</v>
      </c>
      <c r="DI588" s="552" t="s">
        <v>137</v>
      </c>
      <c r="DJ588" s="551">
        <v>0</v>
      </c>
      <c r="DK588" s="552" t="s">
        <v>137</v>
      </c>
      <c r="DL588" s="171">
        <v>2</v>
      </c>
      <c r="DM588" s="171">
        <v>1</v>
      </c>
      <c r="DN588" s="331">
        <v>0.5</v>
      </c>
      <c r="DO588" s="552" t="s">
        <v>3877</v>
      </c>
      <c r="DP588" s="550">
        <v>0</v>
      </c>
      <c r="DQ588" s="552" t="s">
        <v>137</v>
      </c>
      <c r="DR588" s="171">
        <v>5</v>
      </c>
      <c r="DS588" s="171">
        <v>0</v>
      </c>
      <c r="DT588" s="331">
        <v>0</v>
      </c>
      <c r="DU588" s="552" t="s">
        <v>3878</v>
      </c>
      <c r="DV588" s="551">
        <v>0</v>
      </c>
      <c r="DW588" s="552" t="s">
        <v>137</v>
      </c>
      <c r="DX588" s="171">
        <v>0</v>
      </c>
      <c r="DY588" s="171">
        <v>0</v>
      </c>
      <c r="DZ588" s="331" t="s">
        <v>148</v>
      </c>
      <c r="EA588" s="552" t="s">
        <v>137</v>
      </c>
      <c r="EB588" s="551">
        <v>0</v>
      </c>
      <c r="EC588" s="552" t="s">
        <v>137</v>
      </c>
      <c r="ED588" s="171">
        <v>0</v>
      </c>
      <c r="EE588" s="171">
        <v>0</v>
      </c>
      <c r="EF588" s="575" t="s">
        <v>148</v>
      </c>
      <c r="EG588" s="552" t="s">
        <v>137</v>
      </c>
      <c r="EH588" s="551">
        <v>0</v>
      </c>
      <c r="EI588" s="552" t="s">
        <v>137</v>
      </c>
      <c r="EJ588" s="171">
        <v>4</v>
      </c>
      <c r="EK588" s="171">
        <v>0</v>
      </c>
      <c r="EL588" s="575">
        <v>0</v>
      </c>
      <c r="EM588" s="552" t="s">
        <v>3879</v>
      </c>
      <c r="EN588" s="551">
        <v>4</v>
      </c>
      <c r="EO588" s="552" t="s">
        <v>3880</v>
      </c>
      <c r="EP588" s="171">
        <v>1</v>
      </c>
      <c r="EQ588" s="171">
        <v>0</v>
      </c>
      <c r="ER588" s="331">
        <v>0</v>
      </c>
      <c r="ES588" s="552" t="s">
        <v>3881</v>
      </c>
      <c r="ET588" s="551">
        <v>1</v>
      </c>
      <c r="EU588" s="552" t="s">
        <v>3880</v>
      </c>
      <c r="EV588" s="171">
        <v>7</v>
      </c>
      <c r="EW588" s="171">
        <v>0</v>
      </c>
      <c r="EX588" s="331">
        <v>0</v>
      </c>
      <c r="EY588" s="552" t="s">
        <v>13039</v>
      </c>
      <c r="EZ588" s="551">
        <v>8</v>
      </c>
      <c r="FA588" s="552" t="s">
        <v>3880</v>
      </c>
      <c r="FB588" s="171">
        <v>1</v>
      </c>
      <c r="FC588" s="171">
        <v>0</v>
      </c>
      <c r="FD588" s="331">
        <v>0</v>
      </c>
      <c r="FE588" s="552" t="s">
        <v>3882</v>
      </c>
      <c r="FF588" s="551">
        <v>1</v>
      </c>
      <c r="FG588" s="552" t="s">
        <v>3880</v>
      </c>
      <c r="FH588" s="171">
        <v>1</v>
      </c>
      <c r="FI588" s="171">
        <v>1</v>
      </c>
      <c r="FJ588" s="331">
        <v>1</v>
      </c>
      <c r="FK588" s="552" t="s">
        <v>137</v>
      </c>
      <c r="FL588" s="551">
        <v>0</v>
      </c>
      <c r="FM588" s="552" t="s">
        <v>137</v>
      </c>
      <c r="FN588" s="171">
        <v>0</v>
      </c>
      <c r="FO588" s="171">
        <v>0</v>
      </c>
      <c r="FP588" s="331" t="s">
        <v>148</v>
      </c>
      <c r="FQ588" s="552" t="s">
        <v>137</v>
      </c>
      <c r="FR588" s="551">
        <v>0</v>
      </c>
      <c r="FS588" s="552" t="s">
        <v>137</v>
      </c>
      <c r="FT588" s="171">
        <v>0</v>
      </c>
      <c r="FU588" s="171">
        <v>0</v>
      </c>
      <c r="FV588" s="331" t="s">
        <v>148</v>
      </c>
      <c r="FW588" s="552" t="s">
        <v>137</v>
      </c>
      <c r="FX588" s="551">
        <v>0</v>
      </c>
      <c r="FY588" s="552" t="s">
        <v>137</v>
      </c>
      <c r="FZ588" s="171">
        <v>5</v>
      </c>
      <c r="GA588" s="171">
        <v>5</v>
      </c>
      <c r="GB588" s="331">
        <v>1</v>
      </c>
      <c r="GC588" s="552" t="s">
        <v>137</v>
      </c>
      <c r="GD588" s="551">
        <v>0</v>
      </c>
      <c r="GE588" s="552" t="s">
        <v>137</v>
      </c>
      <c r="GF588" s="171">
        <v>38</v>
      </c>
      <c r="GG588" s="171">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2"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1">
        <v>0</v>
      </c>
      <c r="BQ589" s="171">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1">
        <v>0</v>
      </c>
      <c r="DG589" s="171">
        <v>0</v>
      </c>
      <c r="DH589" s="331" t="s">
        <v>148</v>
      </c>
      <c r="DI589" s="552" t="s">
        <v>137</v>
      </c>
      <c r="DJ589" s="551">
        <v>0</v>
      </c>
      <c r="DK589" s="552" t="s">
        <v>137</v>
      </c>
      <c r="DL589" s="171">
        <v>0</v>
      </c>
      <c r="DM589" s="171">
        <v>0</v>
      </c>
      <c r="DN589" s="331" t="s">
        <v>148</v>
      </c>
      <c r="DO589" s="552" t="s">
        <v>137</v>
      </c>
      <c r="DP589" s="550">
        <v>0</v>
      </c>
      <c r="DQ589" s="552" t="s">
        <v>137</v>
      </c>
      <c r="DR589" s="171">
        <v>5</v>
      </c>
      <c r="DS589" s="171">
        <v>0</v>
      </c>
      <c r="DT589" s="331">
        <v>0</v>
      </c>
      <c r="DU589" s="552" t="s">
        <v>418</v>
      </c>
      <c r="DV589" s="551">
        <v>0</v>
      </c>
      <c r="DW589" s="552" t="s">
        <v>137</v>
      </c>
      <c r="DX589" s="171">
        <v>0</v>
      </c>
      <c r="DY589" s="171">
        <v>0</v>
      </c>
      <c r="DZ589" s="331" t="s">
        <v>148</v>
      </c>
      <c r="EA589" s="552" t="s">
        <v>137</v>
      </c>
      <c r="EB589" s="551">
        <v>0</v>
      </c>
      <c r="EC589" s="552" t="s">
        <v>137</v>
      </c>
      <c r="ED589" s="171">
        <v>0</v>
      </c>
      <c r="EE589" s="171">
        <v>0</v>
      </c>
      <c r="EF589" s="575" t="s">
        <v>148</v>
      </c>
      <c r="EG589" s="552" t="s">
        <v>137</v>
      </c>
      <c r="EH589" s="551">
        <v>0</v>
      </c>
      <c r="EI589" s="552" t="s">
        <v>137</v>
      </c>
      <c r="EJ589" s="171">
        <v>1</v>
      </c>
      <c r="EK589" s="171">
        <v>0</v>
      </c>
      <c r="EL589" s="575">
        <v>0</v>
      </c>
      <c r="EM589" s="552" t="s">
        <v>418</v>
      </c>
      <c r="EN589" s="551">
        <v>1</v>
      </c>
      <c r="EO589" s="552" t="s">
        <v>3884</v>
      </c>
      <c r="EP589" s="171">
        <v>0</v>
      </c>
      <c r="EQ589" s="171">
        <v>0</v>
      </c>
      <c r="ER589" s="331" t="s">
        <v>148</v>
      </c>
      <c r="ES589" s="552" t="s">
        <v>137</v>
      </c>
      <c r="ET589" s="551">
        <v>0</v>
      </c>
      <c r="EU589" s="552" t="s">
        <v>137</v>
      </c>
      <c r="EV589" s="171">
        <v>8</v>
      </c>
      <c r="EW589" s="171">
        <v>0</v>
      </c>
      <c r="EX589" s="331">
        <v>0</v>
      </c>
      <c r="EY589" s="552" t="s">
        <v>418</v>
      </c>
      <c r="EZ589" s="551">
        <v>8</v>
      </c>
      <c r="FA589" s="552" t="s">
        <v>17696</v>
      </c>
      <c r="FB589" s="171">
        <v>1</v>
      </c>
      <c r="FC589" s="171">
        <v>1</v>
      </c>
      <c r="FD589" s="331">
        <v>1</v>
      </c>
      <c r="FE589" s="552" t="s">
        <v>137</v>
      </c>
      <c r="FF589" s="551">
        <v>0</v>
      </c>
      <c r="FG589" s="552" t="s">
        <v>137</v>
      </c>
      <c r="FH589" s="171">
        <v>0</v>
      </c>
      <c r="FI589" s="171">
        <v>0</v>
      </c>
      <c r="FJ589" s="331" t="s">
        <v>148</v>
      </c>
      <c r="FK589" s="552" t="s">
        <v>137</v>
      </c>
      <c r="FL589" s="551">
        <v>0</v>
      </c>
      <c r="FM589" s="552" t="s">
        <v>137</v>
      </c>
      <c r="FN589" s="171">
        <v>0</v>
      </c>
      <c r="FO589" s="171">
        <v>0</v>
      </c>
      <c r="FP589" s="331" t="s">
        <v>148</v>
      </c>
      <c r="FQ589" s="552" t="s">
        <v>137</v>
      </c>
      <c r="FR589" s="551">
        <v>0</v>
      </c>
      <c r="FS589" s="552" t="s">
        <v>137</v>
      </c>
      <c r="FT589" s="171">
        <v>0</v>
      </c>
      <c r="FU589" s="171">
        <v>0</v>
      </c>
      <c r="FV589" s="331" t="s">
        <v>148</v>
      </c>
      <c r="FW589" s="552" t="s">
        <v>137</v>
      </c>
      <c r="FX589" s="551">
        <v>0</v>
      </c>
      <c r="FY589" s="552" t="s">
        <v>137</v>
      </c>
      <c r="FZ589" s="171">
        <v>2</v>
      </c>
      <c r="GA589" s="171">
        <v>1</v>
      </c>
      <c r="GB589" s="331">
        <v>0.5</v>
      </c>
      <c r="GC589" s="552" t="s">
        <v>17697</v>
      </c>
      <c r="GD589" s="551">
        <v>1</v>
      </c>
      <c r="GE589" s="552" t="s">
        <v>17698</v>
      </c>
      <c r="GF589" s="171">
        <v>14</v>
      </c>
      <c r="GG589" s="171">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2"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1">
        <v>1</v>
      </c>
      <c r="BQ590" s="171">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1">
        <v>0</v>
      </c>
      <c r="DG590" s="171">
        <v>0</v>
      </c>
      <c r="DH590" s="331" t="s">
        <v>148</v>
      </c>
      <c r="DI590" s="552" t="s">
        <v>137</v>
      </c>
      <c r="DJ590" s="551">
        <v>0</v>
      </c>
      <c r="DK590" s="552" t="s">
        <v>137</v>
      </c>
      <c r="DL590" s="171">
        <v>3</v>
      </c>
      <c r="DM590" s="171">
        <v>0</v>
      </c>
      <c r="DN590" s="331">
        <v>0</v>
      </c>
      <c r="DO590" s="552" t="s">
        <v>3889</v>
      </c>
      <c r="DP590" s="550">
        <v>0</v>
      </c>
      <c r="DQ590" s="552" t="s">
        <v>137</v>
      </c>
      <c r="DR590" s="171">
        <v>12</v>
      </c>
      <c r="DS590" s="171">
        <v>0</v>
      </c>
      <c r="DT590" s="331">
        <v>0</v>
      </c>
      <c r="DU590" s="552" t="s">
        <v>1093</v>
      </c>
      <c r="DV590" s="551">
        <v>0</v>
      </c>
      <c r="DW590" s="552" t="s">
        <v>137</v>
      </c>
      <c r="DX590" s="171">
        <v>0</v>
      </c>
      <c r="DY590" s="171">
        <v>0</v>
      </c>
      <c r="DZ590" s="331" t="s">
        <v>148</v>
      </c>
      <c r="EA590" s="552" t="s">
        <v>137</v>
      </c>
      <c r="EB590" s="551">
        <v>0</v>
      </c>
      <c r="EC590" s="552" t="s">
        <v>137</v>
      </c>
      <c r="ED590" s="171">
        <v>1</v>
      </c>
      <c r="EE590" s="171">
        <v>0</v>
      </c>
      <c r="EF590" s="575">
        <v>0</v>
      </c>
      <c r="EG590" s="552" t="s">
        <v>3890</v>
      </c>
      <c r="EH590" s="551">
        <v>0</v>
      </c>
      <c r="EI590" s="552" t="s">
        <v>137</v>
      </c>
      <c r="EJ590" s="171">
        <v>1</v>
      </c>
      <c r="EK590" s="171">
        <v>0</v>
      </c>
      <c r="EL590" s="575">
        <v>0</v>
      </c>
      <c r="EM590" s="552" t="s">
        <v>418</v>
      </c>
      <c r="EN590" s="551">
        <v>1</v>
      </c>
      <c r="EO590" s="552" t="s">
        <v>3891</v>
      </c>
      <c r="EP590" s="171">
        <v>2</v>
      </c>
      <c r="EQ590" s="171">
        <v>0</v>
      </c>
      <c r="ER590" s="331">
        <v>0</v>
      </c>
      <c r="ES590" s="552" t="s">
        <v>11402</v>
      </c>
      <c r="ET590" s="551">
        <v>1</v>
      </c>
      <c r="EU590" s="552" t="s">
        <v>14464</v>
      </c>
      <c r="EV590" s="171">
        <v>10</v>
      </c>
      <c r="EW590" s="171">
        <v>0</v>
      </c>
      <c r="EX590" s="331">
        <v>0</v>
      </c>
      <c r="EY590" s="552" t="s">
        <v>13040</v>
      </c>
      <c r="EZ590" s="551">
        <v>8</v>
      </c>
      <c r="FA590" s="552" t="s">
        <v>13041</v>
      </c>
      <c r="FB590" s="171">
        <v>0</v>
      </c>
      <c r="FC590" s="171">
        <v>0</v>
      </c>
      <c r="FD590" s="331" t="s">
        <v>148</v>
      </c>
      <c r="FE590" s="552" t="s">
        <v>137</v>
      </c>
      <c r="FF590" s="551">
        <v>0</v>
      </c>
      <c r="FG590" s="552" t="s">
        <v>137</v>
      </c>
      <c r="FH590" s="171">
        <v>0</v>
      </c>
      <c r="FI590" s="171">
        <v>0</v>
      </c>
      <c r="FJ590" s="331" t="s">
        <v>148</v>
      </c>
      <c r="FK590" s="552" t="s">
        <v>137</v>
      </c>
      <c r="FL590" s="551">
        <v>0</v>
      </c>
      <c r="FM590" s="552" t="s">
        <v>137</v>
      </c>
      <c r="FN590" s="171">
        <v>0</v>
      </c>
      <c r="FO590" s="171">
        <v>0</v>
      </c>
      <c r="FP590" s="331" t="s">
        <v>148</v>
      </c>
      <c r="FQ590" s="552" t="s">
        <v>137</v>
      </c>
      <c r="FR590" s="551">
        <v>0</v>
      </c>
      <c r="FS590" s="552" t="s">
        <v>137</v>
      </c>
      <c r="FT590" s="171">
        <v>0</v>
      </c>
      <c r="FU590" s="171">
        <v>0</v>
      </c>
      <c r="FV590" s="331" t="s">
        <v>148</v>
      </c>
      <c r="FW590" s="552" t="s">
        <v>137</v>
      </c>
      <c r="FX590" s="551">
        <v>0</v>
      </c>
      <c r="FY590" s="552" t="s">
        <v>137</v>
      </c>
      <c r="FZ590" s="171">
        <v>7</v>
      </c>
      <c r="GA590" s="171">
        <v>1</v>
      </c>
      <c r="GB590" s="331">
        <v>0.14285714285714285</v>
      </c>
      <c r="GC590" s="552" t="s">
        <v>11285</v>
      </c>
      <c r="GD590" s="551">
        <v>2</v>
      </c>
      <c r="GE590" s="552" t="s">
        <v>3892</v>
      </c>
      <c r="GF590" s="171">
        <v>15</v>
      </c>
      <c r="GG590" s="171">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2"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1">
        <v>0</v>
      </c>
      <c r="BQ591" s="171">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1">
        <v>0</v>
      </c>
      <c r="DG591" s="171">
        <v>0</v>
      </c>
      <c r="DH591" s="331" t="s">
        <v>148</v>
      </c>
      <c r="DI591" s="552" t="s">
        <v>137</v>
      </c>
      <c r="DJ591" s="551">
        <v>0</v>
      </c>
      <c r="DK591" s="552" t="s">
        <v>137</v>
      </c>
      <c r="DL591" s="171">
        <v>2</v>
      </c>
      <c r="DM591" s="171">
        <v>1</v>
      </c>
      <c r="DN591" s="331">
        <v>0.5</v>
      </c>
      <c r="DO591" s="552" t="s">
        <v>3896</v>
      </c>
      <c r="DP591" s="550">
        <v>0</v>
      </c>
      <c r="DQ591" s="552" t="s">
        <v>137</v>
      </c>
      <c r="DR591" s="171">
        <v>6</v>
      </c>
      <c r="DS591" s="171">
        <v>0</v>
      </c>
      <c r="DT591" s="331">
        <v>0</v>
      </c>
      <c r="DU591" s="552" t="s">
        <v>14465</v>
      </c>
      <c r="DV591" s="551">
        <v>0</v>
      </c>
      <c r="DW591" s="552" t="s">
        <v>137</v>
      </c>
      <c r="DX591" s="171">
        <v>1</v>
      </c>
      <c r="DY591" s="171">
        <v>1</v>
      </c>
      <c r="DZ591" s="331">
        <v>1</v>
      </c>
      <c r="EA591" s="552" t="s">
        <v>137</v>
      </c>
      <c r="EB591" s="551">
        <v>0</v>
      </c>
      <c r="EC591" s="552" t="s">
        <v>137</v>
      </c>
      <c r="ED591" s="171">
        <v>1</v>
      </c>
      <c r="EE591" s="171">
        <v>0</v>
      </c>
      <c r="EF591" s="575">
        <v>0</v>
      </c>
      <c r="EG591" s="552" t="s">
        <v>3897</v>
      </c>
      <c r="EH591" s="551">
        <v>0</v>
      </c>
      <c r="EI591" s="552" t="s">
        <v>137</v>
      </c>
      <c r="EJ591" s="171">
        <v>4</v>
      </c>
      <c r="EK591" s="171">
        <v>3</v>
      </c>
      <c r="EL591" s="575">
        <v>0.75</v>
      </c>
      <c r="EM591" s="552" t="s">
        <v>3898</v>
      </c>
      <c r="EN591" s="551">
        <v>1</v>
      </c>
      <c r="EO591" s="552" t="s">
        <v>14466</v>
      </c>
      <c r="EP591" s="171">
        <v>0</v>
      </c>
      <c r="EQ591" s="171">
        <v>0</v>
      </c>
      <c r="ER591" s="331" t="s">
        <v>148</v>
      </c>
      <c r="ES591" s="552" t="s">
        <v>137</v>
      </c>
      <c r="ET591" s="551">
        <v>0</v>
      </c>
      <c r="EU591" s="552" t="s">
        <v>137</v>
      </c>
      <c r="EV591" s="171">
        <v>7</v>
      </c>
      <c r="EW591" s="171">
        <v>6</v>
      </c>
      <c r="EX591" s="331">
        <v>0.8571428571428571</v>
      </c>
      <c r="EY591" s="552" t="s">
        <v>17706</v>
      </c>
      <c r="EZ591" s="551">
        <v>2</v>
      </c>
      <c r="FA591" s="552" t="s">
        <v>17707</v>
      </c>
      <c r="FB591" s="171">
        <v>1</v>
      </c>
      <c r="FC591" s="171">
        <v>1</v>
      </c>
      <c r="FD591" s="331">
        <v>1</v>
      </c>
      <c r="FE591" s="552" t="s">
        <v>137</v>
      </c>
      <c r="FF591" s="551">
        <v>0</v>
      </c>
      <c r="FG591" s="552" t="s">
        <v>137</v>
      </c>
      <c r="FH591" s="171">
        <v>2</v>
      </c>
      <c r="FI591" s="171">
        <v>0</v>
      </c>
      <c r="FJ591" s="331">
        <v>0</v>
      </c>
      <c r="FK591" s="552" t="s">
        <v>3899</v>
      </c>
      <c r="FL591" s="551">
        <v>2</v>
      </c>
      <c r="FM591" s="552" t="s">
        <v>17708</v>
      </c>
      <c r="FN591" s="171">
        <v>0</v>
      </c>
      <c r="FO591" s="171">
        <v>0</v>
      </c>
      <c r="FP591" s="331" t="s">
        <v>148</v>
      </c>
      <c r="FQ591" s="552" t="s">
        <v>137</v>
      </c>
      <c r="FR591" s="551">
        <v>0</v>
      </c>
      <c r="FS591" s="552" t="s">
        <v>137</v>
      </c>
      <c r="FT591" s="171">
        <v>0</v>
      </c>
      <c r="FU591" s="171">
        <v>0</v>
      </c>
      <c r="FV591" s="331" t="s">
        <v>148</v>
      </c>
      <c r="FW591" s="552" t="s">
        <v>137</v>
      </c>
      <c r="FX591" s="551">
        <v>0</v>
      </c>
      <c r="FY591" s="552" t="s">
        <v>137</v>
      </c>
      <c r="FZ591" s="171">
        <v>4</v>
      </c>
      <c r="GA591" s="171">
        <v>4</v>
      </c>
      <c r="GB591" s="331">
        <v>1</v>
      </c>
      <c r="GC591" s="552" t="s">
        <v>137</v>
      </c>
      <c r="GD591" s="551">
        <v>0</v>
      </c>
      <c r="GE591" s="552" t="s">
        <v>137</v>
      </c>
      <c r="GF591" s="171">
        <v>33</v>
      </c>
      <c r="GG591" s="171">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2"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1">
        <v>5</v>
      </c>
      <c r="BQ592" s="171">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1">
        <v>0</v>
      </c>
      <c r="DG592" s="171">
        <v>0</v>
      </c>
      <c r="DH592" s="331" t="s">
        <v>148</v>
      </c>
      <c r="DI592" s="552" t="s">
        <v>137</v>
      </c>
      <c r="DJ592" s="551">
        <v>0</v>
      </c>
      <c r="DK592" s="552" t="s">
        <v>137</v>
      </c>
      <c r="DL592" s="171">
        <v>1</v>
      </c>
      <c r="DM592" s="171">
        <v>0</v>
      </c>
      <c r="DN592" s="331">
        <v>0</v>
      </c>
      <c r="DO592" s="552" t="s">
        <v>3904</v>
      </c>
      <c r="DP592" s="550">
        <v>1</v>
      </c>
      <c r="DQ592" s="552" t="s">
        <v>3905</v>
      </c>
      <c r="DR592" s="171">
        <v>13</v>
      </c>
      <c r="DS592" s="171">
        <v>12</v>
      </c>
      <c r="DT592" s="331">
        <v>0.92307692307692313</v>
      </c>
      <c r="DU592" s="552" t="s">
        <v>3906</v>
      </c>
      <c r="DV592" s="551">
        <v>0</v>
      </c>
      <c r="DW592" s="552" t="s">
        <v>137</v>
      </c>
      <c r="DX592" s="171">
        <v>5</v>
      </c>
      <c r="DY592" s="171">
        <v>5</v>
      </c>
      <c r="DZ592" s="331">
        <v>1</v>
      </c>
      <c r="EA592" s="552" t="s">
        <v>137</v>
      </c>
      <c r="EB592" s="551">
        <v>0</v>
      </c>
      <c r="EC592" s="552" t="s">
        <v>137</v>
      </c>
      <c r="ED592" s="171">
        <v>0</v>
      </c>
      <c r="EE592" s="171">
        <v>0</v>
      </c>
      <c r="EF592" s="575" t="s">
        <v>148</v>
      </c>
      <c r="EG592" s="552" t="s">
        <v>137</v>
      </c>
      <c r="EH592" s="551">
        <v>0</v>
      </c>
      <c r="EI592" s="552" t="s">
        <v>137</v>
      </c>
      <c r="EJ592" s="171">
        <v>18</v>
      </c>
      <c r="EK592" s="171">
        <v>0</v>
      </c>
      <c r="EL592" s="575">
        <v>0</v>
      </c>
      <c r="EM592" s="552" t="s">
        <v>2059</v>
      </c>
      <c r="EN592" s="551">
        <v>18</v>
      </c>
      <c r="EO592" s="552" t="s">
        <v>3905</v>
      </c>
      <c r="EP592" s="171">
        <v>1</v>
      </c>
      <c r="EQ592" s="171">
        <v>1</v>
      </c>
      <c r="ER592" s="331">
        <v>1</v>
      </c>
      <c r="ES592" s="552" t="s">
        <v>137</v>
      </c>
      <c r="ET592" s="551">
        <v>0</v>
      </c>
      <c r="EU592" s="552" t="s">
        <v>137</v>
      </c>
      <c r="EV592" s="171">
        <v>1</v>
      </c>
      <c r="EW592" s="171">
        <v>0</v>
      </c>
      <c r="EX592" s="331">
        <v>0</v>
      </c>
      <c r="EY592" s="552" t="s">
        <v>2059</v>
      </c>
      <c r="EZ592" s="551">
        <v>1</v>
      </c>
      <c r="FA592" s="552" t="s">
        <v>3907</v>
      </c>
      <c r="FB592" s="171">
        <v>2</v>
      </c>
      <c r="FC592" s="171">
        <v>2</v>
      </c>
      <c r="FD592" s="331">
        <v>1</v>
      </c>
      <c r="FE592" s="552" t="s">
        <v>137</v>
      </c>
      <c r="FF592" s="551">
        <v>0</v>
      </c>
      <c r="FG592" s="552" t="s">
        <v>137</v>
      </c>
      <c r="FH592" s="171">
        <v>1</v>
      </c>
      <c r="FI592" s="171">
        <v>0</v>
      </c>
      <c r="FJ592" s="331">
        <v>0</v>
      </c>
      <c r="FK592" s="552" t="s">
        <v>3908</v>
      </c>
      <c r="FL592" s="551">
        <v>1</v>
      </c>
      <c r="FM592" s="552" t="s">
        <v>3907</v>
      </c>
      <c r="FN592" s="171">
        <v>0</v>
      </c>
      <c r="FO592" s="171">
        <v>0</v>
      </c>
      <c r="FP592" s="331" t="s">
        <v>148</v>
      </c>
      <c r="FQ592" s="552" t="s">
        <v>137</v>
      </c>
      <c r="FR592" s="551">
        <v>0</v>
      </c>
      <c r="FS592" s="552" t="s">
        <v>137</v>
      </c>
      <c r="FT592" s="171">
        <v>0</v>
      </c>
      <c r="FU592" s="171">
        <v>0</v>
      </c>
      <c r="FV592" s="331" t="s">
        <v>148</v>
      </c>
      <c r="FW592" s="552" t="s">
        <v>137</v>
      </c>
      <c r="FX592" s="551">
        <v>0</v>
      </c>
      <c r="FY592" s="552" t="s">
        <v>137</v>
      </c>
      <c r="FZ592" s="171">
        <v>5</v>
      </c>
      <c r="GA592" s="171">
        <v>5</v>
      </c>
      <c r="GB592" s="331">
        <v>1</v>
      </c>
      <c r="GC592" s="552" t="s">
        <v>137</v>
      </c>
      <c r="GD592" s="551">
        <v>0</v>
      </c>
      <c r="GE592" s="552" t="s">
        <v>137</v>
      </c>
      <c r="GF592" s="171">
        <v>49</v>
      </c>
      <c r="GG592" s="171">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2"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1">
        <v>0</v>
      </c>
      <c r="BQ593" s="171">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1">
        <v>0</v>
      </c>
      <c r="DG593" s="171">
        <v>0</v>
      </c>
      <c r="DH593" s="331" t="s">
        <v>148</v>
      </c>
      <c r="DI593" s="552" t="s">
        <v>137</v>
      </c>
      <c r="DJ593" s="551">
        <v>0</v>
      </c>
      <c r="DK593" s="552" t="s">
        <v>137</v>
      </c>
      <c r="DL593" s="171">
        <v>0</v>
      </c>
      <c r="DM593" s="171">
        <v>0</v>
      </c>
      <c r="DN593" s="331" t="s">
        <v>148</v>
      </c>
      <c r="DO593" s="552" t="s">
        <v>137</v>
      </c>
      <c r="DP593" s="550">
        <v>0</v>
      </c>
      <c r="DQ593" s="552" t="s">
        <v>137</v>
      </c>
      <c r="DR593" s="171">
        <v>8</v>
      </c>
      <c r="DS593" s="171">
        <v>0</v>
      </c>
      <c r="DT593" s="331">
        <v>0</v>
      </c>
      <c r="DU593" s="552" t="s">
        <v>234</v>
      </c>
      <c r="DV593" s="551">
        <v>0</v>
      </c>
      <c r="DW593" s="552" t="s">
        <v>137</v>
      </c>
      <c r="DX593" s="171">
        <v>2</v>
      </c>
      <c r="DY593" s="171">
        <v>0</v>
      </c>
      <c r="DZ593" s="331">
        <v>0</v>
      </c>
      <c r="EA593" s="552" t="s">
        <v>234</v>
      </c>
      <c r="EB593" s="551">
        <v>0</v>
      </c>
      <c r="EC593" s="552" t="s">
        <v>137</v>
      </c>
      <c r="ED593" s="171">
        <v>1</v>
      </c>
      <c r="EE593" s="171">
        <v>1</v>
      </c>
      <c r="EF593" s="575">
        <v>1</v>
      </c>
      <c r="EG593" s="552" t="s">
        <v>137</v>
      </c>
      <c r="EH593" s="551">
        <v>0</v>
      </c>
      <c r="EI593" s="552" t="s">
        <v>137</v>
      </c>
      <c r="EJ593" s="171">
        <v>1</v>
      </c>
      <c r="EK593" s="171">
        <v>0</v>
      </c>
      <c r="EL593" s="575">
        <v>0</v>
      </c>
      <c r="EM593" s="552" t="s">
        <v>234</v>
      </c>
      <c r="EN593" s="551">
        <v>1</v>
      </c>
      <c r="EO593" s="552" t="s">
        <v>3913</v>
      </c>
      <c r="EP593" s="171">
        <v>0</v>
      </c>
      <c r="EQ593" s="171">
        <v>0</v>
      </c>
      <c r="ER593" s="331" t="s">
        <v>148</v>
      </c>
      <c r="ES593" s="552" t="s">
        <v>137</v>
      </c>
      <c r="ET593" s="551">
        <v>0</v>
      </c>
      <c r="EU593" s="552" t="s">
        <v>137</v>
      </c>
      <c r="EV593" s="171">
        <v>0</v>
      </c>
      <c r="EW593" s="171">
        <v>0</v>
      </c>
      <c r="EX593" s="331" t="s">
        <v>148</v>
      </c>
      <c r="EY593" s="552" t="s">
        <v>137</v>
      </c>
      <c r="EZ593" s="551">
        <v>0</v>
      </c>
      <c r="FA593" s="552" t="s">
        <v>137</v>
      </c>
      <c r="FB593" s="171">
        <v>1</v>
      </c>
      <c r="FC593" s="171">
        <v>0</v>
      </c>
      <c r="FD593" s="331">
        <v>0</v>
      </c>
      <c r="FE593" s="552" t="s">
        <v>234</v>
      </c>
      <c r="FF593" s="551">
        <v>1</v>
      </c>
      <c r="FG593" s="552" t="s">
        <v>3913</v>
      </c>
      <c r="FH593" s="171">
        <v>0</v>
      </c>
      <c r="FI593" s="171">
        <v>0</v>
      </c>
      <c r="FJ593" s="331" t="s">
        <v>148</v>
      </c>
      <c r="FK593" s="552" t="s">
        <v>137</v>
      </c>
      <c r="FL593" s="551">
        <v>0</v>
      </c>
      <c r="FM593" s="552" t="s">
        <v>137</v>
      </c>
      <c r="FN593" s="171">
        <v>0</v>
      </c>
      <c r="FO593" s="171">
        <v>0</v>
      </c>
      <c r="FP593" s="331" t="s">
        <v>148</v>
      </c>
      <c r="FQ593" s="552" t="s">
        <v>137</v>
      </c>
      <c r="FR593" s="551">
        <v>0</v>
      </c>
      <c r="FS593" s="552" t="s">
        <v>137</v>
      </c>
      <c r="FT593" s="171">
        <v>0</v>
      </c>
      <c r="FU593" s="171">
        <v>0</v>
      </c>
      <c r="FV593" s="331" t="s">
        <v>148</v>
      </c>
      <c r="FW593" s="552" t="s">
        <v>137</v>
      </c>
      <c r="FX593" s="551">
        <v>0</v>
      </c>
      <c r="FY593" s="552" t="s">
        <v>137</v>
      </c>
      <c r="FZ593" s="171">
        <v>1</v>
      </c>
      <c r="GA593" s="171">
        <v>1</v>
      </c>
      <c r="GB593" s="331">
        <v>1</v>
      </c>
      <c r="GC593" s="552" t="s">
        <v>137</v>
      </c>
      <c r="GD593" s="551">
        <v>0</v>
      </c>
      <c r="GE593" s="552" t="s">
        <v>137</v>
      </c>
      <c r="GF593" s="171">
        <v>1</v>
      </c>
      <c r="GG593" s="171">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2"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1">
        <v>3</v>
      </c>
      <c r="BQ594" s="171">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1">
        <v>0</v>
      </c>
      <c r="DG594" s="171">
        <v>0</v>
      </c>
      <c r="DH594" s="331" t="s">
        <v>148</v>
      </c>
      <c r="DI594" s="552" t="s">
        <v>137</v>
      </c>
      <c r="DJ594" s="551">
        <v>0</v>
      </c>
      <c r="DK594" s="552" t="s">
        <v>137</v>
      </c>
      <c r="DL594" s="171">
        <v>0</v>
      </c>
      <c r="DM594" s="171">
        <v>0</v>
      </c>
      <c r="DN594" s="331" t="s">
        <v>148</v>
      </c>
      <c r="DO594" s="552" t="s">
        <v>137</v>
      </c>
      <c r="DP594" s="550">
        <v>0</v>
      </c>
      <c r="DQ594" s="552" t="s">
        <v>137</v>
      </c>
      <c r="DR594" s="171">
        <v>15</v>
      </c>
      <c r="DS594" s="171">
        <v>0</v>
      </c>
      <c r="DT594" s="331">
        <v>0</v>
      </c>
      <c r="DU594" s="552" t="s">
        <v>3917</v>
      </c>
      <c r="DV594" s="551">
        <v>0</v>
      </c>
      <c r="DW594" s="552" t="s">
        <v>137</v>
      </c>
      <c r="DX594" s="171">
        <v>1</v>
      </c>
      <c r="DY594" s="171">
        <v>0</v>
      </c>
      <c r="DZ594" s="331">
        <v>0</v>
      </c>
      <c r="EA594" s="552" t="s">
        <v>17714</v>
      </c>
      <c r="EB594" s="551">
        <v>0</v>
      </c>
      <c r="EC594" s="552" t="s">
        <v>137</v>
      </c>
      <c r="ED594" s="171">
        <v>3</v>
      </c>
      <c r="EE594" s="171">
        <v>0</v>
      </c>
      <c r="EF594" s="575">
        <v>0</v>
      </c>
      <c r="EG594" s="552" t="s">
        <v>3918</v>
      </c>
      <c r="EH594" s="551">
        <v>3</v>
      </c>
      <c r="EI594" s="552" t="s">
        <v>3918</v>
      </c>
      <c r="EJ594" s="171">
        <v>1</v>
      </c>
      <c r="EK594" s="171">
        <v>0</v>
      </c>
      <c r="EL594" s="575">
        <v>0</v>
      </c>
      <c r="EM594" s="552" t="s">
        <v>3919</v>
      </c>
      <c r="EN594" s="551">
        <v>1</v>
      </c>
      <c r="EO594" s="552" t="s">
        <v>3919</v>
      </c>
      <c r="EP594" s="171">
        <v>1</v>
      </c>
      <c r="EQ594" s="171">
        <v>0</v>
      </c>
      <c r="ER594" s="331">
        <v>0</v>
      </c>
      <c r="ES594" s="552" t="s">
        <v>3920</v>
      </c>
      <c r="ET594" s="551">
        <v>1</v>
      </c>
      <c r="EU594" s="552" t="s">
        <v>3920</v>
      </c>
      <c r="EV594" s="171">
        <v>12</v>
      </c>
      <c r="EW594" s="171">
        <v>12</v>
      </c>
      <c r="EX594" s="331">
        <v>1</v>
      </c>
      <c r="EY594" s="552" t="s">
        <v>137</v>
      </c>
      <c r="EZ594" s="551">
        <v>0</v>
      </c>
      <c r="FA594" s="552" t="s">
        <v>137</v>
      </c>
      <c r="FB594" s="171">
        <v>1</v>
      </c>
      <c r="FC594" s="171">
        <v>1</v>
      </c>
      <c r="FD594" s="331">
        <v>1</v>
      </c>
      <c r="FE594" s="552" t="s">
        <v>137</v>
      </c>
      <c r="FF594" s="551">
        <v>0</v>
      </c>
      <c r="FG594" s="552" t="s">
        <v>137</v>
      </c>
      <c r="FH594" s="171">
        <v>0</v>
      </c>
      <c r="FI594" s="171">
        <v>0</v>
      </c>
      <c r="FJ594" s="331" t="s">
        <v>148</v>
      </c>
      <c r="FK594" s="552" t="s">
        <v>137</v>
      </c>
      <c r="FL594" s="551">
        <v>0</v>
      </c>
      <c r="FM594" s="552" t="s">
        <v>137</v>
      </c>
      <c r="FN594" s="171">
        <v>0</v>
      </c>
      <c r="FO594" s="171">
        <v>0</v>
      </c>
      <c r="FP594" s="331" t="s">
        <v>148</v>
      </c>
      <c r="FQ594" s="552" t="s">
        <v>137</v>
      </c>
      <c r="FR594" s="551">
        <v>0</v>
      </c>
      <c r="FS594" s="552" t="s">
        <v>137</v>
      </c>
      <c r="FT594" s="171">
        <v>0</v>
      </c>
      <c r="FU594" s="171">
        <v>0</v>
      </c>
      <c r="FV594" s="331" t="s">
        <v>148</v>
      </c>
      <c r="FW594" s="552" t="s">
        <v>137</v>
      </c>
      <c r="FX594" s="551">
        <v>0</v>
      </c>
      <c r="FY594" s="552" t="s">
        <v>137</v>
      </c>
      <c r="FZ594" s="171">
        <v>6</v>
      </c>
      <c r="GA594" s="171">
        <v>6</v>
      </c>
      <c r="GB594" s="331">
        <v>1</v>
      </c>
      <c r="GC594" s="552" t="s">
        <v>137</v>
      </c>
      <c r="GD594" s="551">
        <v>0</v>
      </c>
      <c r="GE594" s="552" t="s">
        <v>137</v>
      </c>
      <c r="GF594" s="171">
        <v>76</v>
      </c>
      <c r="GG594" s="171">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2"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1">
        <v>4</v>
      </c>
      <c r="BQ595" s="171">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1">
        <v>0</v>
      </c>
      <c r="DG595" s="171">
        <v>0</v>
      </c>
      <c r="DH595" s="331" t="s">
        <v>148</v>
      </c>
      <c r="DI595" s="552" t="s">
        <v>137</v>
      </c>
      <c r="DJ595" s="551">
        <v>0</v>
      </c>
      <c r="DK595" s="552" t="s">
        <v>137</v>
      </c>
      <c r="DL595" s="171">
        <v>1</v>
      </c>
      <c r="DM595" s="171">
        <v>1</v>
      </c>
      <c r="DN595" s="331">
        <v>1</v>
      </c>
      <c r="DO595" s="552" t="s">
        <v>137</v>
      </c>
      <c r="DP595" s="550">
        <v>0</v>
      </c>
      <c r="DQ595" s="552" t="s">
        <v>137</v>
      </c>
      <c r="DR595" s="171">
        <v>12</v>
      </c>
      <c r="DS595" s="171">
        <v>0</v>
      </c>
      <c r="DT595" s="331">
        <v>0</v>
      </c>
      <c r="DU595" s="552" t="s">
        <v>3923</v>
      </c>
      <c r="DV595" s="551">
        <v>0</v>
      </c>
      <c r="DW595" s="552" t="s">
        <v>137</v>
      </c>
      <c r="DX595" s="171">
        <v>20</v>
      </c>
      <c r="DY595" s="171">
        <v>20</v>
      </c>
      <c r="DZ595" s="331">
        <v>1</v>
      </c>
      <c r="EA595" s="552" t="s">
        <v>137</v>
      </c>
      <c r="EB595" s="551">
        <v>0</v>
      </c>
      <c r="EC595" s="552" t="s">
        <v>137</v>
      </c>
      <c r="ED595" s="171">
        <v>0</v>
      </c>
      <c r="EE595" s="171">
        <v>0</v>
      </c>
      <c r="EF595" s="575" t="s">
        <v>148</v>
      </c>
      <c r="EG595" s="552" t="s">
        <v>137</v>
      </c>
      <c r="EH595" s="551">
        <v>0</v>
      </c>
      <c r="EI595" s="552" t="s">
        <v>137</v>
      </c>
      <c r="EJ595" s="171">
        <v>7</v>
      </c>
      <c r="EK595" s="171">
        <v>3</v>
      </c>
      <c r="EL595" s="575">
        <v>0.42857142857142855</v>
      </c>
      <c r="EM595" s="552" t="s">
        <v>3924</v>
      </c>
      <c r="EN595" s="551">
        <v>1</v>
      </c>
      <c r="EO595" s="552" t="s">
        <v>3925</v>
      </c>
      <c r="EP595" s="171">
        <v>3</v>
      </c>
      <c r="EQ595" s="171">
        <v>2</v>
      </c>
      <c r="ER595" s="331">
        <v>0.66666666666666663</v>
      </c>
      <c r="ES595" s="552" t="s">
        <v>14469</v>
      </c>
      <c r="ET595" s="551">
        <v>1</v>
      </c>
      <c r="EU595" s="552" t="s">
        <v>17716</v>
      </c>
      <c r="EV595" s="171">
        <v>7</v>
      </c>
      <c r="EW595" s="171">
        <v>7</v>
      </c>
      <c r="EX595" s="331">
        <v>1</v>
      </c>
      <c r="EY595" s="552" t="s">
        <v>137</v>
      </c>
      <c r="EZ595" s="551">
        <v>0</v>
      </c>
      <c r="FA595" s="552" t="s">
        <v>137</v>
      </c>
      <c r="FB595" s="171">
        <v>1</v>
      </c>
      <c r="FC595" s="171">
        <v>0</v>
      </c>
      <c r="FD595" s="331">
        <v>0</v>
      </c>
      <c r="FE595" s="552" t="s">
        <v>3926</v>
      </c>
      <c r="FF595" s="551">
        <v>1</v>
      </c>
      <c r="FG595" s="552" t="s">
        <v>17717</v>
      </c>
      <c r="FH595" s="171">
        <v>0</v>
      </c>
      <c r="FI595" s="171">
        <v>0</v>
      </c>
      <c r="FJ595" s="331" t="s">
        <v>148</v>
      </c>
      <c r="FK595" s="552" t="s">
        <v>137</v>
      </c>
      <c r="FL595" s="551">
        <v>0</v>
      </c>
      <c r="FM595" s="552" t="s">
        <v>137</v>
      </c>
      <c r="FN595" s="171">
        <v>0</v>
      </c>
      <c r="FO595" s="171">
        <v>0</v>
      </c>
      <c r="FP595" s="331" t="s">
        <v>148</v>
      </c>
      <c r="FQ595" s="552" t="s">
        <v>137</v>
      </c>
      <c r="FR595" s="551">
        <v>0</v>
      </c>
      <c r="FS595" s="552" t="s">
        <v>137</v>
      </c>
      <c r="FT595" s="171">
        <v>5</v>
      </c>
      <c r="FU595" s="171">
        <v>5</v>
      </c>
      <c r="FV595" s="331">
        <v>1</v>
      </c>
      <c r="FW595" s="552" t="s">
        <v>137</v>
      </c>
      <c r="FX595" s="551">
        <v>0</v>
      </c>
      <c r="FY595" s="552" t="s">
        <v>137</v>
      </c>
      <c r="FZ595" s="171">
        <v>25</v>
      </c>
      <c r="GA595" s="171">
        <v>19</v>
      </c>
      <c r="GB595" s="331">
        <v>0.76</v>
      </c>
      <c r="GC595" s="552" t="s">
        <v>14470</v>
      </c>
      <c r="GD595" s="551">
        <v>6</v>
      </c>
      <c r="GE595" s="552" t="s">
        <v>3927</v>
      </c>
      <c r="GF595" s="171">
        <v>44</v>
      </c>
      <c r="GG595" s="171">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2"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1">
        <v>0</v>
      </c>
      <c r="BQ596" s="171">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1">
        <v>0</v>
      </c>
      <c r="DG596" s="171">
        <v>0</v>
      </c>
      <c r="DH596" s="331" t="s">
        <v>148</v>
      </c>
      <c r="DI596" s="552" t="s">
        <v>137</v>
      </c>
      <c r="DJ596" s="551">
        <v>0</v>
      </c>
      <c r="DK596" s="552" t="s">
        <v>137</v>
      </c>
      <c r="DL596" s="171">
        <v>2</v>
      </c>
      <c r="DM596" s="171">
        <v>2</v>
      </c>
      <c r="DN596" s="331">
        <v>1</v>
      </c>
      <c r="DO596" s="552"/>
      <c r="DP596" s="550">
        <v>0</v>
      </c>
      <c r="DQ596" s="552" t="s">
        <v>137</v>
      </c>
      <c r="DR596" s="171">
        <v>8</v>
      </c>
      <c r="DS596" s="171">
        <v>0</v>
      </c>
      <c r="DT596" s="331">
        <v>0</v>
      </c>
      <c r="DU596" s="552" t="s">
        <v>3929</v>
      </c>
      <c r="DV596" s="551">
        <v>0</v>
      </c>
      <c r="DW596" s="552" t="s">
        <v>137</v>
      </c>
      <c r="DX596" s="171">
        <v>1</v>
      </c>
      <c r="DY596" s="171">
        <v>0</v>
      </c>
      <c r="DZ596" s="331">
        <v>0</v>
      </c>
      <c r="EA596" s="552" t="s">
        <v>3929</v>
      </c>
      <c r="EB596" s="551">
        <v>0</v>
      </c>
      <c r="EC596" s="552" t="s">
        <v>137</v>
      </c>
      <c r="ED596" s="171">
        <v>1</v>
      </c>
      <c r="EE596" s="171">
        <v>0</v>
      </c>
      <c r="EF596" s="575">
        <v>0</v>
      </c>
      <c r="EG596" s="552" t="s">
        <v>3929</v>
      </c>
      <c r="EH596" s="551">
        <v>1</v>
      </c>
      <c r="EI596" s="552" t="s">
        <v>3930</v>
      </c>
      <c r="EJ596" s="171">
        <v>5</v>
      </c>
      <c r="EK596" s="171">
        <v>3</v>
      </c>
      <c r="EL596" s="575">
        <v>0.6</v>
      </c>
      <c r="EM596" s="552" t="s">
        <v>3931</v>
      </c>
      <c r="EN596" s="551">
        <v>3</v>
      </c>
      <c r="EO596" s="552" t="s">
        <v>3932</v>
      </c>
      <c r="EP596" s="171">
        <v>4</v>
      </c>
      <c r="EQ596" s="171">
        <v>2</v>
      </c>
      <c r="ER596" s="331">
        <v>0.5</v>
      </c>
      <c r="ES596" s="552" t="s">
        <v>3933</v>
      </c>
      <c r="ET596" s="551">
        <v>2</v>
      </c>
      <c r="EU596" s="552" t="s">
        <v>11286</v>
      </c>
      <c r="EV596" s="171">
        <v>10</v>
      </c>
      <c r="EW596" s="171">
        <v>1</v>
      </c>
      <c r="EX596" s="331">
        <v>0.1</v>
      </c>
      <c r="EY596" s="552" t="s">
        <v>13042</v>
      </c>
      <c r="EZ596" s="551">
        <v>9</v>
      </c>
      <c r="FA596" s="552" t="s">
        <v>13043</v>
      </c>
      <c r="FB596" s="171">
        <v>2</v>
      </c>
      <c r="FC596" s="171">
        <v>2</v>
      </c>
      <c r="FD596" s="331">
        <v>1</v>
      </c>
      <c r="FE596" s="552" t="s">
        <v>137</v>
      </c>
      <c r="FF596" s="551">
        <v>0</v>
      </c>
      <c r="FG596" s="552" t="s">
        <v>137</v>
      </c>
      <c r="FH596" s="171">
        <v>1</v>
      </c>
      <c r="FI596" s="171">
        <v>0</v>
      </c>
      <c r="FJ596" s="331">
        <v>0</v>
      </c>
      <c r="FK596" s="552" t="s">
        <v>14472</v>
      </c>
      <c r="FL596" s="551">
        <v>0</v>
      </c>
      <c r="FM596" s="552"/>
      <c r="FN596" s="171">
        <v>0</v>
      </c>
      <c r="FO596" s="171">
        <v>0</v>
      </c>
      <c r="FP596" s="331" t="s">
        <v>148</v>
      </c>
      <c r="FQ596" s="552" t="s">
        <v>137</v>
      </c>
      <c r="FR596" s="551">
        <v>0</v>
      </c>
      <c r="FS596" s="552" t="s">
        <v>137</v>
      </c>
      <c r="FT596" s="171">
        <v>0</v>
      </c>
      <c r="FU596" s="171">
        <v>0</v>
      </c>
      <c r="FV596" s="331" t="s">
        <v>148</v>
      </c>
      <c r="FW596" s="552" t="s">
        <v>137</v>
      </c>
      <c r="FX596" s="551">
        <v>0</v>
      </c>
      <c r="FY596" s="552" t="s">
        <v>137</v>
      </c>
      <c r="FZ596" s="171">
        <v>3</v>
      </c>
      <c r="GA596" s="171">
        <v>2</v>
      </c>
      <c r="GB596" s="331">
        <v>0.66666666666666663</v>
      </c>
      <c r="GC596" s="552" t="s">
        <v>3934</v>
      </c>
      <c r="GD596" s="551">
        <v>1</v>
      </c>
      <c r="GE596" s="552" t="s">
        <v>3935</v>
      </c>
      <c r="GF596" s="171">
        <v>0</v>
      </c>
      <c r="GG596" s="171">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2"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1">
        <v>0</v>
      </c>
      <c r="BQ597" s="171">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1">
        <v>0</v>
      </c>
      <c r="DG597" s="171">
        <v>0</v>
      </c>
      <c r="DH597" s="331" t="s">
        <v>148</v>
      </c>
      <c r="DI597" s="552" t="s">
        <v>137</v>
      </c>
      <c r="DJ597" s="551">
        <v>0</v>
      </c>
      <c r="DK597" s="552" t="s">
        <v>137</v>
      </c>
      <c r="DL597" s="171">
        <v>1</v>
      </c>
      <c r="DM597" s="171">
        <v>0</v>
      </c>
      <c r="DN597" s="331">
        <v>0</v>
      </c>
      <c r="DO597" s="552" t="s">
        <v>11288</v>
      </c>
      <c r="DP597" s="550">
        <v>0</v>
      </c>
      <c r="DQ597" s="552" t="s">
        <v>137</v>
      </c>
      <c r="DR597" s="171">
        <v>7</v>
      </c>
      <c r="DS597" s="171">
        <v>0</v>
      </c>
      <c r="DT597" s="331">
        <v>0</v>
      </c>
      <c r="DU597" s="552" t="s">
        <v>14473</v>
      </c>
      <c r="DV597" s="551">
        <v>0</v>
      </c>
      <c r="DW597" s="552" t="s">
        <v>137</v>
      </c>
      <c r="DX597" s="171">
        <v>0</v>
      </c>
      <c r="DY597" s="171">
        <v>0</v>
      </c>
      <c r="DZ597" s="331" t="s">
        <v>148</v>
      </c>
      <c r="EA597" s="552" t="s">
        <v>137</v>
      </c>
      <c r="EB597" s="551">
        <v>0</v>
      </c>
      <c r="EC597" s="552" t="s">
        <v>137</v>
      </c>
      <c r="ED597" s="171">
        <v>0</v>
      </c>
      <c r="EE597" s="171">
        <v>0</v>
      </c>
      <c r="EF597" s="575" t="s">
        <v>148</v>
      </c>
      <c r="EG597" s="552" t="s">
        <v>137</v>
      </c>
      <c r="EH597" s="551">
        <v>0</v>
      </c>
      <c r="EI597" s="552" t="s">
        <v>137</v>
      </c>
      <c r="EJ597" s="171">
        <v>3</v>
      </c>
      <c r="EK597" s="171">
        <v>0</v>
      </c>
      <c r="EL597" s="575">
        <v>0</v>
      </c>
      <c r="EM597" s="552" t="s">
        <v>14474</v>
      </c>
      <c r="EN597" s="551">
        <v>3</v>
      </c>
      <c r="EO597" s="552" t="s">
        <v>14475</v>
      </c>
      <c r="EP597" s="171">
        <v>1</v>
      </c>
      <c r="EQ597" s="171">
        <v>0</v>
      </c>
      <c r="ER597" s="331">
        <v>0</v>
      </c>
      <c r="ES597" s="552" t="s">
        <v>17721</v>
      </c>
      <c r="ET597" s="551">
        <v>1</v>
      </c>
      <c r="EU597" s="552" t="s">
        <v>3937</v>
      </c>
      <c r="EV597" s="171">
        <v>2</v>
      </c>
      <c r="EW597" s="171">
        <v>1</v>
      </c>
      <c r="EX597" s="331">
        <v>0.5</v>
      </c>
      <c r="EY597" s="552" t="s">
        <v>13044</v>
      </c>
      <c r="EZ597" s="551">
        <v>1</v>
      </c>
      <c r="FA597" s="552" t="s">
        <v>13045</v>
      </c>
      <c r="FB597" s="171">
        <v>0</v>
      </c>
      <c r="FC597" s="171">
        <v>0</v>
      </c>
      <c r="FD597" s="331" t="s">
        <v>148</v>
      </c>
      <c r="FE597" s="552" t="s">
        <v>137</v>
      </c>
      <c r="FF597" s="551">
        <v>0</v>
      </c>
      <c r="FG597" s="552" t="s">
        <v>137</v>
      </c>
      <c r="FH597" s="171">
        <v>0</v>
      </c>
      <c r="FI597" s="171">
        <v>0</v>
      </c>
      <c r="FJ597" s="331" t="s">
        <v>148</v>
      </c>
      <c r="FK597" s="552" t="s">
        <v>137</v>
      </c>
      <c r="FL597" s="551">
        <v>0</v>
      </c>
      <c r="FM597" s="552" t="s">
        <v>137</v>
      </c>
      <c r="FN597" s="171">
        <v>0</v>
      </c>
      <c r="FO597" s="171">
        <v>0</v>
      </c>
      <c r="FP597" s="331" t="s">
        <v>148</v>
      </c>
      <c r="FQ597" s="552" t="s">
        <v>137</v>
      </c>
      <c r="FR597" s="551">
        <v>0</v>
      </c>
      <c r="FS597" s="552" t="s">
        <v>137</v>
      </c>
      <c r="FT597" s="171">
        <v>0</v>
      </c>
      <c r="FU597" s="171">
        <v>0</v>
      </c>
      <c r="FV597" s="331" t="s">
        <v>148</v>
      </c>
      <c r="FW597" s="552" t="s">
        <v>137</v>
      </c>
      <c r="FX597" s="551">
        <v>0</v>
      </c>
      <c r="FY597" s="552" t="s">
        <v>137</v>
      </c>
      <c r="FZ597" s="171">
        <v>3</v>
      </c>
      <c r="GA597" s="171">
        <v>2</v>
      </c>
      <c r="GB597" s="331">
        <v>0.66666666666666663</v>
      </c>
      <c r="GC597" s="552" t="s">
        <v>17722</v>
      </c>
      <c r="GD597" s="551">
        <v>1</v>
      </c>
      <c r="GE597" s="552" t="s">
        <v>17723</v>
      </c>
      <c r="GF597" s="171">
        <v>17</v>
      </c>
      <c r="GG597" s="171">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2"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1">
        <v>1</v>
      </c>
      <c r="BQ598" s="171">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1"/>
      <c r="DG598" s="171"/>
      <c r="DH598" s="331" t="s">
        <v>148</v>
      </c>
      <c r="DI598" s="552" t="s">
        <v>137</v>
      </c>
      <c r="DJ598" s="551"/>
      <c r="DK598" s="552" t="s">
        <v>137</v>
      </c>
      <c r="DL598" s="171"/>
      <c r="DM598" s="171"/>
      <c r="DN598" s="331" t="s">
        <v>148</v>
      </c>
      <c r="DO598" s="552" t="s">
        <v>137</v>
      </c>
      <c r="DP598" s="550"/>
      <c r="DQ598" s="552" t="s">
        <v>137</v>
      </c>
      <c r="DR598" s="171">
        <v>6</v>
      </c>
      <c r="DS598" s="171">
        <v>0</v>
      </c>
      <c r="DT598" s="331">
        <v>0</v>
      </c>
      <c r="DU598" s="552" t="s">
        <v>3940</v>
      </c>
      <c r="DV598" s="551">
        <v>0</v>
      </c>
      <c r="DW598" s="552" t="s">
        <v>137</v>
      </c>
      <c r="DX598" s="171">
        <v>7</v>
      </c>
      <c r="DY598" s="171">
        <v>0</v>
      </c>
      <c r="DZ598" s="331">
        <v>0</v>
      </c>
      <c r="EA598" s="552" t="s">
        <v>3940</v>
      </c>
      <c r="EB598" s="551">
        <v>0</v>
      </c>
      <c r="EC598" s="552" t="s">
        <v>137</v>
      </c>
      <c r="ED598" s="171"/>
      <c r="EE598" s="171"/>
      <c r="EF598" s="575" t="s">
        <v>148</v>
      </c>
      <c r="EG598" s="552" t="s">
        <v>137</v>
      </c>
      <c r="EH598" s="551"/>
      <c r="EI598" s="552" t="s">
        <v>137</v>
      </c>
      <c r="EJ598" s="171">
        <v>1</v>
      </c>
      <c r="EK598" s="171">
        <v>0</v>
      </c>
      <c r="EL598" s="575">
        <v>0</v>
      </c>
      <c r="EM598" s="552" t="s">
        <v>3940</v>
      </c>
      <c r="EN598" s="551">
        <v>1</v>
      </c>
      <c r="EO598" s="552" t="s">
        <v>3942</v>
      </c>
      <c r="EP598" s="171">
        <v>3</v>
      </c>
      <c r="EQ598" s="171">
        <v>0</v>
      </c>
      <c r="ER598" s="331">
        <v>0</v>
      </c>
      <c r="ES598" s="552" t="s">
        <v>14476</v>
      </c>
      <c r="ET598" s="551">
        <v>1</v>
      </c>
      <c r="EU598" s="552" t="s">
        <v>17729</v>
      </c>
      <c r="EV598" s="171">
        <v>11</v>
      </c>
      <c r="EW598" s="171">
        <v>0</v>
      </c>
      <c r="EX598" s="331">
        <v>0</v>
      </c>
      <c r="EY598" s="552" t="s">
        <v>3940</v>
      </c>
      <c r="EZ598" s="551">
        <v>11</v>
      </c>
      <c r="FA598" s="552" t="s">
        <v>17730</v>
      </c>
      <c r="FB598" s="171"/>
      <c r="FC598" s="171"/>
      <c r="FD598" s="331" t="s">
        <v>148</v>
      </c>
      <c r="FE598" s="552" t="s">
        <v>137</v>
      </c>
      <c r="FF598" s="551"/>
      <c r="FG598" s="552" t="s">
        <v>137</v>
      </c>
      <c r="FH598" s="171">
        <v>2</v>
      </c>
      <c r="FI598" s="171">
        <v>1</v>
      </c>
      <c r="FJ598" s="331">
        <v>0.5</v>
      </c>
      <c r="FK598" s="552" t="s">
        <v>3940</v>
      </c>
      <c r="FL598" s="551">
        <v>0</v>
      </c>
      <c r="FM598" s="552" t="s">
        <v>137</v>
      </c>
      <c r="FN598" s="171"/>
      <c r="FO598" s="171"/>
      <c r="FP598" s="331" t="s">
        <v>148</v>
      </c>
      <c r="FQ598" s="552" t="s">
        <v>137</v>
      </c>
      <c r="FR598" s="551"/>
      <c r="FS598" s="552" t="s">
        <v>137</v>
      </c>
      <c r="FT598" s="171"/>
      <c r="FU598" s="171"/>
      <c r="FV598" s="331" t="s">
        <v>148</v>
      </c>
      <c r="FW598" s="552" t="s">
        <v>137</v>
      </c>
      <c r="FX598" s="551"/>
      <c r="FY598" s="552" t="s">
        <v>137</v>
      </c>
      <c r="FZ598" s="171">
        <v>5</v>
      </c>
      <c r="GA598" s="171">
        <v>1</v>
      </c>
      <c r="GB598" s="331">
        <v>0.2</v>
      </c>
      <c r="GC598" s="552" t="s">
        <v>3940</v>
      </c>
      <c r="GD598" s="551">
        <v>1</v>
      </c>
      <c r="GE598" s="552" t="s">
        <v>17731</v>
      </c>
      <c r="GF598" s="171"/>
      <c r="GG598" s="171"/>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2"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1">
        <v>0</v>
      </c>
      <c r="BQ599" s="171">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1">
        <v>0</v>
      </c>
      <c r="DG599" s="171">
        <v>0</v>
      </c>
      <c r="DH599" s="331" t="s">
        <v>148</v>
      </c>
      <c r="DI599" s="552" t="s">
        <v>137</v>
      </c>
      <c r="DJ599" s="551">
        <v>0</v>
      </c>
      <c r="DK599" s="552" t="s">
        <v>137</v>
      </c>
      <c r="DL599" s="171">
        <v>0</v>
      </c>
      <c r="DM599" s="171">
        <v>0</v>
      </c>
      <c r="DN599" s="331" t="s">
        <v>148</v>
      </c>
      <c r="DO599" s="552" t="s">
        <v>137</v>
      </c>
      <c r="DP599" s="550">
        <v>0</v>
      </c>
      <c r="DQ599" s="552" t="s">
        <v>137</v>
      </c>
      <c r="DR599" s="171">
        <v>4</v>
      </c>
      <c r="DS599" s="171">
        <v>0</v>
      </c>
      <c r="DT599" s="331">
        <v>0</v>
      </c>
      <c r="DU599" s="552" t="s">
        <v>3944</v>
      </c>
      <c r="DV599" s="551">
        <v>0</v>
      </c>
      <c r="DW599" s="552" t="s">
        <v>137</v>
      </c>
      <c r="DX599" s="171">
        <v>1</v>
      </c>
      <c r="DY599" s="171">
        <v>0</v>
      </c>
      <c r="DZ599" s="331">
        <v>0</v>
      </c>
      <c r="EA599" s="552" t="s">
        <v>11289</v>
      </c>
      <c r="EB599" s="551">
        <v>0</v>
      </c>
      <c r="EC599" s="552" t="s">
        <v>137</v>
      </c>
      <c r="ED599" s="171">
        <v>0</v>
      </c>
      <c r="EE599" s="171">
        <v>0</v>
      </c>
      <c r="EF599" s="575" t="s">
        <v>148</v>
      </c>
      <c r="EG599" s="552" t="s">
        <v>137</v>
      </c>
      <c r="EH599" s="551">
        <v>0</v>
      </c>
      <c r="EI599" s="552" t="s">
        <v>137</v>
      </c>
      <c r="EJ599" s="171">
        <v>1</v>
      </c>
      <c r="EK599" s="171">
        <v>0</v>
      </c>
      <c r="EL599" s="575">
        <v>0</v>
      </c>
      <c r="EM599" s="552" t="s">
        <v>3945</v>
      </c>
      <c r="EN599" s="551">
        <v>1</v>
      </c>
      <c r="EO599" s="552" t="s">
        <v>3946</v>
      </c>
      <c r="EP599" s="171">
        <v>1</v>
      </c>
      <c r="EQ599" s="171">
        <v>0</v>
      </c>
      <c r="ER599" s="331">
        <v>0</v>
      </c>
      <c r="ES599" s="552" t="s">
        <v>418</v>
      </c>
      <c r="ET599" s="551">
        <v>1</v>
      </c>
      <c r="EU599" s="552" t="s">
        <v>3947</v>
      </c>
      <c r="EV599" s="171">
        <v>5</v>
      </c>
      <c r="EW599" s="171">
        <v>1</v>
      </c>
      <c r="EX599" s="331">
        <v>0.2</v>
      </c>
      <c r="EY599" s="552" t="s">
        <v>14477</v>
      </c>
      <c r="EZ599" s="551">
        <v>4</v>
      </c>
      <c r="FA599" s="552" t="s">
        <v>14478</v>
      </c>
      <c r="FB599" s="171">
        <v>1</v>
      </c>
      <c r="FC599" s="171">
        <v>1</v>
      </c>
      <c r="FD599" s="331">
        <v>1</v>
      </c>
      <c r="FE599" s="552"/>
      <c r="FF599" s="551">
        <v>0</v>
      </c>
      <c r="FG599" s="552"/>
      <c r="FH599" s="171">
        <v>0</v>
      </c>
      <c r="FI599" s="171">
        <v>0</v>
      </c>
      <c r="FJ599" s="331" t="s">
        <v>148</v>
      </c>
      <c r="FK599" s="552" t="s">
        <v>137</v>
      </c>
      <c r="FL599" s="551">
        <v>0</v>
      </c>
      <c r="FM599" s="552" t="s">
        <v>137</v>
      </c>
      <c r="FN599" s="171">
        <v>0</v>
      </c>
      <c r="FO599" s="171">
        <v>0</v>
      </c>
      <c r="FP599" s="331" t="s">
        <v>148</v>
      </c>
      <c r="FQ599" s="552" t="s">
        <v>137</v>
      </c>
      <c r="FR599" s="551">
        <v>0</v>
      </c>
      <c r="FS599" s="552" t="s">
        <v>137</v>
      </c>
      <c r="FT599" s="171">
        <v>1</v>
      </c>
      <c r="FU599" s="171">
        <v>0</v>
      </c>
      <c r="FV599" s="331">
        <v>0</v>
      </c>
      <c r="FW599" s="552" t="s">
        <v>13864</v>
      </c>
      <c r="FX599" s="551">
        <v>1</v>
      </c>
      <c r="FY599" s="552" t="s">
        <v>11290</v>
      </c>
      <c r="FZ599" s="171">
        <v>1</v>
      </c>
      <c r="GA599" s="171">
        <v>1</v>
      </c>
      <c r="GB599" s="331">
        <v>1</v>
      </c>
      <c r="GC599" s="552" t="s">
        <v>137</v>
      </c>
      <c r="GD599" s="551">
        <v>0</v>
      </c>
      <c r="GE599" s="552" t="s">
        <v>137</v>
      </c>
      <c r="GF599" s="171">
        <v>20</v>
      </c>
      <c r="GG599" s="171">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2"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1">
        <v>1</v>
      </c>
      <c r="BQ600" s="171">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1">
        <v>1</v>
      </c>
      <c r="DG600" s="171">
        <v>1</v>
      </c>
      <c r="DH600" s="331">
        <v>1</v>
      </c>
      <c r="DI600" s="552" t="s">
        <v>137</v>
      </c>
      <c r="DJ600" s="551">
        <v>0</v>
      </c>
      <c r="DK600" s="552" t="s">
        <v>137</v>
      </c>
      <c r="DL600" s="171">
        <v>3</v>
      </c>
      <c r="DM600" s="171">
        <v>3</v>
      </c>
      <c r="DN600" s="331">
        <v>1</v>
      </c>
      <c r="DO600" s="552" t="s">
        <v>137</v>
      </c>
      <c r="DP600" s="550">
        <v>0</v>
      </c>
      <c r="DQ600" s="552" t="s">
        <v>137</v>
      </c>
      <c r="DR600" s="171">
        <v>9</v>
      </c>
      <c r="DS600" s="171">
        <v>0</v>
      </c>
      <c r="DT600" s="331">
        <v>0</v>
      </c>
      <c r="DU600" s="552" t="s">
        <v>3950</v>
      </c>
      <c r="DV600" s="551">
        <v>0</v>
      </c>
      <c r="DW600" s="552" t="s">
        <v>137</v>
      </c>
      <c r="DX600" s="171">
        <v>5</v>
      </c>
      <c r="DY600" s="171">
        <v>5</v>
      </c>
      <c r="DZ600" s="331">
        <v>1</v>
      </c>
      <c r="EA600" s="552" t="s">
        <v>137</v>
      </c>
      <c r="EB600" s="551">
        <v>0</v>
      </c>
      <c r="EC600" s="552" t="s">
        <v>137</v>
      </c>
      <c r="ED600" s="171">
        <v>1</v>
      </c>
      <c r="EE600" s="171">
        <v>1</v>
      </c>
      <c r="EF600" s="575">
        <v>1</v>
      </c>
      <c r="EG600" s="552" t="s">
        <v>137</v>
      </c>
      <c r="EH600" s="551">
        <v>0</v>
      </c>
      <c r="EI600" s="552" t="s">
        <v>137</v>
      </c>
      <c r="EJ600" s="171">
        <v>7</v>
      </c>
      <c r="EK600" s="171">
        <v>0</v>
      </c>
      <c r="EL600" s="575">
        <v>0</v>
      </c>
      <c r="EM600" s="552" t="s">
        <v>3951</v>
      </c>
      <c r="EN600" s="551">
        <v>2</v>
      </c>
      <c r="EO600" s="552" t="s">
        <v>3952</v>
      </c>
      <c r="EP600" s="171">
        <v>2</v>
      </c>
      <c r="EQ600" s="171">
        <v>0</v>
      </c>
      <c r="ER600" s="331">
        <v>0</v>
      </c>
      <c r="ES600" s="552" t="s">
        <v>3951</v>
      </c>
      <c r="ET600" s="551">
        <v>2</v>
      </c>
      <c r="EU600" s="552" t="s">
        <v>3953</v>
      </c>
      <c r="EV600" s="171">
        <v>15</v>
      </c>
      <c r="EW600" s="171">
        <v>5</v>
      </c>
      <c r="EX600" s="331">
        <v>0.33333333333333331</v>
      </c>
      <c r="EY600" s="552" t="s">
        <v>13046</v>
      </c>
      <c r="EZ600" s="551">
        <v>8</v>
      </c>
      <c r="FA600" s="552" t="s">
        <v>13047</v>
      </c>
      <c r="FB600" s="171">
        <v>1</v>
      </c>
      <c r="FC600" s="171">
        <v>1</v>
      </c>
      <c r="FD600" s="331">
        <v>1</v>
      </c>
      <c r="FE600" s="552" t="s">
        <v>137</v>
      </c>
      <c r="FF600" s="551">
        <v>0</v>
      </c>
      <c r="FG600" s="552" t="s">
        <v>137</v>
      </c>
      <c r="FH600" s="171">
        <v>0</v>
      </c>
      <c r="FI600" s="171">
        <v>0</v>
      </c>
      <c r="FJ600" s="331" t="s">
        <v>148</v>
      </c>
      <c r="FK600" s="552" t="s">
        <v>137</v>
      </c>
      <c r="FL600" s="551">
        <v>0</v>
      </c>
      <c r="FM600" s="552" t="s">
        <v>137</v>
      </c>
      <c r="FN600" s="171">
        <v>0</v>
      </c>
      <c r="FO600" s="171">
        <v>0</v>
      </c>
      <c r="FP600" s="331" t="s">
        <v>148</v>
      </c>
      <c r="FQ600" s="552" t="s">
        <v>137</v>
      </c>
      <c r="FR600" s="551">
        <v>0</v>
      </c>
      <c r="FS600" s="552" t="s">
        <v>137</v>
      </c>
      <c r="FT600" s="171">
        <v>0</v>
      </c>
      <c r="FU600" s="171">
        <v>0</v>
      </c>
      <c r="FV600" s="331" t="s">
        <v>148</v>
      </c>
      <c r="FW600" s="552" t="s">
        <v>137</v>
      </c>
      <c r="FX600" s="551">
        <v>0</v>
      </c>
      <c r="FY600" s="552" t="s">
        <v>137</v>
      </c>
      <c r="FZ600" s="171">
        <v>4</v>
      </c>
      <c r="GA600" s="171">
        <v>4</v>
      </c>
      <c r="GB600" s="331">
        <v>1</v>
      </c>
      <c r="GC600" s="552" t="s">
        <v>137</v>
      </c>
      <c r="GD600" s="551">
        <v>0</v>
      </c>
      <c r="GE600" s="552" t="s">
        <v>137</v>
      </c>
      <c r="GF600" s="171">
        <v>1</v>
      </c>
      <c r="GG600" s="171">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4"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4"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4"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4"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4"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4"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4"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0" t="s">
        <v>132</v>
      </c>
      <c r="HE607" s="185" t="s">
        <v>132</v>
      </c>
      <c r="HF607" s="558" t="s">
        <v>132</v>
      </c>
      <c r="HG607" s="185"/>
      <c r="HH607" s="185"/>
      <c r="HI607" s="185" t="s">
        <v>132</v>
      </c>
      <c r="HJ607" s="185" t="s">
        <v>148</v>
      </c>
      <c r="HK607" s="185"/>
    </row>
    <row r="608" spans="1:219" s="164"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4"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4"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4"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4"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4"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4"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4"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4"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4"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4"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4"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1" t="s">
        <v>132</v>
      </c>
      <c r="HE619" s="186"/>
      <c r="HF619" s="558" t="s">
        <v>132</v>
      </c>
      <c r="HG619" s="186"/>
      <c r="HH619" s="186"/>
      <c r="HI619" s="186" t="s">
        <v>148</v>
      </c>
      <c r="HJ619" s="558" t="s">
        <v>132</v>
      </c>
      <c r="HK619" s="186" t="s">
        <v>19225</v>
      </c>
    </row>
    <row r="620" spans="1:219" s="164"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4"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4"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4"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4"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4"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4"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4"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4"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4"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4"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4"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2" customFormat="1" ht="115" customHeight="1">
      <c r="A632" s="334" t="s">
        <v>18430</v>
      </c>
      <c r="B632" s="554" t="s">
        <v>4138</v>
      </c>
      <c r="C632" s="554" t="s">
        <v>4139</v>
      </c>
      <c r="D632" s="561" t="s">
        <v>96</v>
      </c>
      <c r="E632" s="168" t="s">
        <v>132</v>
      </c>
      <c r="F632" s="168" t="s">
        <v>137</v>
      </c>
      <c r="G632" s="237" t="s">
        <v>137</v>
      </c>
      <c r="H632" s="168" t="s">
        <v>132</v>
      </c>
      <c r="I632" s="168" t="s">
        <v>137</v>
      </c>
      <c r="J632" s="237" t="s">
        <v>137</v>
      </c>
      <c r="K632" s="339" t="s">
        <v>132</v>
      </c>
      <c r="L632" s="168" t="s">
        <v>137</v>
      </c>
      <c r="M632" s="340" t="s">
        <v>137</v>
      </c>
      <c r="N632" s="168" t="s">
        <v>132</v>
      </c>
      <c r="O632" s="168" t="s">
        <v>137</v>
      </c>
      <c r="P632" s="237" t="s">
        <v>137</v>
      </c>
      <c r="Q632" s="168" t="s">
        <v>132</v>
      </c>
      <c r="R632" s="168" t="s">
        <v>137</v>
      </c>
      <c r="S632" s="237" t="s">
        <v>137</v>
      </c>
      <c r="T632" s="168" t="s">
        <v>138</v>
      </c>
      <c r="U632" s="168" t="s">
        <v>137</v>
      </c>
      <c r="V632" s="237" t="s">
        <v>137</v>
      </c>
      <c r="W632" s="168" t="s">
        <v>132</v>
      </c>
      <c r="X632" s="168"/>
      <c r="Y632" s="237"/>
      <c r="Z632" s="168" t="s">
        <v>132</v>
      </c>
      <c r="AA632" s="168" t="s">
        <v>137</v>
      </c>
      <c r="AB632" s="237" t="s">
        <v>137</v>
      </c>
      <c r="AC632" s="168" t="s">
        <v>132</v>
      </c>
      <c r="AD632" s="168" t="s">
        <v>137</v>
      </c>
      <c r="AE632" s="237" t="s">
        <v>137</v>
      </c>
      <c r="AF632" s="561" t="s">
        <v>132</v>
      </c>
      <c r="AG632" s="554"/>
      <c r="AH632" s="553"/>
      <c r="AI632" s="168" t="s">
        <v>138</v>
      </c>
      <c r="AJ632" s="168" t="s">
        <v>137</v>
      </c>
      <c r="AK632" s="548" t="s">
        <v>137</v>
      </c>
      <c r="AL632" s="168" t="s">
        <v>132</v>
      </c>
      <c r="AM632" s="168" t="s">
        <v>137</v>
      </c>
      <c r="AN632" s="237" t="s">
        <v>137</v>
      </c>
      <c r="AO632" s="168" t="s">
        <v>132</v>
      </c>
      <c r="AP632" s="168" t="s">
        <v>137</v>
      </c>
      <c r="AQ632" s="237" t="s">
        <v>137</v>
      </c>
      <c r="AR632" s="168" t="s">
        <v>132</v>
      </c>
      <c r="AS632" s="168" t="s">
        <v>137</v>
      </c>
      <c r="AT632" s="237" t="s">
        <v>137</v>
      </c>
      <c r="AU632" s="168" t="s">
        <v>132</v>
      </c>
      <c r="AV632" s="168" t="s">
        <v>137</v>
      </c>
      <c r="AW632" s="237" t="s">
        <v>137</v>
      </c>
      <c r="AX632" s="168" t="s">
        <v>132</v>
      </c>
      <c r="AY632" s="168" t="s">
        <v>137</v>
      </c>
      <c r="AZ632" s="237" t="s">
        <v>137</v>
      </c>
      <c r="BA632" s="168" t="s">
        <v>132</v>
      </c>
      <c r="BB632" s="168"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8"/>
      <c r="GP632" s="168"/>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4"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4"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4"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4"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4"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4"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4"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4"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4"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4"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4"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2" t="s">
        <v>132</v>
      </c>
      <c r="HE643" s="192"/>
      <c r="HF643" s="558" t="s">
        <v>132</v>
      </c>
      <c r="HG643" s="192"/>
      <c r="HH643" s="552"/>
      <c r="HI643" s="558" t="s">
        <v>132</v>
      </c>
      <c r="HJ643" s="552" t="s">
        <v>148</v>
      </c>
      <c r="HK643" s="552"/>
    </row>
    <row r="644" spans="1:219" s="164"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4"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4"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4"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4"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4"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3"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2"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3"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2"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2"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4"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4"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4"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4"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4"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4"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4"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4"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4"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4"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4"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4"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4"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4"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4"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4"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4"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4"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4"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4"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4"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4"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4"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4"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4"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4"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4"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4"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2" customFormat="1" ht="115" customHeight="1">
      <c r="A683" s="401" t="s">
        <v>17972</v>
      </c>
      <c r="B683" s="560" t="s">
        <v>4138</v>
      </c>
      <c r="C683" s="560" t="s">
        <v>4405</v>
      </c>
      <c r="D683" s="193"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5" customFormat="1" ht="115" customHeight="1">
      <c r="A684" s="401" t="s">
        <v>18549</v>
      </c>
      <c r="B684" s="560" t="s">
        <v>4138</v>
      </c>
      <c r="C684" s="560" t="s">
        <v>4408</v>
      </c>
      <c r="D684" s="193"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3" t="s">
        <v>132</v>
      </c>
      <c r="HE684" s="560" t="s">
        <v>132</v>
      </c>
      <c r="HF684" s="558" t="s">
        <v>132</v>
      </c>
      <c r="HG684" s="560" t="s">
        <v>137</v>
      </c>
      <c r="HH684" s="560" t="s">
        <v>137</v>
      </c>
      <c r="HI684" s="560" t="s">
        <v>148</v>
      </c>
      <c r="HJ684" s="558" t="s">
        <v>132</v>
      </c>
      <c r="HK684" s="560" t="s">
        <v>19227</v>
      </c>
    </row>
    <row r="685" spans="1:219" s="164"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4"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4"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4"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4"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4"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4"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4"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4"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2" customFormat="1" ht="115" customHeight="1">
      <c r="A694" s="334" t="s">
        <v>16481</v>
      </c>
      <c r="B694" s="554" t="s">
        <v>4448</v>
      </c>
      <c r="C694" s="554" t="s">
        <v>4449</v>
      </c>
      <c r="D694" s="554" t="s">
        <v>95</v>
      </c>
      <c r="E694" s="168" t="s">
        <v>132</v>
      </c>
      <c r="F694" s="168" t="s">
        <v>137</v>
      </c>
      <c r="G694" s="237" t="s">
        <v>137</v>
      </c>
      <c r="H694" s="168" t="s">
        <v>138</v>
      </c>
      <c r="I694" s="168" t="s">
        <v>132</v>
      </c>
      <c r="J694" s="237" t="s">
        <v>4450</v>
      </c>
      <c r="K694" s="339" t="s">
        <v>132</v>
      </c>
      <c r="L694" s="168" t="s">
        <v>137</v>
      </c>
      <c r="M694" s="340" t="s">
        <v>137</v>
      </c>
      <c r="N694" s="168" t="s">
        <v>132</v>
      </c>
      <c r="O694" s="168"/>
      <c r="P694" s="237"/>
      <c r="Q694" s="168" t="s">
        <v>132</v>
      </c>
      <c r="R694" s="168" t="s">
        <v>137</v>
      </c>
      <c r="S694" s="237" t="s">
        <v>137</v>
      </c>
      <c r="T694" s="168" t="s">
        <v>132</v>
      </c>
      <c r="U694" s="168" t="s">
        <v>137</v>
      </c>
      <c r="V694" s="237" t="s">
        <v>137</v>
      </c>
      <c r="W694" s="168" t="s">
        <v>132</v>
      </c>
      <c r="X694" s="168" t="s">
        <v>137</v>
      </c>
      <c r="Y694" s="237" t="s">
        <v>137</v>
      </c>
      <c r="Z694" s="168" t="s">
        <v>138</v>
      </c>
      <c r="AA694" s="168" t="s">
        <v>132</v>
      </c>
      <c r="AB694" s="237" t="s">
        <v>4450</v>
      </c>
      <c r="AC694" s="168" t="s">
        <v>138</v>
      </c>
      <c r="AD694" s="243" t="s">
        <v>137</v>
      </c>
      <c r="AE694" s="237" t="s">
        <v>137</v>
      </c>
      <c r="AF694" s="561" t="s">
        <v>148</v>
      </c>
      <c r="AG694" s="550" t="s">
        <v>132</v>
      </c>
      <c r="AH694" s="553" t="s">
        <v>10825</v>
      </c>
      <c r="AI694" s="168" t="s">
        <v>132</v>
      </c>
      <c r="AJ694" s="168" t="s">
        <v>137</v>
      </c>
      <c r="AK694" s="548" t="s">
        <v>137</v>
      </c>
      <c r="AL694" s="168" t="s">
        <v>132</v>
      </c>
      <c r="AM694" s="168" t="s">
        <v>137</v>
      </c>
      <c r="AN694" s="237" t="s">
        <v>137</v>
      </c>
      <c r="AO694" s="168"/>
      <c r="AP694" s="168" t="s">
        <v>137</v>
      </c>
      <c r="AQ694" s="237"/>
      <c r="AR694" s="168"/>
      <c r="AS694" s="168" t="s">
        <v>137</v>
      </c>
      <c r="AT694" s="237"/>
      <c r="AU694" s="168" t="s">
        <v>132</v>
      </c>
      <c r="AV694" s="168" t="s">
        <v>137</v>
      </c>
      <c r="AW694" s="237" t="s">
        <v>137</v>
      </c>
      <c r="AX694" s="168" t="s">
        <v>132</v>
      </c>
      <c r="AY694" s="168"/>
      <c r="AZ694" s="237"/>
      <c r="BA694" s="168" t="s">
        <v>132</v>
      </c>
      <c r="BB694" s="168"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8"/>
      <c r="GP694" s="168"/>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2"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8" t="s">
        <v>132</v>
      </c>
      <c r="AM695" s="555" t="s">
        <v>137</v>
      </c>
      <c r="AN695" s="552" t="s">
        <v>137</v>
      </c>
      <c r="AO695" s="555" t="s">
        <v>138</v>
      </c>
      <c r="AP695" s="555" t="s">
        <v>137</v>
      </c>
      <c r="AQ695" s="552" t="s">
        <v>137</v>
      </c>
      <c r="AR695" s="555"/>
      <c r="AS695" s="555" t="s">
        <v>137</v>
      </c>
      <c r="AT695" s="552" t="s">
        <v>137</v>
      </c>
      <c r="AU695" s="168" t="s">
        <v>132</v>
      </c>
      <c r="AV695" s="555" t="s">
        <v>137</v>
      </c>
      <c r="AW695" s="552" t="s">
        <v>137</v>
      </c>
      <c r="AX695" s="168" t="s">
        <v>132</v>
      </c>
      <c r="AY695" s="555" t="s">
        <v>137</v>
      </c>
      <c r="AZ695" s="552" t="s">
        <v>137</v>
      </c>
      <c r="BA695" s="168"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3"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2"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8" t="s">
        <v>132</v>
      </c>
      <c r="AM697" s="555" t="s">
        <v>137</v>
      </c>
      <c r="AN697" s="552" t="s">
        <v>137</v>
      </c>
      <c r="AO697" s="168" t="s">
        <v>132</v>
      </c>
      <c r="AP697" s="555" t="s">
        <v>137</v>
      </c>
      <c r="AQ697" s="552" t="s">
        <v>137</v>
      </c>
      <c r="AR697" s="555"/>
      <c r="AS697" s="555" t="s">
        <v>137</v>
      </c>
      <c r="AT697" s="552"/>
      <c r="AU697" s="168" t="s">
        <v>132</v>
      </c>
      <c r="AV697" s="555" t="s">
        <v>137</v>
      </c>
      <c r="AW697" s="552" t="s">
        <v>137</v>
      </c>
      <c r="AX697" s="168" t="s">
        <v>132</v>
      </c>
      <c r="AY697" s="555" t="s">
        <v>137</v>
      </c>
      <c r="AZ697" s="552" t="s">
        <v>137</v>
      </c>
      <c r="BA697" s="555" t="s">
        <v>138</v>
      </c>
      <c r="BB697" s="168"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2"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8" t="s">
        <v>132</v>
      </c>
      <c r="AJ698" s="555" t="s">
        <v>137</v>
      </c>
      <c r="AK698" s="548" t="s">
        <v>137</v>
      </c>
      <c r="AL698" s="168" t="s">
        <v>132</v>
      </c>
      <c r="AM698" s="555" t="s">
        <v>137</v>
      </c>
      <c r="AN698" s="552" t="s">
        <v>137</v>
      </c>
      <c r="AO698" s="555" t="s">
        <v>138</v>
      </c>
      <c r="AP698" s="555" t="s">
        <v>137</v>
      </c>
      <c r="AQ698" s="552" t="s">
        <v>137</v>
      </c>
      <c r="AR698" s="168" t="s">
        <v>132</v>
      </c>
      <c r="AS698" s="555" t="s">
        <v>137</v>
      </c>
      <c r="AT698" s="552" t="s">
        <v>137</v>
      </c>
      <c r="AU698" s="168" t="s">
        <v>132</v>
      </c>
      <c r="AV698" s="555" t="s">
        <v>137</v>
      </c>
      <c r="AW698" s="552" t="s">
        <v>137</v>
      </c>
      <c r="AX698" s="168"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2"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8" t="s">
        <v>132</v>
      </c>
      <c r="AM699" s="555" t="s">
        <v>137</v>
      </c>
      <c r="AN699" s="552" t="s">
        <v>137</v>
      </c>
      <c r="AO699" s="555" t="s">
        <v>138</v>
      </c>
      <c r="AP699" s="555" t="s">
        <v>137</v>
      </c>
      <c r="AQ699" s="552" t="s">
        <v>137</v>
      </c>
      <c r="AR699" s="555" t="s">
        <v>138</v>
      </c>
      <c r="AS699" s="555" t="s">
        <v>137</v>
      </c>
      <c r="AT699" s="552"/>
      <c r="AU699" s="168" t="s">
        <v>132</v>
      </c>
      <c r="AV699" s="555" t="s">
        <v>137</v>
      </c>
      <c r="AW699" s="552" t="s">
        <v>137</v>
      </c>
      <c r="AX699" s="168" t="s">
        <v>132</v>
      </c>
      <c r="AY699" s="555" t="s">
        <v>137</v>
      </c>
      <c r="AZ699" s="552" t="s">
        <v>137</v>
      </c>
      <c r="BA699" s="168"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2"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8" t="s">
        <v>132</v>
      </c>
      <c r="AM700" s="555" t="s">
        <v>137</v>
      </c>
      <c r="AN700" s="552" t="s">
        <v>137</v>
      </c>
      <c r="AO700" s="555" t="s">
        <v>138</v>
      </c>
      <c r="AP700" s="555" t="s">
        <v>137</v>
      </c>
      <c r="AQ700" s="552" t="s">
        <v>137</v>
      </c>
      <c r="AR700" s="168" t="s">
        <v>132</v>
      </c>
      <c r="AS700" s="555" t="s">
        <v>137</v>
      </c>
      <c r="AT700" s="552" t="s">
        <v>137</v>
      </c>
      <c r="AU700" s="168" t="s">
        <v>132</v>
      </c>
      <c r="AV700" s="555" t="s">
        <v>137</v>
      </c>
      <c r="AW700" s="552" t="s">
        <v>137</v>
      </c>
      <c r="AX700" s="168"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2"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8" t="s">
        <v>132</v>
      </c>
      <c r="AJ701" s="555" t="s">
        <v>137</v>
      </c>
      <c r="AK701" s="548" t="s">
        <v>137</v>
      </c>
      <c r="AL701" s="168" t="s">
        <v>132</v>
      </c>
      <c r="AM701" s="555" t="s">
        <v>137</v>
      </c>
      <c r="AN701" s="552" t="s">
        <v>137</v>
      </c>
      <c r="AO701" s="555" t="s">
        <v>138</v>
      </c>
      <c r="AP701" s="555" t="s">
        <v>137</v>
      </c>
      <c r="AQ701" s="552" t="s">
        <v>137</v>
      </c>
      <c r="AR701" s="168" t="s">
        <v>132</v>
      </c>
      <c r="AS701" s="555" t="s">
        <v>137</v>
      </c>
      <c r="AT701" s="552" t="s">
        <v>137</v>
      </c>
      <c r="AU701" s="168" t="s">
        <v>132</v>
      </c>
      <c r="AV701" s="555" t="s">
        <v>137</v>
      </c>
      <c r="AW701" s="552" t="s">
        <v>137</v>
      </c>
      <c r="AX701" s="168" t="s">
        <v>132</v>
      </c>
      <c r="AY701" s="555" t="s">
        <v>137</v>
      </c>
      <c r="AZ701" s="552" t="s">
        <v>137</v>
      </c>
      <c r="BA701" s="168"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2"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8" t="s">
        <v>132</v>
      </c>
      <c r="AJ702" s="555" t="s">
        <v>137</v>
      </c>
      <c r="AK702" s="548" t="s">
        <v>137</v>
      </c>
      <c r="AL702" s="168" t="s">
        <v>132</v>
      </c>
      <c r="AM702" s="555" t="s">
        <v>137</v>
      </c>
      <c r="AN702" s="552" t="s">
        <v>137</v>
      </c>
      <c r="AO702" s="555" t="s">
        <v>138</v>
      </c>
      <c r="AP702" s="555" t="s">
        <v>137</v>
      </c>
      <c r="AQ702" s="552" t="s">
        <v>137</v>
      </c>
      <c r="AR702" s="168" t="s">
        <v>132</v>
      </c>
      <c r="AS702" s="555" t="s">
        <v>137</v>
      </c>
      <c r="AT702" s="552" t="s">
        <v>137</v>
      </c>
      <c r="AU702" s="168" t="s">
        <v>132</v>
      </c>
      <c r="AV702" s="555" t="s">
        <v>137</v>
      </c>
      <c r="AW702" s="552" t="s">
        <v>137</v>
      </c>
      <c r="AX702" s="168" t="s">
        <v>132</v>
      </c>
      <c r="AY702" s="555" t="s">
        <v>137</v>
      </c>
      <c r="AZ702" s="552" t="s">
        <v>137</v>
      </c>
      <c r="BA702" s="168"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2"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8" t="s">
        <v>132</v>
      </c>
      <c r="AM703" s="555" t="s">
        <v>137</v>
      </c>
      <c r="AN703" s="552" t="s">
        <v>137</v>
      </c>
      <c r="AO703" s="168" t="s">
        <v>132</v>
      </c>
      <c r="AP703" s="555" t="s">
        <v>137</v>
      </c>
      <c r="AQ703" s="552" t="s">
        <v>137</v>
      </c>
      <c r="AR703" s="555"/>
      <c r="AS703" s="555" t="s">
        <v>137</v>
      </c>
      <c r="AT703" s="552" t="s">
        <v>137</v>
      </c>
      <c r="AU703" s="168" t="s">
        <v>132</v>
      </c>
      <c r="AV703" s="555" t="s">
        <v>137</v>
      </c>
      <c r="AW703" s="552" t="s">
        <v>137</v>
      </c>
      <c r="AX703" s="168" t="s">
        <v>132</v>
      </c>
      <c r="AY703" s="555" t="s">
        <v>137</v>
      </c>
      <c r="AZ703" s="552" t="s">
        <v>137</v>
      </c>
      <c r="BA703" s="168"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2"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8" t="s">
        <v>132</v>
      </c>
      <c r="AM704" s="555" t="s">
        <v>137</v>
      </c>
      <c r="AN704" s="552" t="s">
        <v>137</v>
      </c>
      <c r="AO704" s="555" t="s">
        <v>138</v>
      </c>
      <c r="AP704" s="555" t="s">
        <v>137</v>
      </c>
      <c r="AQ704" s="552" t="s">
        <v>137</v>
      </c>
      <c r="AR704" s="555" t="s">
        <v>138</v>
      </c>
      <c r="AS704" s="555" t="s">
        <v>137</v>
      </c>
      <c r="AT704" s="552" t="s">
        <v>137</v>
      </c>
      <c r="AU704" s="168" t="s">
        <v>132</v>
      </c>
      <c r="AV704" s="555" t="s">
        <v>137</v>
      </c>
      <c r="AW704" s="552" t="s">
        <v>137</v>
      </c>
      <c r="AX704" s="168" t="s">
        <v>132</v>
      </c>
      <c r="AY704" s="555" t="s">
        <v>137</v>
      </c>
      <c r="AZ704" s="552" t="s">
        <v>137</v>
      </c>
      <c r="BA704" s="168"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2"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8" t="s">
        <v>132</v>
      </c>
      <c r="AM705" s="555" t="s">
        <v>137</v>
      </c>
      <c r="AN705" s="552" t="s">
        <v>137</v>
      </c>
      <c r="AO705" s="555"/>
      <c r="AP705" s="555"/>
      <c r="AQ705" s="552"/>
      <c r="AR705" s="168" t="s">
        <v>132</v>
      </c>
      <c r="AS705" s="555" t="s">
        <v>137</v>
      </c>
      <c r="AT705" s="552" t="s">
        <v>137</v>
      </c>
      <c r="AU705" s="168" t="s">
        <v>132</v>
      </c>
      <c r="AV705" s="555" t="s">
        <v>137</v>
      </c>
      <c r="AW705" s="552" t="s">
        <v>137</v>
      </c>
      <c r="AX705" s="168" t="s">
        <v>132</v>
      </c>
      <c r="AY705" s="555" t="s">
        <v>137</v>
      </c>
      <c r="AZ705" s="552" t="s">
        <v>137</v>
      </c>
      <c r="BA705" s="168"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2"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8" t="s">
        <v>132</v>
      </c>
      <c r="AM706" s="555" t="s">
        <v>137</v>
      </c>
      <c r="AN706" s="552" t="s">
        <v>137</v>
      </c>
      <c r="AO706" s="168"/>
      <c r="AP706" s="555" t="s">
        <v>137</v>
      </c>
      <c r="AQ706" s="552" t="s">
        <v>137</v>
      </c>
      <c r="AR706" s="168" t="s">
        <v>132</v>
      </c>
      <c r="AS706" s="555" t="s">
        <v>137</v>
      </c>
      <c r="AT706" s="552" t="s">
        <v>137</v>
      </c>
      <c r="AU706" s="168" t="s">
        <v>132</v>
      </c>
      <c r="AV706" s="555" t="s">
        <v>137</v>
      </c>
      <c r="AW706" s="552" t="s">
        <v>137</v>
      </c>
      <c r="AX706" s="168"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2"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8" t="s">
        <v>132</v>
      </c>
      <c r="AJ707" s="555" t="s">
        <v>137</v>
      </c>
      <c r="AK707" s="548" t="s">
        <v>137</v>
      </c>
      <c r="AL707" s="168" t="s">
        <v>132</v>
      </c>
      <c r="AM707" s="555" t="s">
        <v>137</v>
      </c>
      <c r="AN707" s="552" t="s">
        <v>137</v>
      </c>
      <c r="AO707" s="168" t="s">
        <v>132</v>
      </c>
      <c r="AP707" s="555" t="s">
        <v>137</v>
      </c>
      <c r="AQ707" s="552" t="s">
        <v>137</v>
      </c>
      <c r="AR707" s="168" t="s">
        <v>132</v>
      </c>
      <c r="AS707" s="555" t="s">
        <v>137</v>
      </c>
      <c r="AT707" s="552" t="s">
        <v>137</v>
      </c>
      <c r="AU707" s="168" t="s">
        <v>132</v>
      </c>
      <c r="AV707" s="555" t="s">
        <v>137</v>
      </c>
      <c r="AW707" s="552" t="s">
        <v>137</v>
      </c>
      <c r="AX707" s="168" t="s">
        <v>132</v>
      </c>
      <c r="AY707" s="555" t="s">
        <v>137</v>
      </c>
      <c r="AZ707" s="552" t="s">
        <v>137</v>
      </c>
      <c r="BA707" s="168"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2"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8" t="s">
        <v>132</v>
      </c>
      <c r="AJ708" s="555" t="s">
        <v>137</v>
      </c>
      <c r="AK708" s="548" t="s">
        <v>137</v>
      </c>
      <c r="AL708" s="168" t="s">
        <v>132</v>
      </c>
      <c r="AM708" s="555" t="s">
        <v>137</v>
      </c>
      <c r="AN708" s="552" t="s">
        <v>137</v>
      </c>
      <c r="AO708" s="555" t="s">
        <v>138</v>
      </c>
      <c r="AP708" s="555" t="s">
        <v>137</v>
      </c>
      <c r="AQ708" s="552" t="s">
        <v>137</v>
      </c>
      <c r="AR708" s="168" t="s">
        <v>132</v>
      </c>
      <c r="AS708" s="555" t="s">
        <v>137</v>
      </c>
      <c r="AT708" s="552" t="s">
        <v>137</v>
      </c>
      <c r="AU708" s="168" t="s">
        <v>132</v>
      </c>
      <c r="AV708" s="555" t="s">
        <v>137</v>
      </c>
      <c r="AW708" s="552" t="s">
        <v>137</v>
      </c>
      <c r="AX708" s="555" t="s">
        <v>138</v>
      </c>
      <c r="AY708" s="555" t="s">
        <v>137</v>
      </c>
      <c r="AZ708" s="552" t="s">
        <v>137</v>
      </c>
      <c r="BA708" s="168"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2"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8" t="s">
        <v>132</v>
      </c>
      <c r="AM709" s="555" t="s">
        <v>137</v>
      </c>
      <c r="AN709" s="552" t="s">
        <v>137</v>
      </c>
      <c r="AO709" s="555" t="s">
        <v>138</v>
      </c>
      <c r="AP709" s="555" t="s">
        <v>137</v>
      </c>
      <c r="AQ709" s="552" t="s">
        <v>137</v>
      </c>
      <c r="AR709" s="168" t="s">
        <v>132</v>
      </c>
      <c r="AS709" s="555" t="s">
        <v>137</v>
      </c>
      <c r="AT709" s="552" t="s">
        <v>137</v>
      </c>
      <c r="AU709" s="168" t="s">
        <v>132</v>
      </c>
      <c r="AV709" s="555" t="s">
        <v>137</v>
      </c>
      <c r="AW709" s="552" t="s">
        <v>137</v>
      </c>
      <c r="AX709" s="168" t="s">
        <v>132</v>
      </c>
      <c r="AY709" s="555" t="s">
        <v>137</v>
      </c>
      <c r="AZ709" s="552" t="s">
        <v>137</v>
      </c>
      <c r="BA709" s="168"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2"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2"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8" t="s">
        <v>132</v>
      </c>
      <c r="AM711" s="555" t="s">
        <v>137</v>
      </c>
      <c r="AN711" s="552" t="s">
        <v>137</v>
      </c>
      <c r="AO711" s="555"/>
      <c r="AP711" s="555" t="s">
        <v>137</v>
      </c>
      <c r="AQ711" s="552" t="s">
        <v>137</v>
      </c>
      <c r="AR711" s="168" t="s">
        <v>132</v>
      </c>
      <c r="AS711" s="555" t="s">
        <v>137</v>
      </c>
      <c r="AT711" s="552" t="s">
        <v>137</v>
      </c>
      <c r="AU711" s="168" t="s">
        <v>132</v>
      </c>
      <c r="AV711" s="555" t="s">
        <v>137</v>
      </c>
      <c r="AW711" s="552" t="s">
        <v>137</v>
      </c>
      <c r="AX711" s="168" t="s">
        <v>132</v>
      </c>
      <c r="AY711" s="555" t="s">
        <v>137</v>
      </c>
      <c r="AZ711" s="552" t="s">
        <v>137</v>
      </c>
      <c r="BA711" s="168"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2"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8" t="s">
        <v>132</v>
      </c>
      <c r="AM712" s="555" t="s">
        <v>137</v>
      </c>
      <c r="AN712" s="550" t="s">
        <v>137</v>
      </c>
      <c r="AO712" s="168" t="s">
        <v>132</v>
      </c>
      <c r="AP712" s="555" t="s">
        <v>137</v>
      </c>
      <c r="AQ712" s="550" t="s">
        <v>137</v>
      </c>
      <c r="AR712" s="168" t="s">
        <v>132</v>
      </c>
      <c r="AS712" s="555" t="s">
        <v>137</v>
      </c>
      <c r="AT712" s="550" t="s">
        <v>137</v>
      </c>
      <c r="AU712" s="168" t="s">
        <v>132</v>
      </c>
      <c r="AV712" s="555" t="s">
        <v>137</v>
      </c>
      <c r="AW712" s="550" t="s">
        <v>137</v>
      </c>
      <c r="AX712" s="168" t="s">
        <v>132</v>
      </c>
      <c r="AY712" s="555" t="s">
        <v>137</v>
      </c>
      <c r="AZ712" s="550" t="s">
        <v>137</v>
      </c>
      <c r="BA712" s="168"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2"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8" t="s">
        <v>132</v>
      </c>
      <c r="AV713" s="555" t="s">
        <v>137</v>
      </c>
      <c r="AW713" s="552" t="s">
        <v>137</v>
      </c>
      <c r="AX713" s="168"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2"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8" t="s">
        <v>132</v>
      </c>
      <c r="AJ714" s="555" t="s">
        <v>137</v>
      </c>
      <c r="AK714" s="548" t="s">
        <v>137</v>
      </c>
      <c r="AL714" s="168" t="s">
        <v>132</v>
      </c>
      <c r="AM714" s="555" t="s">
        <v>137</v>
      </c>
      <c r="AN714" s="552" t="s">
        <v>137</v>
      </c>
      <c r="AO714" s="555" t="s">
        <v>138</v>
      </c>
      <c r="AP714" s="555" t="s">
        <v>137</v>
      </c>
      <c r="AQ714" s="552" t="s">
        <v>137</v>
      </c>
      <c r="AR714" s="168" t="s">
        <v>132</v>
      </c>
      <c r="AS714" s="555" t="s">
        <v>137</v>
      </c>
      <c r="AT714" s="552" t="s">
        <v>137</v>
      </c>
      <c r="AU714" s="168" t="s">
        <v>132</v>
      </c>
      <c r="AV714" s="555" t="s">
        <v>137</v>
      </c>
      <c r="AW714" s="552" t="s">
        <v>137</v>
      </c>
      <c r="AX714" s="168" t="s">
        <v>132</v>
      </c>
      <c r="AY714" s="555" t="s">
        <v>137</v>
      </c>
      <c r="AZ714" s="552" t="s">
        <v>137</v>
      </c>
      <c r="BA714" s="168"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2"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8" t="s">
        <v>132</v>
      </c>
      <c r="AJ715" s="555" t="s">
        <v>137</v>
      </c>
      <c r="AK715" s="548" t="s">
        <v>137</v>
      </c>
      <c r="AL715" s="168" t="s">
        <v>132</v>
      </c>
      <c r="AM715" s="555" t="s">
        <v>137</v>
      </c>
      <c r="AN715" s="552" t="s">
        <v>137</v>
      </c>
      <c r="AO715" s="555" t="s">
        <v>138</v>
      </c>
      <c r="AP715" s="555" t="s">
        <v>137</v>
      </c>
      <c r="AQ715" s="552" t="s">
        <v>137</v>
      </c>
      <c r="AR715" s="168" t="s">
        <v>132</v>
      </c>
      <c r="AS715" s="555" t="s">
        <v>137</v>
      </c>
      <c r="AT715" s="552" t="s">
        <v>137</v>
      </c>
      <c r="AU715" s="168" t="s">
        <v>132</v>
      </c>
      <c r="AV715" s="555" t="s">
        <v>137</v>
      </c>
      <c r="AW715" s="552" t="s">
        <v>137</v>
      </c>
      <c r="AX715" s="168" t="s">
        <v>132</v>
      </c>
      <c r="AY715" s="555" t="s">
        <v>137</v>
      </c>
      <c r="AZ715" s="552" t="s">
        <v>137</v>
      </c>
      <c r="BA715" s="168"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4"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8" t="s">
        <v>132</v>
      </c>
      <c r="AM716" s="548" t="s">
        <v>137</v>
      </c>
      <c r="AN716" s="548" t="s">
        <v>137</v>
      </c>
      <c r="AO716" s="548" t="s">
        <v>138</v>
      </c>
      <c r="AP716" s="548" t="s">
        <v>137</v>
      </c>
      <c r="AQ716" s="548" t="s">
        <v>137</v>
      </c>
      <c r="AR716" s="168" t="s">
        <v>132</v>
      </c>
      <c r="AS716" s="548" t="s">
        <v>137</v>
      </c>
      <c r="AT716" s="548" t="s">
        <v>137</v>
      </c>
      <c r="AU716" s="168" t="s">
        <v>132</v>
      </c>
      <c r="AV716" s="548" t="s">
        <v>137</v>
      </c>
      <c r="AW716" s="548" t="s">
        <v>137</v>
      </c>
      <c r="AX716" s="548" t="s">
        <v>138</v>
      </c>
      <c r="AY716" s="548" t="s">
        <v>137</v>
      </c>
      <c r="AZ716" s="548" t="s">
        <v>137</v>
      </c>
      <c r="BA716" s="168"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4"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8" t="s">
        <v>132</v>
      </c>
      <c r="AJ717" s="548" t="s">
        <v>137</v>
      </c>
      <c r="AK717" s="548" t="s">
        <v>137</v>
      </c>
      <c r="AL717" s="168" t="s">
        <v>132</v>
      </c>
      <c r="AM717" s="548" t="s">
        <v>137</v>
      </c>
      <c r="AN717" s="548" t="s">
        <v>137</v>
      </c>
      <c r="AO717" s="548" t="s">
        <v>138</v>
      </c>
      <c r="AP717" s="548" t="s">
        <v>137</v>
      </c>
      <c r="AQ717" s="548" t="s">
        <v>137</v>
      </c>
      <c r="AR717" s="168" t="s">
        <v>132</v>
      </c>
      <c r="AS717" s="548" t="s">
        <v>137</v>
      </c>
      <c r="AT717" s="548" t="s">
        <v>137</v>
      </c>
      <c r="AU717" s="168" t="s">
        <v>132</v>
      </c>
      <c r="AV717" s="548" t="s">
        <v>137</v>
      </c>
      <c r="AW717" s="548" t="s">
        <v>137</v>
      </c>
      <c r="AX717" s="168" t="s">
        <v>132</v>
      </c>
      <c r="AY717" s="548" t="s">
        <v>137</v>
      </c>
      <c r="AZ717" s="548" t="s">
        <v>137</v>
      </c>
      <c r="BA717" s="168"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4"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8" t="s">
        <v>132</v>
      </c>
      <c r="AM718" s="548" t="s">
        <v>137</v>
      </c>
      <c r="AN718" s="548" t="s">
        <v>137</v>
      </c>
      <c r="AO718" s="548" t="s">
        <v>138</v>
      </c>
      <c r="AP718" s="548" t="s">
        <v>137</v>
      </c>
      <c r="AQ718" s="548" t="s">
        <v>137</v>
      </c>
      <c r="AR718" s="548"/>
      <c r="AS718" s="548" t="s">
        <v>137</v>
      </c>
      <c r="AT718" s="548" t="s">
        <v>137</v>
      </c>
      <c r="AU718" s="168" t="s">
        <v>132</v>
      </c>
      <c r="AV718" s="548" t="s">
        <v>137</v>
      </c>
      <c r="AW718" s="548" t="s">
        <v>137</v>
      </c>
      <c r="AX718" s="550" t="s">
        <v>132</v>
      </c>
      <c r="AY718" s="548" t="s">
        <v>137</v>
      </c>
      <c r="AZ718" s="548" t="s">
        <v>137</v>
      </c>
      <c r="BA718" s="168"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4"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8" t="s">
        <v>132</v>
      </c>
      <c r="AJ719" s="548" t="s">
        <v>137</v>
      </c>
      <c r="AK719" s="548" t="s">
        <v>137</v>
      </c>
      <c r="AL719" s="548" t="s">
        <v>138</v>
      </c>
      <c r="AM719" s="548" t="s">
        <v>137</v>
      </c>
      <c r="AN719" s="548" t="s">
        <v>137</v>
      </c>
      <c r="AO719" s="548" t="s">
        <v>138</v>
      </c>
      <c r="AP719" s="548" t="s">
        <v>137</v>
      </c>
      <c r="AQ719" s="548" t="s">
        <v>137</v>
      </c>
      <c r="AR719" s="168" t="s">
        <v>132</v>
      </c>
      <c r="AS719" s="548" t="s">
        <v>137</v>
      </c>
      <c r="AT719" s="548" t="s">
        <v>137</v>
      </c>
      <c r="AU719" s="168" t="s">
        <v>132</v>
      </c>
      <c r="AV719" s="548" t="s">
        <v>137</v>
      </c>
      <c r="AW719" s="548" t="s">
        <v>137</v>
      </c>
      <c r="AX719" s="168" t="s">
        <v>132</v>
      </c>
      <c r="AY719" s="548" t="s">
        <v>137</v>
      </c>
      <c r="AZ719" s="548" t="s">
        <v>137</v>
      </c>
      <c r="BA719" s="168"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4"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8" t="s">
        <v>132</v>
      </c>
      <c r="AJ720" s="550"/>
      <c r="AK720" s="548"/>
      <c r="AL720" s="168" t="s">
        <v>132</v>
      </c>
      <c r="AM720" s="168"/>
      <c r="AN720" s="548" t="s">
        <v>137</v>
      </c>
      <c r="AO720" s="168" t="s">
        <v>132</v>
      </c>
      <c r="AP720" s="548" t="s">
        <v>137</v>
      </c>
      <c r="AQ720" s="548" t="s">
        <v>137</v>
      </c>
      <c r="AR720" s="168" t="s">
        <v>132</v>
      </c>
      <c r="AS720" s="548" t="s">
        <v>137</v>
      </c>
      <c r="AT720" s="548" t="s">
        <v>137</v>
      </c>
      <c r="AU720" s="168" t="s">
        <v>132</v>
      </c>
      <c r="AV720" s="548" t="s">
        <v>137</v>
      </c>
      <c r="AW720" s="548" t="s">
        <v>137</v>
      </c>
      <c r="AX720" s="168" t="s">
        <v>132</v>
      </c>
      <c r="AY720" s="548" t="s">
        <v>137</v>
      </c>
      <c r="AZ720" s="548" t="s">
        <v>137</v>
      </c>
      <c r="BA720" s="168"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4"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8" t="s">
        <v>132</v>
      </c>
      <c r="AJ721" s="548" t="s">
        <v>137</v>
      </c>
      <c r="AK721" s="548" t="s">
        <v>137</v>
      </c>
      <c r="AL721" s="168" t="s">
        <v>132</v>
      </c>
      <c r="AM721" s="548" t="s">
        <v>137</v>
      </c>
      <c r="AN721" s="548" t="s">
        <v>137</v>
      </c>
      <c r="AO721" s="548" t="s">
        <v>138</v>
      </c>
      <c r="AP721" s="548" t="s">
        <v>137</v>
      </c>
      <c r="AQ721" s="548" t="s">
        <v>137</v>
      </c>
      <c r="AR721" s="168" t="s">
        <v>132</v>
      </c>
      <c r="AS721" s="548" t="s">
        <v>137</v>
      </c>
      <c r="AT721" s="548" t="s">
        <v>137</v>
      </c>
      <c r="AU721" s="168" t="s">
        <v>132</v>
      </c>
      <c r="AV721" s="548" t="s">
        <v>137</v>
      </c>
      <c r="AW721" s="548" t="s">
        <v>137</v>
      </c>
      <c r="AX721" s="168" t="s">
        <v>132</v>
      </c>
      <c r="AY721" s="548"/>
      <c r="AZ721" s="548"/>
      <c r="BA721" s="168"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4"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8" t="s">
        <v>132</v>
      </c>
      <c r="AJ722" s="548" t="s">
        <v>137</v>
      </c>
      <c r="AK722" s="548" t="s">
        <v>137</v>
      </c>
      <c r="AL722" s="168" t="s">
        <v>132</v>
      </c>
      <c r="AM722" s="548" t="s">
        <v>137</v>
      </c>
      <c r="AN722" s="548" t="s">
        <v>137</v>
      </c>
      <c r="AO722" s="548" t="s">
        <v>138</v>
      </c>
      <c r="AP722" s="548" t="s">
        <v>137</v>
      </c>
      <c r="AQ722" s="548" t="s">
        <v>137</v>
      </c>
      <c r="AR722" s="168" t="s">
        <v>132</v>
      </c>
      <c r="AS722" s="548" t="s">
        <v>137</v>
      </c>
      <c r="AT722" s="548" t="s">
        <v>137</v>
      </c>
      <c r="AU722" s="168" t="s">
        <v>132</v>
      </c>
      <c r="AV722" s="548" t="s">
        <v>137</v>
      </c>
      <c r="AW722" s="548" t="s">
        <v>137</v>
      </c>
      <c r="AX722" s="168" t="s">
        <v>132</v>
      </c>
      <c r="AY722" s="548" t="s">
        <v>137</v>
      </c>
      <c r="AZ722" s="548" t="s">
        <v>137</v>
      </c>
      <c r="BA722" s="168"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4"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8" t="s">
        <v>132</v>
      </c>
      <c r="AJ723" s="548" t="s">
        <v>137</v>
      </c>
      <c r="AK723" s="548" t="s">
        <v>137</v>
      </c>
      <c r="AL723" s="168" t="s">
        <v>132</v>
      </c>
      <c r="AM723" s="548" t="s">
        <v>137</v>
      </c>
      <c r="AN723" s="548" t="s">
        <v>137</v>
      </c>
      <c r="AO723" s="168" t="s">
        <v>132</v>
      </c>
      <c r="AP723" s="548" t="s">
        <v>137</v>
      </c>
      <c r="AQ723" s="548" t="s">
        <v>137</v>
      </c>
      <c r="AR723" s="168" t="s">
        <v>132</v>
      </c>
      <c r="AS723" s="548" t="s">
        <v>137</v>
      </c>
      <c r="AT723" s="548" t="s">
        <v>137</v>
      </c>
      <c r="AU723" s="168" t="s">
        <v>132</v>
      </c>
      <c r="AV723" s="548" t="s">
        <v>137</v>
      </c>
      <c r="AW723" s="548" t="s">
        <v>137</v>
      </c>
      <c r="AX723" s="168"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4" customFormat="1" ht="115" customHeight="1">
      <c r="A724" s="556" t="s">
        <v>18556</v>
      </c>
      <c r="B724" s="554" t="s">
        <v>4629</v>
      </c>
      <c r="C724" s="554" t="s">
        <v>4630</v>
      </c>
      <c r="D724" s="554" t="s">
        <v>2253</v>
      </c>
      <c r="E724" s="168" t="s">
        <v>132</v>
      </c>
      <c r="F724" s="168" t="s">
        <v>137</v>
      </c>
      <c r="G724" s="237" t="s">
        <v>137</v>
      </c>
      <c r="H724" s="168" t="s">
        <v>132</v>
      </c>
      <c r="I724" s="168" t="s">
        <v>137</v>
      </c>
      <c r="J724" s="237" t="s">
        <v>137</v>
      </c>
      <c r="K724" s="339" t="s">
        <v>132</v>
      </c>
      <c r="L724" s="168" t="s">
        <v>137</v>
      </c>
      <c r="M724" s="340" t="s">
        <v>137</v>
      </c>
      <c r="N724" s="168" t="s">
        <v>132</v>
      </c>
      <c r="O724" s="168" t="s">
        <v>137</v>
      </c>
      <c r="P724" s="237" t="s">
        <v>137</v>
      </c>
      <c r="Q724" s="168" t="s">
        <v>132</v>
      </c>
      <c r="R724" s="168" t="s">
        <v>137</v>
      </c>
      <c r="S724" s="237" t="s">
        <v>137</v>
      </c>
      <c r="T724" s="168" t="s">
        <v>132</v>
      </c>
      <c r="U724" s="168" t="s">
        <v>137</v>
      </c>
      <c r="V724" s="237" t="s">
        <v>137</v>
      </c>
      <c r="W724" s="168" t="s">
        <v>132</v>
      </c>
      <c r="X724" s="168" t="s">
        <v>137</v>
      </c>
      <c r="Y724" s="237" t="s">
        <v>137</v>
      </c>
      <c r="Z724" s="168" t="s">
        <v>132</v>
      </c>
      <c r="AA724" s="168" t="s">
        <v>137</v>
      </c>
      <c r="AB724" s="237" t="s">
        <v>137</v>
      </c>
      <c r="AC724" s="168" t="s">
        <v>132</v>
      </c>
      <c r="AD724" s="243" t="s">
        <v>137</v>
      </c>
      <c r="AE724" s="237" t="s">
        <v>137</v>
      </c>
      <c r="AF724" s="561" t="s">
        <v>148</v>
      </c>
      <c r="AG724" s="554" t="s">
        <v>132</v>
      </c>
      <c r="AH724" s="553" t="s">
        <v>4631</v>
      </c>
      <c r="AI724" s="168" t="s">
        <v>132</v>
      </c>
      <c r="AJ724" s="168" t="s">
        <v>137</v>
      </c>
      <c r="AK724" s="548" t="s">
        <v>137</v>
      </c>
      <c r="AL724" s="168" t="s">
        <v>132</v>
      </c>
      <c r="AM724" s="168" t="s">
        <v>137</v>
      </c>
      <c r="AN724" s="237" t="s">
        <v>137</v>
      </c>
      <c r="AO724" s="168" t="s">
        <v>138</v>
      </c>
      <c r="AP724" s="168" t="s">
        <v>137</v>
      </c>
      <c r="AQ724" s="237" t="s">
        <v>137</v>
      </c>
      <c r="AR724" s="168" t="s">
        <v>138</v>
      </c>
      <c r="AS724" s="168" t="s">
        <v>137</v>
      </c>
      <c r="AT724" s="237" t="s">
        <v>137</v>
      </c>
      <c r="AU724" s="168" t="s">
        <v>132</v>
      </c>
      <c r="AV724" s="168" t="s">
        <v>137</v>
      </c>
      <c r="AW724" s="237" t="s">
        <v>137</v>
      </c>
      <c r="AX724" s="168" t="s">
        <v>132</v>
      </c>
      <c r="AY724" s="168" t="s">
        <v>137</v>
      </c>
      <c r="AZ724" s="237" t="s">
        <v>137</v>
      </c>
      <c r="BA724" s="168" t="s">
        <v>132</v>
      </c>
      <c r="BB724" s="168"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8" t="s">
        <v>132</v>
      </c>
      <c r="GP724" s="168"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4"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4"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4"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4"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4"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4"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4"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4"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4"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4"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4"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4"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4"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4"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4"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4"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4"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4"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4"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4"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4"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4"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4"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4"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4"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4"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4"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4"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0" customFormat="1" ht="115" customHeight="1">
      <c r="A753" s="334" t="s">
        <v>14626</v>
      </c>
      <c r="B753" s="554" t="s">
        <v>4791</v>
      </c>
      <c r="C753" s="554" t="s">
        <v>4792</v>
      </c>
      <c r="D753" s="554" t="s">
        <v>95</v>
      </c>
      <c r="E753" s="168" t="s">
        <v>132</v>
      </c>
      <c r="F753" s="168" t="s">
        <v>137</v>
      </c>
      <c r="G753" s="554" t="s">
        <v>137</v>
      </c>
      <c r="H753" s="168" t="s">
        <v>132</v>
      </c>
      <c r="I753" s="168" t="s">
        <v>137</v>
      </c>
      <c r="J753" s="554" t="s">
        <v>137</v>
      </c>
      <c r="K753" s="339" t="s">
        <v>132</v>
      </c>
      <c r="L753" s="168" t="s">
        <v>137</v>
      </c>
      <c r="M753" s="422" t="s">
        <v>137</v>
      </c>
      <c r="N753" s="168" t="s">
        <v>132</v>
      </c>
      <c r="O753" s="168" t="s">
        <v>137</v>
      </c>
      <c r="P753" s="554" t="s">
        <v>137</v>
      </c>
      <c r="Q753" s="168" t="s">
        <v>132</v>
      </c>
      <c r="R753" s="168" t="s">
        <v>137</v>
      </c>
      <c r="S753" s="554" t="s">
        <v>137</v>
      </c>
      <c r="T753" s="168" t="s">
        <v>132</v>
      </c>
      <c r="U753" s="168" t="s">
        <v>137</v>
      </c>
      <c r="V753" s="554" t="s">
        <v>137</v>
      </c>
      <c r="W753" s="168" t="s">
        <v>132</v>
      </c>
      <c r="X753" s="168" t="s">
        <v>137</v>
      </c>
      <c r="Y753" s="554" t="s">
        <v>137</v>
      </c>
      <c r="Z753" s="168" t="s">
        <v>132</v>
      </c>
      <c r="AA753" s="168" t="s">
        <v>137</v>
      </c>
      <c r="AB753" s="554" t="s">
        <v>137</v>
      </c>
      <c r="AC753" s="168" t="s">
        <v>132</v>
      </c>
      <c r="AD753" s="168" t="s">
        <v>137</v>
      </c>
      <c r="AE753" s="554" t="s">
        <v>137</v>
      </c>
      <c r="AF753" s="561" t="s">
        <v>148</v>
      </c>
      <c r="AG753" s="554" t="s">
        <v>132</v>
      </c>
      <c r="AH753" s="554" t="s">
        <v>4793</v>
      </c>
      <c r="AI753" s="168" t="s">
        <v>132</v>
      </c>
      <c r="AJ753" s="168" t="s">
        <v>137</v>
      </c>
      <c r="AK753" s="554" t="s">
        <v>137</v>
      </c>
      <c r="AL753" s="168" t="s">
        <v>132</v>
      </c>
      <c r="AM753" s="168" t="s">
        <v>137</v>
      </c>
      <c r="AN753" s="554" t="s">
        <v>137</v>
      </c>
      <c r="AO753" s="168" t="s">
        <v>132</v>
      </c>
      <c r="AP753" s="168"/>
      <c r="AQ753" s="554"/>
      <c r="AR753" s="168" t="s">
        <v>132</v>
      </c>
      <c r="AS753" s="168" t="s">
        <v>137</v>
      </c>
      <c r="AT753" s="554" t="s">
        <v>137</v>
      </c>
      <c r="AU753" s="168" t="s">
        <v>132</v>
      </c>
      <c r="AV753" s="168" t="s">
        <v>137</v>
      </c>
      <c r="AW753" s="554" t="s">
        <v>137</v>
      </c>
      <c r="AX753" s="168" t="s">
        <v>132</v>
      </c>
      <c r="AY753" s="168" t="s">
        <v>137</v>
      </c>
      <c r="AZ753" s="554" t="s">
        <v>137</v>
      </c>
      <c r="BA753" s="168" t="s">
        <v>132</v>
      </c>
      <c r="BB753" s="168"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8"/>
      <c r="GP753" s="168"/>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0"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2"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0"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0"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0"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2"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0"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0"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0"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0"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0"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0"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0"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0"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0" customFormat="1" ht="115" customHeight="1">
      <c r="A768" s="334" t="s">
        <v>14635</v>
      </c>
      <c r="B768" s="554" t="s">
        <v>4906</v>
      </c>
      <c r="C768" s="554" t="s">
        <v>4907</v>
      </c>
      <c r="D768" s="554" t="s">
        <v>95</v>
      </c>
      <c r="E768" s="168" t="s">
        <v>132</v>
      </c>
      <c r="F768" s="168" t="s">
        <v>137</v>
      </c>
      <c r="G768" s="237" t="s">
        <v>137</v>
      </c>
      <c r="H768" s="168" t="s">
        <v>132</v>
      </c>
      <c r="I768" s="168" t="s">
        <v>137</v>
      </c>
      <c r="J768" s="237" t="s">
        <v>137</v>
      </c>
      <c r="K768" s="339" t="s">
        <v>138</v>
      </c>
      <c r="L768" s="168" t="s">
        <v>137</v>
      </c>
      <c r="M768" s="340" t="s">
        <v>137</v>
      </c>
      <c r="N768" s="168" t="s">
        <v>132</v>
      </c>
      <c r="O768" s="168" t="s">
        <v>137</v>
      </c>
      <c r="P768" s="237" t="s">
        <v>137</v>
      </c>
      <c r="Q768" s="168" t="s">
        <v>132</v>
      </c>
      <c r="R768" s="168" t="s">
        <v>137</v>
      </c>
      <c r="S768" s="237" t="s">
        <v>137</v>
      </c>
      <c r="T768" s="168" t="s">
        <v>138</v>
      </c>
      <c r="U768" s="168" t="s">
        <v>137</v>
      </c>
      <c r="V768" s="237"/>
      <c r="W768" s="168" t="s">
        <v>132</v>
      </c>
      <c r="X768" s="168" t="s">
        <v>137</v>
      </c>
      <c r="Y768" s="237" t="s">
        <v>137</v>
      </c>
      <c r="Z768" s="168" t="s">
        <v>132</v>
      </c>
      <c r="AA768" s="168" t="s">
        <v>137</v>
      </c>
      <c r="AB768" s="237" t="s">
        <v>137</v>
      </c>
      <c r="AC768" s="243" t="s">
        <v>132</v>
      </c>
      <c r="AD768" s="243" t="s">
        <v>137</v>
      </c>
      <c r="AE768" s="237" t="s">
        <v>137</v>
      </c>
      <c r="AF768" s="561" t="s">
        <v>132</v>
      </c>
      <c r="AG768" s="554"/>
      <c r="AH768" s="553"/>
      <c r="AI768" s="168" t="s">
        <v>132</v>
      </c>
      <c r="AJ768" s="168" t="s">
        <v>137</v>
      </c>
      <c r="AK768" s="237" t="s">
        <v>137</v>
      </c>
      <c r="AL768" s="168" t="s">
        <v>132</v>
      </c>
      <c r="AM768" s="168" t="s">
        <v>137</v>
      </c>
      <c r="AN768" s="237" t="s">
        <v>137</v>
      </c>
      <c r="AO768" s="168" t="s">
        <v>138</v>
      </c>
      <c r="AP768" s="168" t="s">
        <v>137</v>
      </c>
      <c r="AQ768" s="237" t="s">
        <v>137</v>
      </c>
      <c r="AR768" s="168" t="s">
        <v>132</v>
      </c>
      <c r="AS768" s="168" t="s">
        <v>137</v>
      </c>
      <c r="AT768" s="237" t="s">
        <v>137</v>
      </c>
      <c r="AU768" s="168" t="s">
        <v>132</v>
      </c>
      <c r="AV768" s="168" t="s">
        <v>137</v>
      </c>
      <c r="AW768" s="237" t="s">
        <v>137</v>
      </c>
      <c r="AX768" s="168" t="s">
        <v>132</v>
      </c>
      <c r="AY768" s="168" t="s">
        <v>137</v>
      </c>
      <c r="AZ768" s="237" t="s">
        <v>137</v>
      </c>
      <c r="BA768" s="168" t="s">
        <v>132</v>
      </c>
      <c r="BB768" s="168"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8"/>
      <c r="GP768" s="168"/>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0"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1">
        <v>1</v>
      </c>
      <c r="BQ769" s="171">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1">
        <v>0</v>
      </c>
      <c r="DG769" s="171">
        <v>0</v>
      </c>
      <c r="DH769" s="331" t="s">
        <v>148</v>
      </c>
      <c r="DI769" s="552" t="s">
        <v>137</v>
      </c>
      <c r="DJ769" s="551">
        <v>0</v>
      </c>
      <c r="DK769" s="552" t="s">
        <v>137</v>
      </c>
      <c r="DL769" s="171">
        <v>3</v>
      </c>
      <c r="DM769" s="171">
        <v>3</v>
      </c>
      <c r="DN769" s="331">
        <v>1</v>
      </c>
      <c r="DO769" s="552" t="s">
        <v>137</v>
      </c>
      <c r="DP769" s="550">
        <v>0</v>
      </c>
      <c r="DQ769" s="552" t="s">
        <v>137</v>
      </c>
      <c r="DR769" s="171">
        <v>17</v>
      </c>
      <c r="DS769" s="171">
        <v>0</v>
      </c>
      <c r="DT769" s="331">
        <v>0</v>
      </c>
      <c r="DU769" s="552" t="s">
        <v>234</v>
      </c>
      <c r="DV769" s="551">
        <v>0</v>
      </c>
      <c r="DW769" s="552" t="s">
        <v>137</v>
      </c>
      <c r="DX769" s="171">
        <v>5</v>
      </c>
      <c r="DY769" s="171">
        <v>3</v>
      </c>
      <c r="DZ769" s="331">
        <v>0.6</v>
      </c>
      <c r="EA769" s="552" t="s">
        <v>12583</v>
      </c>
      <c r="EB769" s="551">
        <v>0</v>
      </c>
      <c r="EC769" s="552" t="s">
        <v>137</v>
      </c>
      <c r="ED769" s="171">
        <v>1</v>
      </c>
      <c r="EE769" s="171">
        <v>0</v>
      </c>
      <c r="EF769" s="575">
        <v>0</v>
      </c>
      <c r="EG769" s="552" t="s">
        <v>4920</v>
      </c>
      <c r="EH769" s="551">
        <v>0</v>
      </c>
      <c r="EI769" s="552" t="s">
        <v>137</v>
      </c>
      <c r="EJ769" s="171">
        <v>4</v>
      </c>
      <c r="EK769" s="171">
        <v>0</v>
      </c>
      <c r="EL769" s="575">
        <v>0</v>
      </c>
      <c r="EM769" s="552" t="s">
        <v>4921</v>
      </c>
      <c r="EN769" s="551">
        <v>1</v>
      </c>
      <c r="EO769" s="552" t="s">
        <v>4922</v>
      </c>
      <c r="EP769" s="171">
        <v>4</v>
      </c>
      <c r="EQ769" s="171">
        <v>3</v>
      </c>
      <c r="ER769" s="331">
        <v>0.75</v>
      </c>
      <c r="ES769" s="552" t="s">
        <v>14637</v>
      </c>
      <c r="ET769" s="551">
        <v>1</v>
      </c>
      <c r="EU769" s="552" t="s">
        <v>14638</v>
      </c>
      <c r="EV769" s="171">
        <v>17</v>
      </c>
      <c r="EW769" s="171">
        <v>17</v>
      </c>
      <c r="EX769" s="331">
        <v>1</v>
      </c>
      <c r="EY769" s="552"/>
      <c r="EZ769" s="551">
        <v>0</v>
      </c>
      <c r="FA769" s="552" t="s">
        <v>137</v>
      </c>
      <c r="FB769" s="171">
        <v>1</v>
      </c>
      <c r="FC769" s="171">
        <v>1</v>
      </c>
      <c r="FD769" s="331">
        <v>1</v>
      </c>
      <c r="FE769" s="552" t="s">
        <v>137</v>
      </c>
      <c r="FF769" s="551">
        <v>0</v>
      </c>
      <c r="FG769" s="552" t="s">
        <v>137</v>
      </c>
      <c r="FH769" s="171">
        <v>1</v>
      </c>
      <c r="FI769" s="171">
        <v>1</v>
      </c>
      <c r="FJ769" s="331">
        <v>1</v>
      </c>
      <c r="FK769" s="552" t="s">
        <v>137</v>
      </c>
      <c r="FL769" s="551">
        <v>0</v>
      </c>
      <c r="FM769" s="552" t="s">
        <v>137</v>
      </c>
      <c r="FN769" s="171">
        <v>0</v>
      </c>
      <c r="FO769" s="171">
        <v>0</v>
      </c>
      <c r="FP769" s="331" t="s">
        <v>148</v>
      </c>
      <c r="FQ769" s="552" t="s">
        <v>137</v>
      </c>
      <c r="FR769" s="551">
        <v>0</v>
      </c>
      <c r="FS769" s="552" t="s">
        <v>137</v>
      </c>
      <c r="FT769" s="171">
        <v>0</v>
      </c>
      <c r="FU769" s="171">
        <v>0</v>
      </c>
      <c r="FV769" s="331" t="s">
        <v>148</v>
      </c>
      <c r="FW769" s="552" t="s">
        <v>137</v>
      </c>
      <c r="FX769" s="551">
        <v>0</v>
      </c>
      <c r="FY769" s="552" t="s">
        <v>137</v>
      </c>
      <c r="FZ769" s="171">
        <v>3</v>
      </c>
      <c r="GA769" s="171">
        <v>0</v>
      </c>
      <c r="GB769" s="331">
        <v>0</v>
      </c>
      <c r="GC769" s="552" t="s">
        <v>14639</v>
      </c>
      <c r="GD769" s="551">
        <v>1</v>
      </c>
      <c r="GE769" s="552" t="s">
        <v>14640</v>
      </c>
      <c r="GF769" s="171">
        <v>15</v>
      </c>
      <c r="GG769" s="171">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2"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0"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1">
        <v>2</v>
      </c>
      <c r="BQ771" s="171">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1">
        <v>0</v>
      </c>
      <c r="DG771" s="171">
        <v>0</v>
      </c>
      <c r="DH771" s="331" t="s">
        <v>148</v>
      </c>
      <c r="DI771" s="552" t="s">
        <v>137</v>
      </c>
      <c r="DJ771" s="551">
        <v>0</v>
      </c>
      <c r="DK771" s="552" t="s">
        <v>137</v>
      </c>
      <c r="DL771" s="171">
        <v>0</v>
      </c>
      <c r="DM771" s="171">
        <v>0</v>
      </c>
      <c r="DN771" s="331" t="s">
        <v>148</v>
      </c>
      <c r="DO771" s="552" t="s">
        <v>137</v>
      </c>
      <c r="DP771" s="550">
        <v>0</v>
      </c>
      <c r="DQ771" s="552" t="s">
        <v>137</v>
      </c>
      <c r="DR771" s="171">
        <v>17</v>
      </c>
      <c r="DS771" s="171">
        <v>0</v>
      </c>
      <c r="DT771" s="331">
        <v>0</v>
      </c>
      <c r="DU771" s="552" t="s">
        <v>4938</v>
      </c>
      <c r="DV771" s="551">
        <v>0</v>
      </c>
      <c r="DW771" s="552" t="s">
        <v>137</v>
      </c>
      <c r="DX771" s="171">
        <v>2</v>
      </c>
      <c r="DY771" s="171">
        <v>0</v>
      </c>
      <c r="DZ771" s="331">
        <v>0</v>
      </c>
      <c r="EA771" s="552" t="s">
        <v>3007</v>
      </c>
      <c r="EB771" s="551">
        <v>0</v>
      </c>
      <c r="EC771" s="552" t="s">
        <v>137</v>
      </c>
      <c r="ED771" s="171">
        <v>0</v>
      </c>
      <c r="EE771" s="171">
        <v>0</v>
      </c>
      <c r="EF771" s="575" t="s">
        <v>148</v>
      </c>
      <c r="EG771" s="552" t="s">
        <v>137</v>
      </c>
      <c r="EH771" s="551">
        <v>0</v>
      </c>
      <c r="EI771" s="552" t="s">
        <v>137</v>
      </c>
      <c r="EJ771" s="171">
        <v>3</v>
      </c>
      <c r="EK771" s="171">
        <v>0</v>
      </c>
      <c r="EL771" s="575">
        <v>0</v>
      </c>
      <c r="EM771" s="552" t="s">
        <v>4939</v>
      </c>
      <c r="EN771" s="551">
        <v>3</v>
      </c>
      <c r="EO771" s="552" t="s">
        <v>4939</v>
      </c>
      <c r="EP771" s="171">
        <v>1</v>
      </c>
      <c r="EQ771" s="171">
        <v>1</v>
      </c>
      <c r="ER771" s="331">
        <v>1</v>
      </c>
      <c r="ES771" s="552" t="s">
        <v>137</v>
      </c>
      <c r="ET771" s="551">
        <v>0</v>
      </c>
      <c r="EU771" s="552" t="s">
        <v>137</v>
      </c>
      <c r="EV771" s="171">
        <v>20</v>
      </c>
      <c r="EW771" s="171">
        <v>0</v>
      </c>
      <c r="EX771" s="331">
        <v>0</v>
      </c>
      <c r="EY771" s="552" t="s">
        <v>13175</v>
      </c>
      <c r="EZ771" s="551">
        <v>20</v>
      </c>
      <c r="FA771" s="552" t="s">
        <v>13175</v>
      </c>
      <c r="FB771" s="171">
        <v>1</v>
      </c>
      <c r="FC771" s="171">
        <v>0</v>
      </c>
      <c r="FD771" s="331">
        <v>0</v>
      </c>
      <c r="FE771" s="552" t="s">
        <v>4940</v>
      </c>
      <c r="FF771" s="551">
        <v>1</v>
      </c>
      <c r="FG771" s="552" t="s">
        <v>4940</v>
      </c>
      <c r="FH771" s="171">
        <v>0</v>
      </c>
      <c r="FI771" s="171">
        <v>0</v>
      </c>
      <c r="FJ771" s="331" t="s">
        <v>148</v>
      </c>
      <c r="FK771" s="552" t="s">
        <v>137</v>
      </c>
      <c r="FL771" s="551">
        <v>0</v>
      </c>
      <c r="FM771" s="552" t="s">
        <v>137</v>
      </c>
      <c r="FN771" s="171">
        <v>0</v>
      </c>
      <c r="FO771" s="171">
        <v>0</v>
      </c>
      <c r="FP771" s="331" t="s">
        <v>148</v>
      </c>
      <c r="FQ771" s="552" t="s">
        <v>137</v>
      </c>
      <c r="FR771" s="551">
        <v>0</v>
      </c>
      <c r="FS771" s="552" t="s">
        <v>4941</v>
      </c>
      <c r="FT771" s="171">
        <v>0</v>
      </c>
      <c r="FU771" s="171">
        <v>0</v>
      </c>
      <c r="FV771" s="331" t="s">
        <v>148</v>
      </c>
      <c r="FW771" s="552" t="s">
        <v>137</v>
      </c>
      <c r="FX771" s="551">
        <v>0</v>
      </c>
      <c r="FY771" s="552" t="s">
        <v>137</v>
      </c>
      <c r="FZ771" s="171">
        <v>3</v>
      </c>
      <c r="GA771" s="171">
        <v>1</v>
      </c>
      <c r="GB771" s="331">
        <v>0.33333333333333331</v>
      </c>
      <c r="GC771" s="552" t="s">
        <v>4942</v>
      </c>
      <c r="GD771" s="551">
        <v>2</v>
      </c>
      <c r="GE771" s="552" t="s">
        <v>4942</v>
      </c>
      <c r="GF771" s="171">
        <v>2</v>
      </c>
      <c r="GG771" s="171">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0"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1">
        <v>1</v>
      </c>
      <c r="BQ772" s="171">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1">
        <v>0</v>
      </c>
      <c r="DG772" s="171">
        <v>0</v>
      </c>
      <c r="DH772" s="331" t="s">
        <v>148</v>
      </c>
      <c r="DI772" s="552" t="s">
        <v>137</v>
      </c>
      <c r="DJ772" s="551">
        <v>0</v>
      </c>
      <c r="DK772" s="552" t="s">
        <v>137</v>
      </c>
      <c r="DL772" s="171">
        <v>0</v>
      </c>
      <c r="DM772" s="171">
        <v>0</v>
      </c>
      <c r="DN772" s="331" t="s">
        <v>148</v>
      </c>
      <c r="DO772" s="552" t="s">
        <v>137</v>
      </c>
      <c r="DP772" s="550">
        <v>0</v>
      </c>
      <c r="DQ772" s="552" t="s">
        <v>137</v>
      </c>
      <c r="DR772" s="171">
        <v>3</v>
      </c>
      <c r="DS772" s="171">
        <v>0</v>
      </c>
      <c r="DT772" s="331">
        <v>0</v>
      </c>
      <c r="DU772" s="552" t="s">
        <v>4948</v>
      </c>
      <c r="DV772" s="551">
        <v>0</v>
      </c>
      <c r="DW772" s="552" t="s">
        <v>137</v>
      </c>
      <c r="DX772" s="171">
        <v>0</v>
      </c>
      <c r="DY772" s="171">
        <v>0</v>
      </c>
      <c r="DZ772" s="331" t="s">
        <v>148</v>
      </c>
      <c r="EA772" s="552" t="s">
        <v>137</v>
      </c>
      <c r="EB772" s="551">
        <v>0</v>
      </c>
      <c r="EC772" s="552" t="s">
        <v>137</v>
      </c>
      <c r="ED772" s="171">
        <v>2</v>
      </c>
      <c r="EE772" s="171">
        <v>0</v>
      </c>
      <c r="EF772" s="575">
        <v>0</v>
      </c>
      <c r="EG772" s="552" t="s">
        <v>4949</v>
      </c>
      <c r="EH772" s="551">
        <v>1</v>
      </c>
      <c r="EI772" s="552" t="s">
        <v>4950</v>
      </c>
      <c r="EJ772" s="171">
        <v>1</v>
      </c>
      <c r="EK772" s="171">
        <v>0</v>
      </c>
      <c r="EL772" s="575">
        <v>0</v>
      </c>
      <c r="EM772" s="552" t="s">
        <v>4951</v>
      </c>
      <c r="EN772" s="551">
        <v>1</v>
      </c>
      <c r="EO772" s="552" t="s">
        <v>4951</v>
      </c>
      <c r="EP772" s="171">
        <v>1</v>
      </c>
      <c r="EQ772" s="171">
        <v>0</v>
      </c>
      <c r="ER772" s="331">
        <v>0</v>
      </c>
      <c r="ES772" s="552" t="s">
        <v>4951</v>
      </c>
      <c r="ET772" s="551">
        <v>1</v>
      </c>
      <c r="EU772" s="552" t="s">
        <v>4951</v>
      </c>
      <c r="EV772" s="171">
        <v>10</v>
      </c>
      <c r="EW772" s="171">
        <v>0</v>
      </c>
      <c r="EX772" s="331">
        <v>0</v>
      </c>
      <c r="EY772" s="552" t="s">
        <v>13176</v>
      </c>
      <c r="EZ772" s="551">
        <v>10</v>
      </c>
      <c r="FA772" s="552" t="s">
        <v>13176</v>
      </c>
      <c r="FB772" s="171">
        <v>1</v>
      </c>
      <c r="FC772" s="171">
        <v>0</v>
      </c>
      <c r="FD772" s="331">
        <v>0</v>
      </c>
      <c r="FE772" s="552" t="s">
        <v>4951</v>
      </c>
      <c r="FF772" s="551">
        <v>1</v>
      </c>
      <c r="FG772" s="552" t="s">
        <v>4951</v>
      </c>
      <c r="FH772" s="171">
        <v>0</v>
      </c>
      <c r="FI772" s="171">
        <v>0</v>
      </c>
      <c r="FJ772" s="331" t="s">
        <v>148</v>
      </c>
      <c r="FK772" s="552" t="s">
        <v>137</v>
      </c>
      <c r="FL772" s="551">
        <v>0</v>
      </c>
      <c r="FM772" s="552" t="s">
        <v>137</v>
      </c>
      <c r="FN772" s="171">
        <v>0</v>
      </c>
      <c r="FO772" s="171">
        <v>0</v>
      </c>
      <c r="FP772" s="331" t="s">
        <v>148</v>
      </c>
      <c r="FQ772" s="552" t="s">
        <v>137</v>
      </c>
      <c r="FR772" s="551">
        <v>0</v>
      </c>
      <c r="FS772" s="552" t="s">
        <v>137</v>
      </c>
      <c r="FT772" s="171">
        <v>0</v>
      </c>
      <c r="FU772" s="171">
        <v>0</v>
      </c>
      <c r="FV772" s="331" t="s">
        <v>148</v>
      </c>
      <c r="FW772" s="552" t="s">
        <v>137</v>
      </c>
      <c r="FX772" s="551">
        <v>0</v>
      </c>
      <c r="FY772" s="552" t="s">
        <v>137</v>
      </c>
      <c r="FZ772" s="171">
        <v>1</v>
      </c>
      <c r="GA772" s="171">
        <v>0</v>
      </c>
      <c r="GB772" s="331">
        <v>0</v>
      </c>
      <c r="GC772" s="552" t="s">
        <v>4952</v>
      </c>
      <c r="GD772" s="551">
        <v>1</v>
      </c>
      <c r="GE772" s="552" t="s">
        <v>4952</v>
      </c>
      <c r="GF772" s="171">
        <v>9</v>
      </c>
      <c r="GG772" s="171">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0"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1">
        <v>3</v>
      </c>
      <c r="BQ773" s="171">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1">
        <v>0</v>
      </c>
      <c r="DG773" s="171">
        <v>0</v>
      </c>
      <c r="DH773" s="331" t="s">
        <v>148</v>
      </c>
      <c r="DI773" s="552" t="s">
        <v>137</v>
      </c>
      <c r="DJ773" s="551">
        <v>0</v>
      </c>
      <c r="DK773" s="552" t="s">
        <v>137</v>
      </c>
      <c r="DL773" s="171">
        <v>3</v>
      </c>
      <c r="DM773" s="171">
        <v>1</v>
      </c>
      <c r="DN773" s="331">
        <v>0.33333333333333331</v>
      </c>
      <c r="DO773" s="552" t="s">
        <v>4954</v>
      </c>
      <c r="DP773" s="550">
        <v>0</v>
      </c>
      <c r="DQ773" s="552" t="s">
        <v>137</v>
      </c>
      <c r="DR773" s="171">
        <v>11</v>
      </c>
      <c r="DS773" s="171">
        <v>0</v>
      </c>
      <c r="DT773" s="331">
        <v>0</v>
      </c>
      <c r="DU773" s="552" t="s">
        <v>4955</v>
      </c>
      <c r="DV773" s="551">
        <v>0</v>
      </c>
      <c r="DW773" s="552" t="s">
        <v>137</v>
      </c>
      <c r="DX773" s="171">
        <v>3</v>
      </c>
      <c r="DY773" s="171">
        <v>0</v>
      </c>
      <c r="DZ773" s="331">
        <v>0</v>
      </c>
      <c r="EA773" s="552" t="s">
        <v>4956</v>
      </c>
      <c r="EB773" s="551">
        <v>0</v>
      </c>
      <c r="EC773" s="552" t="s">
        <v>137</v>
      </c>
      <c r="ED773" s="171">
        <v>1</v>
      </c>
      <c r="EE773" s="171">
        <v>0</v>
      </c>
      <c r="EF773" s="575">
        <v>0</v>
      </c>
      <c r="EG773" s="552" t="s">
        <v>4956</v>
      </c>
      <c r="EH773" s="551">
        <v>0</v>
      </c>
      <c r="EI773" s="552" t="s">
        <v>137</v>
      </c>
      <c r="EJ773" s="171">
        <v>2</v>
      </c>
      <c r="EK773" s="171">
        <v>0</v>
      </c>
      <c r="EL773" s="575">
        <v>0</v>
      </c>
      <c r="EM773" s="552" t="s">
        <v>4957</v>
      </c>
      <c r="EN773" s="551">
        <v>2</v>
      </c>
      <c r="EO773" s="552" t="s">
        <v>4958</v>
      </c>
      <c r="EP773" s="171">
        <v>8</v>
      </c>
      <c r="EQ773" s="171">
        <v>6</v>
      </c>
      <c r="ER773" s="331">
        <v>0.75</v>
      </c>
      <c r="ES773" s="552" t="s">
        <v>4957</v>
      </c>
      <c r="ET773" s="551">
        <v>1</v>
      </c>
      <c r="EU773" s="552" t="s">
        <v>4958</v>
      </c>
      <c r="EV773" s="171">
        <v>43</v>
      </c>
      <c r="EW773" s="171">
        <v>20</v>
      </c>
      <c r="EX773" s="331">
        <v>0.46511627906976744</v>
      </c>
      <c r="EY773" s="552" t="s">
        <v>4959</v>
      </c>
      <c r="EZ773" s="551">
        <v>0</v>
      </c>
      <c r="FA773" s="552" t="s">
        <v>137</v>
      </c>
      <c r="FB773" s="171">
        <v>2</v>
      </c>
      <c r="FC773" s="171">
        <v>1</v>
      </c>
      <c r="FD773" s="331">
        <v>0.5</v>
      </c>
      <c r="FE773" s="552" t="s">
        <v>4959</v>
      </c>
      <c r="FF773" s="551">
        <v>0</v>
      </c>
      <c r="FG773" s="552" t="s">
        <v>137</v>
      </c>
      <c r="FH773" s="171">
        <v>1</v>
      </c>
      <c r="FI773" s="171">
        <v>1</v>
      </c>
      <c r="FJ773" s="331">
        <v>1</v>
      </c>
      <c r="FK773" s="552" t="s">
        <v>137</v>
      </c>
      <c r="FL773" s="551">
        <v>0</v>
      </c>
      <c r="FM773" s="552" t="s">
        <v>137</v>
      </c>
      <c r="FN773" s="171">
        <v>0</v>
      </c>
      <c r="FO773" s="171">
        <v>0</v>
      </c>
      <c r="FP773" s="331" t="s">
        <v>148</v>
      </c>
      <c r="FQ773" s="552" t="s">
        <v>137</v>
      </c>
      <c r="FR773" s="551">
        <v>0</v>
      </c>
      <c r="FS773" s="552" t="s">
        <v>137</v>
      </c>
      <c r="FT773" s="171">
        <v>0</v>
      </c>
      <c r="FU773" s="171">
        <v>0</v>
      </c>
      <c r="FV773" s="331" t="s">
        <v>148</v>
      </c>
      <c r="FW773" s="552" t="s">
        <v>137</v>
      </c>
      <c r="FX773" s="551">
        <v>0</v>
      </c>
      <c r="FY773" s="552" t="s">
        <v>137</v>
      </c>
      <c r="FZ773" s="171">
        <v>1</v>
      </c>
      <c r="GA773" s="171">
        <v>0</v>
      </c>
      <c r="GB773" s="331">
        <v>0</v>
      </c>
      <c r="GC773" s="552" t="s">
        <v>4957</v>
      </c>
      <c r="GD773" s="551">
        <v>1</v>
      </c>
      <c r="GE773" s="552" t="s">
        <v>4958</v>
      </c>
      <c r="GF773" s="171">
        <v>6</v>
      </c>
      <c r="GG773" s="171">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0"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1">
        <v>1</v>
      </c>
      <c r="BQ774" s="171">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1">
        <v>0</v>
      </c>
      <c r="DG774" s="171">
        <v>0</v>
      </c>
      <c r="DH774" s="331" t="s">
        <v>148</v>
      </c>
      <c r="DI774" s="552" t="s">
        <v>137</v>
      </c>
      <c r="DJ774" s="551">
        <v>0</v>
      </c>
      <c r="DK774" s="552" t="s">
        <v>137</v>
      </c>
      <c r="DL774" s="171">
        <v>0</v>
      </c>
      <c r="DM774" s="171">
        <v>0</v>
      </c>
      <c r="DN774" s="331" t="s">
        <v>148</v>
      </c>
      <c r="DO774" s="552" t="s">
        <v>137</v>
      </c>
      <c r="DP774" s="550">
        <v>0</v>
      </c>
      <c r="DQ774" s="552" t="s">
        <v>137</v>
      </c>
      <c r="DR774" s="171">
        <v>4</v>
      </c>
      <c r="DS774" s="171">
        <v>0</v>
      </c>
      <c r="DT774" s="331">
        <v>0</v>
      </c>
      <c r="DU774" s="552" t="s">
        <v>4961</v>
      </c>
      <c r="DV774" s="551">
        <v>0</v>
      </c>
      <c r="DW774" s="552"/>
      <c r="DX774" s="171">
        <v>3</v>
      </c>
      <c r="DY774" s="171">
        <v>0</v>
      </c>
      <c r="DZ774" s="331">
        <v>0</v>
      </c>
      <c r="EA774" s="552" t="s">
        <v>4961</v>
      </c>
      <c r="EB774" s="551">
        <v>0</v>
      </c>
      <c r="EC774" s="552"/>
      <c r="ED774" s="171">
        <v>1</v>
      </c>
      <c r="EE774" s="171">
        <v>0</v>
      </c>
      <c r="EF774" s="575">
        <v>0</v>
      </c>
      <c r="EG774" s="552" t="s">
        <v>4961</v>
      </c>
      <c r="EH774" s="551">
        <v>0</v>
      </c>
      <c r="EI774" s="552"/>
      <c r="EJ774" s="171">
        <v>1</v>
      </c>
      <c r="EK774" s="171">
        <v>1</v>
      </c>
      <c r="EL774" s="575">
        <v>1</v>
      </c>
      <c r="EM774" s="552" t="s">
        <v>137</v>
      </c>
      <c r="EN774" s="551">
        <v>0</v>
      </c>
      <c r="EO774" s="552" t="s">
        <v>137</v>
      </c>
      <c r="EP774" s="171">
        <v>2</v>
      </c>
      <c r="EQ774" s="171">
        <v>1</v>
      </c>
      <c r="ER774" s="331">
        <v>0.5</v>
      </c>
      <c r="ES774" s="552" t="s">
        <v>14650</v>
      </c>
      <c r="ET774" s="551">
        <v>1</v>
      </c>
      <c r="EU774" s="552" t="s">
        <v>4962</v>
      </c>
      <c r="EV774" s="171">
        <v>11</v>
      </c>
      <c r="EW774" s="171">
        <v>0</v>
      </c>
      <c r="EX774" s="331">
        <v>0</v>
      </c>
      <c r="EY774" s="552" t="s">
        <v>4961</v>
      </c>
      <c r="EZ774" s="551">
        <v>11</v>
      </c>
      <c r="FA774" s="552" t="s">
        <v>14651</v>
      </c>
      <c r="FB774" s="171">
        <v>0</v>
      </c>
      <c r="FC774" s="171">
        <v>0</v>
      </c>
      <c r="FD774" s="331" t="s">
        <v>148</v>
      </c>
      <c r="FE774" s="552" t="s">
        <v>137</v>
      </c>
      <c r="FF774" s="551">
        <v>0</v>
      </c>
      <c r="FG774" s="552" t="s">
        <v>137</v>
      </c>
      <c r="FH774" s="171">
        <v>0</v>
      </c>
      <c r="FI774" s="171">
        <v>0</v>
      </c>
      <c r="FJ774" s="331" t="s">
        <v>148</v>
      </c>
      <c r="FK774" s="552" t="s">
        <v>137</v>
      </c>
      <c r="FL774" s="551">
        <v>0</v>
      </c>
      <c r="FM774" s="552" t="s">
        <v>137</v>
      </c>
      <c r="FN774" s="171">
        <v>0</v>
      </c>
      <c r="FO774" s="171">
        <v>0</v>
      </c>
      <c r="FP774" s="331" t="s">
        <v>148</v>
      </c>
      <c r="FQ774" s="552" t="s">
        <v>137</v>
      </c>
      <c r="FR774" s="551">
        <v>0</v>
      </c>
      <c r="FS774" s="552" t="s">
        <v>137</v>
      </c>
      <c r="FT774" s="171">
        <v>0</v>
      </c>
      <c r="FU774" s="171">
        <v>0</v>
      </c>
      <c r="FV774" s="331" t="s">
        <v>148</v>
      </c>
      <c r="FW774" s="552" t="s">
        <v>137</v>
      </c>
      <c r="FX774" s="551">
        <v>0</v>
      </c>
      <c r="FY774" s="552" t="s">
        <v>137</v>
      </c>
      <c r="FZ774" s="171">
        <v>1</v>
      </c>
      <c r="GA774" s="171">
        <v>1</v>
      </c>
      <c r="GB774" s="331">
        <v>1</v>
      </c>
      <c r="GC774" s="552" t="s">
        <v>137</v>
      </c>
      <c r="GD774" s="551">
        <v>0</v>
      </c>
      <c r="GE774" s="552" t="s">
        <v>137</v>
      </c>
      <c r="GF774" s="171">
        <v>4</v>
      </c>
      <c r="GG774" s="171">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0"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1">
        <v>0</v>
      </c>
      <c r="BQ775" s="171">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1">
        <v>0</v>
      </c>
      <c r="DG775" s="171">
        <v>0</v>
      </c>
      <c r="DH775" s="331" t="s">
        <v>148</v>
      </c>
      <c r="DI775" s="552" t="s">
        <v>137</v>
      </c>
      <c r="DJ775" s="551">
        <v>0</v>
      </c>
      <c r="DK775" s="552" t="s">
        <v>137</v>
      </c>
      <c r="DL775" s="171">
        <v>0</v>
      </c>
      <c r="DM775" s="171">
        <v>0</v>
      </c>
      <c r="DN775" s="331" t="s">
        <v>148</v>
      </c>
      <c r="DO775" s="552"/>
      <c r="DP775" s="550">
        <v>0</v>
      </c>
      <c r="DQ775" s="552" t="s">
        <v>137</v>
      </c>
      <c r="DR775" s="171">
        <v>7</v>
      </c>
      <c r="DS775" s="171">
        <v>7</v>
      </c>
      <c r="DT775" s="331">
        <v>1</v>
      </c>
      <c r="DU775" s="552" t="s">
        <v>137</v>
      </c>
      <c r="DV775" s="551">
        <v>0</v>
      </c>
      <c r="DW775" s="552" t="s">
        <v>137</v>
      </c>
      <c r="DX775" s="171">
        <v>10</v>
      </c>
      <c r="DY775" s="171">
        <v>0</v>
      </c>
      <c r="DZ775" s="331">
        <v>0</v>
      </c>
      <c r="EA775" s="552" t="s">
        <v>4967</v>
      </c>
      <c r="EB775" s="551">
        <v>0</v>
      </c>
      <c r="EC775" s="552" t="s">
        <v>137</v>
      </c>
      <c r="ED775" s="171">
        <v>0</v>
      </c>
      <c r="EE775" s="171">
        <v>0</v>
      </c>
      <c r="EF775" s="575" t="s">
        <v>148</v>
      </c>
      <c r="EG775" s="552" t="s">
        <v>137</v>
      </c>
      <c r="EH775" s="551">
        <v>0</v>
      </c>
      <c r="EI775" s="552" t="s">
        <v>137</v>
      </c>
      <c r="EJ775" s="171">
        <v>1</v>
      </c>
      <c r="EK775" s="171">
        <v>0</v>
      </c>
      <c r="EL775" s="575">
        <v>0</v>
      </c>
      <c r="EM775" s="552" t="s">
        <v>4968</v>
      </c>
      <c r="EN775" s="551">
        <v>1</v>
      </c>
      <c r="EO775" s="552" t="s">
        <v>4969</v>
      </c>
      <c r="EP775" s="171">
        <v>2</v>
      </c>
      <c r="EQ775" s="171">
        <v>0</v>
      </c>
      <c r="ER775" s="331">
        <v>0</v>
      </c>
      <c r="ES775" s="552" t="s">
        <v>4970</v>
      </c>
      <c r="ET775" s="551">
        <v>2</v>
      </c>
      <c r="EU775" s="552" t="s">
        <v>4971</v>
      </c>
      <c r="EV775" s="171">
        <v>24</v>
      </c>
      <c r="EW775" s="171">
        <v>6</v>
      </c>
      <c r="EX775" s="331">
        <v>0.25</v>
      </c>
      <c r="EY775" s="552" t="s">
        <v>13177</v>
      </c>
      <c r="EZ775" s="551">
        <v>0</v>
      </c>
      <c r="FA775" s="552" t="s">
        <v>137</v>
      </c>
      <c r="FB775" s="171">
        <v>0</v>
      </c>
      <c r="FC775" s="171">
        <v>0</v>
      </c>
      <c r="FD775" s="331" t="s">
        <v>148</v>
      </c>
      <c r="FE775" s="552" t="s">
        <v>137</v>
      </c>
      <c r="FF775" s="551">
        <v>0</v>
      </c>
      <c r="FG775" s="552" t="s">
        <v>137</v>
      </c>
      <c r="FH775" s="171">
        <v>0</v>
      </c>
      <c r="FI775" s="171">
        <v>0</v>
      </c>
      <c r="FJ775" s="331" t="s">
        <v>148</v>
      </c>
      <c r="FK775" s="552" t="s">
        <v>137</v>
      </c>
      <c r="FL775" s="551">
        <v>0</v>
      </c>
      <c r="FM775" s="552" t="s">
        <v>137</v>
      </c>
      <c r="FN775" s="171">
        <v>0</v>
      </c>
      <c r="FO775" s="171">
        <v>0</v>
      </c>
      <c r="FP775" s="331" t="s">
        <v>148</v>
      </c>
      <c r="FQ775" s="552" t="s">
        <v>137</v>
      </c>
      <c r="FR775" s="551">
        <v>0</v>
      </c>
      <c r="FS775" s="552" t="s">
        <v>137</v>
      </c>
      <c r="FT775" s="171">
        <v>0</v>
      </c>
      <c r="FU775" s="171">
        <v>0</v>
      </c>
      <c r="FV775" s="331" t="s">
        <v>148</v>
      </c>
      <c r="FW775" s="552" t="s">
        <v>137</v>
      </c>
      <c r="FX775" s="551">
        <v>0</v>
      </c>
      <c r="FY775" s="552" t="s">
        <v>137</v>
      </c>
      <c r="FZ775" s="171">
        <v>4</v>
      </c>
      <c r="GA775" s="171">
        <v>0</v>
      </c>
      <c r="GB775" s="331">
        <v>0</v>
      </c>
      <c r="GC775" s="552" t="s">
        <v>4972</v>
      </c>
      <c r="GD775" s="551">
        <v>4</v>
      </c>
      <c r="GE775" s="552" t="s">
        <v>4972</v>
      </c>
      <c r="GF775" s="171">
        <v>12</v>
      </c>
      <c r="GG775" s="171">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0"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1">
        <v>7</v>
      </c>
      <c r="BQ776" s="171">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1">
        <v>0</v>
      </c>
      <c r="DG776" s="171">
        <v>0</v>
      </c>
      <c r="DH776" s="331" t="s">
        <v>148</v>
      </c>
      <c r="DI776" s="552" t="s">
        <v>137</v>
      </c>
      <c r="DJ776" s="551">
        <v>0</v>
      </c>
      <c r="DK776" s="552" t="s">
        <v>137</v>
      </c>
      <c r="DL776" s="171">
        <v>2</v>
      </c>
      <c r="DM776" s="171">
        <v>0</v>
      </c>
      <c r="DN776" s="331">
        <v>0</v>
      </c>
      <c r="DO776" s="552" t="s">
        <v>4976</v>
      </c>
      <c r="DP776" s="550">
        <v>0</v>
      </c>
      <c r="DQ776" s="552" t="s">
        <v>137</v>
      </c>
      <c r="DR776" s="171">
        <v>23</v>
      </c>
      <c r="DS776" s="171">
        <v>23</v>
      </c>
      <c r="DT776" s="331">
        <v>1</v>
      </c>
      <c r="DU776" s="552" t="s">
        <v>137</v>
      </c>
      <c r="DV776" s="551">
        <v>0</v>
      </c>
      <c r="DW776" s="552" t="s">
        <v>137</v>
      </c>
      <c r="DX776" s="171">
        <v>7</v>
      </c>
      <c r="DY776" s="171">
        <v>1</v>
      </c>
      <c r="DZ776" s="331">
        <v>0.14285714285714285</v>
      </c>
      <c r="EA776" s="552" t="s">
        <v>4977</v>
      </c>
      <c r="EB776" s="551">
        <v>0</v>
      </c>
      <c r="EC776" s="552" t="s">
        <v>137</v>
      </c>
      <c r="ED776" s="171">
        <v>1</v>
      </c>
      <c r="EE776" s="171">
        <v>0</v>
      </c>
      <c r="EF776" s="575">
        <v>0</v>
      </c>
      <c r="EG776" s="552" t="s">
        <v>11396</v>
      </c>
      <c r="EH776" s="551">
        <v>0</v>
      </c>
      <c r="EI776" s="552" t="s">
        <v>137</v>
      </c>
      <c r="EJ776" s="171">
        <v>5</v>
      </c>
      <c r="EK776" s="171">
        <v>0</v>
      </c>
      <c r="EL776" s="575">
        <v>0</v>
      </c>
      <c r="EM776" s="552" t="s">
        <v>4978</v>
      </c>
      <c r="EN776" s="551">
        <v>5</v>
      </c>
      <c r="EO776" s="552" t="s">
        <v>12627</v>
      </c>
      <c r="EP776" s="171">
        <v>10</v>
      </c>
      <c r="EQ776" s="171">
        <v>0</v>
      </c>
      <c r="ER776" s="331">
        <v>0</v>
      </c>
      <c r="ES776" s="552" t="s">
        <v>4978</v>
      </c>
      <c r="ET776" s="551">
        <v>6</v>
      </c>
      <c r="EU776" s="552" t="s">
        <v>4979</v>
      </c>
      <c r="EV776" s="171">
        <v>28</v>
      </c>
      <c r="EW776" s="171">
        <v>0</v>
      </c>
      <c r="EX776" s="331">
        <v>0</v>
      </c>
      <c r="EY776" s="552" t="s">
        <v>13178</v>
      </c>
      <c r="EZ776" s="551">
        <v>0</v>
      </c>
      <c r="FA776" s="552" t="s">
        <v>137</v>
      </c>
      <c r="FB776" s="171">
        <v>3</v>
      </c>
      <c r="FC776" s="171">
        <v>3</v>
      </c>
      <c r="FD776" s="331">
        <v>1</v>
      </c>
      <c r="FE776" s="552" t="s">
        <v>137</v>
      </c>
      <c r="FF776" s="551">
        <v>0</v>
      </c>
      <c r="FG776" s="552" t="s">
        <v>137</v>
      </c>
      <c r="FH776" s="171">
        <v>2</v>
      </c>
      <c r="FI776" s="171">
        <v>1</v>
      </c>
      <c r="FJ776" s="331">
        <v>0.5</v>
      </c>
      <c r="FK776" s="552" t="s">
        <v>43</v>
      </c>
      <c r="FL776" s="551">
        <v>0</v>
      </c>
      <c r="FM776" s="552" t="s">
        <v>137</v>
      </c>
      <c r="FN776" s="171">
        <v>0</v>
      </c>
      <c r="FO776" s="171">
        <v>0</v>
      </c>
      <c r="FP776" s="331" t="s">
        <v>148</v>
      </c>
      <c r="FQ776" s="552" t="s">
        <v>137</v>
      </c>
      <c r="FR776" s="551">
        <v>0</v>
      </c>
      <c r="FS776" s="552" t="s">
        <v>137</v>
      </c>
      <c r="FT776" s="171">
        <v>0</v>
      </c>
      <c r="FU776" s="171">
        <v>0</v>
      </c>
      <c r="FV776" s="331" t="s">
        <v>148</v>
      </c>
      <c r="FW776" s="552" t="s">
        <v>137</v>
      </c>
      <c r="FX776" s="551">
        <v>0</v>
      </c>
      <c r="FY776" s="552" t="s">
        <v>137</v>
      </c>
      <c r="FZ776" s="171">
        <v>9</v>
      </c>
      <c r="GA776" s="171">
        <v>4</v>
      </c>
      <c r="GB776" s="331">
        <v>0.44444444444444442</v>
      </c>
      <c r="GC776" s="552" t="s">
        <v>4980</v>
      </c>
      <c r="GD776" s="551">
        <v>4</v>
      </c>
      <c r="GE776" s="552" t="s">
        <v>4981</v>
      </c>
      <c r="GF776" s="171">
        <v>12</v>
      </c>
      <c r="GG776" s="171">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0"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1">
        <v>4</v>
      </c>
      <c r="BQ777" s="171">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1">
        <v>0</v>
      </c>
      <c r="DG777" s="171">
        <v>0</v>
      </c>
      <c r="DH777" s="331" t="s">
        <v>148</v>
      </c>
      <c r="DI777" s="552" t="s">
        <v>137</v>
      </c>
      <c r="DJ777" s="551">
        <v>0</v>
      </c>
      <c r="DK777" s="552" t="s">
        <v>137</v>
      </c>
      <c r="DL777" s="171">
        <v>6</v>
      </c>
      <c r="DM777" s="171">
        <v>1</v>
      </c>
      <c r="DN777" s="331">
        <v>0.16666666666666666</v>
      </c>
      <c r="DO777" s="552" t="s">
        <v>4985</v>
      </c>
      <c r="DP777" s="550">
        <v>0</v>
      </c>
      <c r="DQ777" s="552" t="s">
        <v>137</v>
      </c>
      <c r="DR777" s="171">
        <v>15</v>
      </c>
      <c r="DS777" s="171">
        <v>0</v>
      </c>
      <c r="DT777" s="331">
        <v>0</v>
      </c>
      <c r="DU777" s="552" t="s">
        <v>4986</v>
      </c>
      <c r="DV777" s="551">
        <v>0</v>
      </c>
      <c r="DW777" s="552" t="s">
        <v>137</v>
      </c>
      <c r="DX777" s="171">
        <v>4</v>
      </c>
      <c r="DY777" s="171">
        <v>0</v>
      </c>
      <c r="DZ777" s="331">
        <v>0</v>
      </c>
      <c r="EA777" s="552" t="s">
        <v>4987</v>
      </c>
      <c r="EB777" s="551">
        <v>0</v>
      </c>
      <c r="EC777" s="552" t="s">
        <v>137</v>
      </c>
      <c r="ED777" s="171">
        <v>3</v>
      </c>
      <c r="EE777" s="171">
        <v>0</v>
      </c>
      <c r="EF777" s="575">
        <v>0</v>
      </c>
      <c r="EG777" s="552" t="s">
        <v>1273</v>
      </c>
      <c r="EH777" s="551">
        <v>0</v>
      </c>
      <c r="EI777" s="552" t="s">
        <v>137</v>
      </c>
      <c r="EJ777" s="171">
        <v>3</v>
      </c>
      <c r="EK777" s="171">
        <v>0</v>
      </c>
      <c r="EL777" s="575">
        <v>0</v>
      </c>
      <c r="EM777" s="552" t="s">
        <v>11397</v>
      </c>
      <c r="EN777" s="551">
        <v>3</v>
      </c>
      <c r="EO777" s="552" t="s">
        <v>11398</v>
      </c>
      <c r="EP777" s="171">
        <v>3</v>
      </c>
      <c r="EQ777" s="171">
        <v>2</v>
      </c>
      <c r="ER777" s="331">
        <v>0.66666666666666663</v>
      </c>
      <c r="ES777" s="552" t="s">
        <v>16331</v>
      </c>
      <c r="ET777" s="551">
        <v>1</v>
      </c>
      <c r="EU777" s="552" t="s">
        <v>16332</v>
      </c>
      <c r="EV777" s="171">
        <v>4</v>
      </c>
      <c r="EW777" s="171">
        <v>0</v>
      </c>
      <c r="EX777" s="331">
        <v>0</v>
      </c>
      <c r="EY777" s="552" t="s">
        <v>4985</v>
      </c>
      <c r="EZ777" s="551">
        <v>1</v>
      </c>
      <c r="FA777" s="552" t="s">
        <v>16330</v>
      </c>
      <c r="FB777" s="171">
        <v>1</v>
      </c>
      <c r="FC777" s="171">
        <v>0</v>
      </c>
      <c r="FD777" s="331">
        <v>0</v>
      </c>
      <c r="FE777" s="552" t="s">
        <v>4988</v>
      </c>
      <c r="FF777" s="551">
        <v>1</v>
      </c>
      <c r="FG777" s="552" t="s">
        <v>4989</v>
      </c>
      <c r="FH777" s="171">
        <v>1</v>
      </c>
      <c r="FI777" s="171">
        <v>1</v>
      </c>
      <c r="FJ777" s="331">
        <v>1</v>
      </c>
      <c r="FK777" s="552"/>
      <c r="FL777" s="551">
        <v>0</v>
      </c>
      <c r="FM777" s="552"/>
      <c r="FN777" s="171">
        <v>0</v>
      </c>
      <c r="FO777" s="171">
        <v>0</v>
      </c>
      <c r="FP777" s="331" t="s">
        <v>148</v>
      </c>
      <c r="FQ777" s="552" t="s">
        <v>137</v>
      </c>
      <c r="FR777" s="551">
        <v>0</v>
      </c>
      <c r="FS777" s="552" t="s">
        <v>137</v>
      </c>
      <c r="FT777" s="171">
        <v>0</v>
      </c>
      <c r="FU777" s="171">
        <v>0</v>
      </c>
      <c r="FV777" s="331" t="s">
        <v>148</v>
      </c>
      <c r="FW777" s="552"/>
      <c r="FX777" s="551"/>
      <c r="FY777" s="552"/>
      <c r="FZ777" s="171">
        <v>4</v>
      </c>
      <c r="GA777" s="171">
        <v>3</v>
      </c>
      <c r="GB777" s="331">
        <v>0.75</v>
      </c>
      <c r="GC777" s="552" t="s">
        <v>4990</v>
      </c>
      <c r="GD777" s="551">
        <v>1</v>
      </c>
      <c r="GE777" s="552" t="s">
        <v>16333</v>
      </c>
      <c r="GF777" s="171">
        <v>11</v>
      </c>
      <c r="GG777" s="171">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0"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1">
        <v>1</v>
      </c>
      <c r="BQ778" s="171">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1">
        <v>0</v>
      </c>
      <c r="DG778" s="171">
        <v>0</v>
      </c>
      <c r="DH778" s="331" t="s">
        <v>148</v>
      </c>
      <c r="DI778" s="552" t="s">
        <v>137</v>
      </c>
      <c r="DJ778" s="551">
        <v>0</v>
      </c>
      <c r="DK778" s="552" t="s">
        <v>137</v>
      </c>
      <c r="DL778" s="171">
        <v>0</v>
      </c>
      <c r="DM778" s="171">
        <v>0</v>
      </c>
      <c r="DN778" s="331" t="s">
        <v>148</v>
      </c>
      <c r="DO778" s="552" t="s">
        <v>137</v>
      </c>
      <c r="DP778" s="550">
        <v>0</v>
      </c>
      <c r="DQ778" s="552" t="s">
        <v>137</v>
      </c>
      <c r="DR778" s="171">
        <v>2</v>
      </c>
      <c r="DS778" s="171">
        <v>0</v>
      </c>
      <c r="DT778" s="331">
        <v>0</v>
      </c>
      <c r="DU778" s="552" t="s">
        <v>16334</v>
      </c>
      <c r="DV778" s="551">
        <v>0</v>
      </c>
      <c r="DW778" s="552" t="s">
        <v>137</v>
      </c>
      <c r="DX778" s="171">
        <v>2</v>
      </c>
      <c r="DY778" s="171">
        <v>0</v>
      </c>
      <c r="DZ778" s="331">
        <v>0</v>
      </c>
      <c r="EA778" s="552" t="s">
        <v>4996</v>
      </c>
      <c r="EB778" s="551">
        <v>0</v>
      </c>
      <c r="EC778" s="552" t="s">
        <v>137</v>
      </c>
      <c r="ED778" s="171">
        <v>0</v>
      </c>
      <c r="EE778" s="171">
        <v>0</v>
      </c>
      <c r="EF778" s="575" t="s">
        <v>148</v>
      </c>
      <c r="EG778" s="552" t="s">
        <v>137</v>
      </c>
      <c r="EH778" s="551">
        <v>0</v>
      </c>
      <c r="EI778" s="552" t="s">
        <v>137</v>
      </c>
      <c r="EJ778" s="171">
        <v>1</v>
      </c>
      <c r="EK778" s="171">
        <v>1</v>
      </c>
      <c r="EL778" s="575">
        <v>1</v>
      </c>
      <c r="EM778" s="552" t="s">
        <v>137</v>
      </c>
      <c r="EN778" s="551">
        <v>0</v>
      </c>
      <c r="EO778" s="552" t="s">
        <v>137</v>
      </c>
      <c r="EP778" s="171">
        <v>3</v>
      </c>
      <c r="EQ778" s="171">
        <v>0</v>
      </c>
      <c r="ER778" s="331">
        <v>0</v>
      </c>
      <c r="ES778" s="552" t="s">
        <v>4997</v>
      </c>
      <c r="ET778" s="551">
        <v>3</v>
      </c>
      <c r="EU778" s="552" t="s">
        <v>11399</v>
      </c>
      <c r="EV778" s="171">
        <v>5</v>
      </c>
      <c r="EW778" s="171">
        <v>0</v>
      </c>
      <c r="EX778" s="331">
        <v>0</v>
      </c>
      <c r="EY778" s="552" t="s">
        <v>14658</v>
      </c>
      <c r="EZ778" s="551">
        <v>5</v>
      </c>
      <c r="FA778" s="552" t="s">
        <v>14659</v>
      </c>
      <c r="FB778" s="171">
        <v>1</v>
      </c>
      <c r="FC778" s="171">
        <v>1</v>
      </c>
      <c r="FD778" s="331">
        <v>1</v>
      </c>
      <c r="FE778" s="552" t="s">
        <v>137</v>
      </c>
      <c r="FF778" s="551">
        <v>0</v>
      </c>
      <c r="FG778" s="552" t="s">
        <v>137</v>
      </c>
      <c r="FH778" s="171">
        <v>0</v>
      </c>
      <c r="FI778" s="171">
        <v>0</v>
      </c>
      <c r="FJ778" s="331" t="s">
        <v>148</v>
      </c>
      <c r="FK778" s="552" t="s">
        <v>137</v>
      </c>
      <c r="FL778" s="551">
        <v>0</v>
      </c>
      <c r="FM778" s="552" t="s">
        <v>137</v>
      </c>
      <c r="FN778" s="171">
        <v>0</v>
      </c>
      <c r="FO778" s="171">
        <v>0</v>
      </c>
      <c r="FP778" s="331" t="s">
        <v>148</v>
      </c>
      <c r="FQ778" s="552" t="s">
        <v>137</v>
      </c>
      <c r="FR778" s="551">
        <v>0</v>
      </c>
      <c r="FS778" s="552" t="s">
        <v>137</v>
      </c>
      <c r="FT778" s="171">
        <v>3</v>
      </c>
      <c r="FU778" s="171">
        <v>3</v>
      </c>
      <c r="FV778" s="331">
        <v>1</v>
      </c>
      <c r="FW778" s="552" t="s">
        <v>137</v>
      </c>
      <c r="FX778" s="551">
        <v>0</v>
      </c>
      <c r="FY778" s="552" t="s">
        <v>137</v>
      </c>
      <c r="FZ778" s="171">
        <v>4</v>
      </c>
      <c r="GA778" s="171">
        <v>3</v>
      </c>
      <c r="GB778" s="331">
        <v>0.75</v>
      </c>
      <c r="GC778" s="552" t="s">
        <v>16335</v>
      </c>
      <c r="GD778" s="551">
        <v>1</v>
      </c>
      <c r="GE778" s="552" t="s">
        <v>4998</v>
      </c>
      <c r="GF778" s="171">
        <v>7</v>
      </c>
      <c r="GG778" s="171">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0"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1">
        <v>1</v>
      </c>
      <c r="BQ779" s="171">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1">
        <v>0</v>
      </c>
      <c r="DG779" s="171">
        <v>0</v>
      </c>
      <c r="DH779" s="331" t="s">
        <v>148</v>
      </c>
      <c r="DI779" s="552" t="s">
        <v>137</v>
      </c>
      <c r="DJ779" s="551">
        <v>0</v>
      </c>
      <c r="DK779" s="552" t="s">
        <v>137</v>
      </c>
      <c r="DL779" s="171">
        <v>0</v>
      </c>
      <c r="DM779" s="171">
        <v>0</v>
      </c>
      <c r="DN779" s="331" t="s">
        <v>148</v>
      </c>
      <c r="DO779" s="552" t="s">
        <v>137</v>
      </c>
      <c r="DP779" s="550">
        <v>0</v>
      </c>
      <c r="DQ779" s="552" t="s">
        <v>137</v>
      </c>
      <c r="DR779" s="171">
        <v>4</v>
      </c>
      <c r="DS779" s="171">
        <v>0</v>
      </c>
      <c r="DT779" s="331">
        <v>0</v>
      </c>
      <c r="DU779" s="552" t="s">
        <v>173</v>
      </c>
      <c r="DV779" s="551">
        <v>0</v>
      </c>
      <c r="DW779" s="552" t="s">
        <v>137</v>
      </c>
      <c r="DX779" s="171">
        <v>0</v>
      </c>
      <c r="DY779" s="171">
        <v>0</v>
      </c>
      <c r="DZ779" s="331" t="s">
        <v>148</v>
      </c>
      <c r="EA779" s="552" t="s">
        <v>137</v>
      </c>
      <c r="EB779" s="551">
        <v>0</v>
      </c>
      <c r="EC779" s="552" t="s">
        <v>137</v>
      </c>
      <c r="ED779" s="171">
        <v>0</v>
      </c>
      <c r="EE779" s="171">
        <v>0</v>
      </c>
      <c r="EF779" s="575" t="s">
        <v>148</v>
      </c>
      <c r="EG779" s="552" t="s">
        <v>137</v>
      </c>
      <c r="EH779" s="551">
        <v>0</v>
      </c>
      <c r="EI779" s="552" t="s">
        <v>137</v>
      </c>
      <c r="EJ779" s="171">
        <v>1</v>
      </c>
      <c r="EK779" s="171">
        <v>0</v>
      </c>
      <c r="EL779" s="575">
        <v>0</v>
      </c>
      <c r="EM779" s="552" t="s">
        <v>5002</v>
      </c>
      <c r="EN779" s="551">
        <v>1</v>
      </c>
      <c r="EO779" s="552" t="s">
        <v>5003</v>
      </c>
      <c r="EP779" s="171">
        <v>0</v>
      </c>
      <c r="EQ779" s="171">
        <v>0</v>
      </c>
      <c r="ER779" s="331" t="s">
        <v>148</v>
      </c>
      <c r="ES779" s="552" t="s">
        <v>137</v>
      </c>
      <c r="ET779" s="551">
        <v>0</v>
      </c>
      <c r="EU779" s="552" t="s">
        <v>137</v>
      </c>
      <c r="EV779" s="171">
        <v>1</v>
      </c>
      <c r="EW779" s="171">
        <v>0</v>
      </c>
      <c r="EX779" s="331">
        <v>0</v>
      </c>
      <c r="EY779" s="552" t="s">
        <v>13179</v>
      </c>
      <c r="EZ779" s="551">
        <v>0</v>
      </c>
      <c r="FA779" s="552" t="s">
        <v>137</v>
      </c>
      <c r="FB779" s="171">
        <v>0</v>
      </c>
      <c r="FC779" s="171">
        <v>0</v>
      </c>
      <c r="FD779" s="331" t="s">
        <v>148</v>
      </c>
      <c r="FE779" s="552" t="s">
        <v>137</v>
      </c>
      <c r="FF779" s="551">
        <v>0</v>
      </c>
      <c r="FG779" s="552" t="s">
        <v>137</v>
      </c>
      <c r="FH779" s="171">
        <v>0</v>
      </c>
      <c r="FI779" s="171">
        <v>0</v>
      </c>
      <c r="FJ779" s="331" t="s">
        <v>148</v>
      </c>
      <c r="FK779" s="552" t="s">
        <v>137</v>
      </c>
      <c r="FL779" s="551">
        <v>0</v>
      </c>
      <c r="FM779" s="552" t="s">
        <v>137</v>
      </c>
      <c r="FN779" s="171">
        <v>0</v>
      </c>
      <c r="FO779" s="171">
        <v>0</v>
      </c>
      <c r="FP779" s="331" t="s">
        <v>148</v>
      </c>
      <c r="FQ779" s="552" t="s">
        <v>137</v>
      </c>
      <c r="FR779" s="551">
        <v>0</v>
      </c>
      <c r="FS779" s="552" t="s">
        <v>137</v>
      </c>
      <c r="FT779" s="171">
        <v>0</v>
      </c>
      <c r="FU779" s="171">
        <v>0</v>
      </c>
      <c r="FV779" s="331" t="s">
        <v>148</v>
      </c>
      <c r="FW779" s="552" t="s">
        <v>137</v>
      </c>
      <c r="FX779" s="551">
        <v>0</v>
      </c>
      <c r="FY779" s="552" t="s">
        <v>137</v>
      </c>
      <c r="FZ779" s="171">
        <v>1</v>
      </c>
      <c r="GA779" s="171">
        <v>0</v>
      </c>
      <c r="GB779" s="331">
        <v>0</v>
      </c>
      <c r="GC779" s="552" t="s">
        <v>5004</v>
      </c>
      <c r="GD779" s="551">
        <v>1</v>
      </c>
      <c r="GE779" s="552" t="s">
        <v>5005</v>
      </c>
      <c r="GF779" s="171">
        <v>3</v>
      </c>
      <c r="GG779" s="171">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0"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1">
        <v>0</v>
      </c>
      <c r="BQ780" s="171">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1">
        <v>0</v>
      </c>
      <c r="DG780" s="171">
        <v>0</v>
      </c>
      <c r="DH780" s="331" t="s">
        <v>148</v>
      </c>
      <c r="DI780" s="552" t="s">
        <v>137</v>
      </c>
      <c r="DJ780" s="551">
        <v>0</v>
      </c>
      <c r="DK780" s="552" t="s">
        <v>137</v>
      </c>
      <c r="DL780" s="171">
        <v>0</v>
      </c>
      <c r="DM780" s="171">
        <v>0</v>
      </c>
      <c r="DN780" s="331" t="s">
        <v>148</v>
      </c>
      <c r="DO780" s="552" t="s">
        <v>137</v>
      </c>
      <c r="DP780" s="550">
        <v>0</v>
      </c>
      <c r="DQ780" s="552" t="s">
        <v>137</v>
      </c>
      <c r="DR780" s="171">
        <v>1</v>
      </c>
      <c r="DS780" s="171">
        <v>0</v>
      </c>
      <c r="DT780" s="331">
        <v>0</v>
      </c>
      <c r="DU780" s="552" t="s">
        <v>5010</v>
      </c>
      <c r="DV780" s="551">
        <v>0</v>
      </c>
      <c r="DW780" s="552" t="s">
        <v>137</v>
      </c>
      <c r="DX780" s="171">
        <v>4</v>
      </c>
      <c r="DY780" s="171">
        <v>0</v>
      </c>
      <c r="DZ780" s="331">
        <v>0</v>
      </c>
      <c r="EA780" s="552" t="s">
        <v>5011</v>
      </c>
      <c r="EB780" s="551">
        <v>0</v>
      </c>
      <c r="EC780" s="552" t="s">
        <v>137</v>
      </c>
      <c r="ED780" s="171">
        <v>2</v>
      </c>
      <c r="EE780" s="171">
        <v>0</v>
      </c>
      <c r="EF780" s="575">
        <v>0</v>
      </c>
      <c r="EG780" s="552" t="s">
        <v>5012</v>
      </c>
      <c r="EH780" s="551">
        <v>0</v>
      </c>
      <c r="EI780" s="552" t="s">
        <v>137</v>
      </c>
      <c r="EJ780" s="171">
        <v>1</v>
      </c>
      <c r="EK780" s="171">
        <v>0</v>
      </c>
      <c r="EL780" s="575">
        <v>0</v>
      </c>
      <c r="EM780" s="552" t="s">
        <v>5013</v>
      </c>
      <c r="EN780" s="551">
        <v>1</v>
      </c>
      <c r="EO780" s="552" t="s">
        <v>5014</v>
      </c>
      <c r="EP780" s="171">
        <v>2</v>
      </c>
      <c r="EQ780" s="171">
        <v>0</v>
      </c>
      <c r="ER780" s="331">
        <v>0</v>
      </c>
      <c r="ES780" s="552" t="s">
        <v>5012</v>
      </c>
      <c r="ET780" s="551">
        <v>2</v>
      </c>
      <c r="EU780" s="552" t="s">
        <v>5015</v>
      </c>
      <c r="EV780" s="171">
        <v>11</v>
      </c>
      <c r="EW780" s="171">
        <v>0</v>
      </c>
      <c r="EX780" s="331">
        <v>0</v>
      </c>
      <c r="EY780" s="552" t="s">
        <v>13180</v>
      </c>
      <c r="EZ780" s="551">
        <v>10</v>
      </c>
      <c r="FA780" s="552" t="s">
        <v>13181</v>
      </c>
      <c r="FB780" s="171">
        <v>1</v>
      </c>
      <c r="FC780" s="171">
        <v>0</v>
      </c>
      <c r="FD780" s="331">
        <v>0</v>
      </c>
      <c r="FE780" s="552" t="s">
        <v>5016</v>
      </c>
      <c r="FF780" s="551">
        <v>1</v>
      </c>
      <c r="FG780" s="552" t="s">
        <v>5017</v>
      </c>
      <c r="FH780" s="171">
        <v>0</v>
      </c>
      <c r="FI780" s="171">
        <v>0</v>
      </c>
      <c r="FJ780" s="331" t="s">
        <v>148</v>
      </c>
      <c r="FK780" s="552" t="s">
        <v>137</v>
      </c>
      <c r="FL780" s="551">
        <v>0</v>
      </c>
      <c r="FM780" s="552" t="s">
        <v>137</v>
      </c>
      <c r="FN780" s="171">
        <v>0</v>
      </c>
      <c r="FO780" s="171">
        <v>0</v>
      </c>
      <c r="FP780" s="331" t="s">
        <v>148</v>
      </c>
      <c r="FQ780" s="552" t="s">
        <v>137</v>
      </c>
      <c r="FR780" s="551">
        <v>0</v>
      </c>
      <c r="FS780" s="552" t="s">
        <v>137</v>
      </c>
      <c r="FT780" s="171">
        <v>0</v>
      </c>
      <c r="FU780" s="171">
        <v>0</v>
      </c>
      <c r="FV780" s="331" t="s">
        <v>148</v>
      </c>
      <c r="FW780" s="552" t="s">
        <v>137</v>
      </c>
      <c r="FX780" s="551">
        <v>0</v>
      </c>
      <c r="FY780" s="552" t="s">
        <v>137</v>
      </c>
      <c r="FZ780" s="171">
        <v>2</v>
      </c>
      <c r="GA780" s="171">
        <v>1</v>
      </c>
      <c r="GB780" s="331">
        <v>0.5</v>
      </c>
      <c r="GC780" s="552" t="s">
        <v>5018</v>
      </c>
      <c r="GD780" s="551">
        <v>0</v>
      </c>
      <c r="GE780" s="552" t="s">
        <v>137</v>
      </c>
      <c r="GF780" s="171">
        <v>16</v>
      </c>
      <c r="GG780" s="171">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0"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1">
        <v>1</v>
      </c>
      <c r="BQ781" s="171">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1">
        <v>0</v>
      </c>
      <c r="DG781" s="171">
        <v>0</v>
      </c>
      <c r="DH781" s="331" t="s">
        <v>148</v>
      </c>
      <c r="DI781" s="552" t="s">
        <v>137</v>
      </c>
      <c r="DJ781" s="551">
        <v>0</v>
      </c>
      <c r="DK781" s="552" t="s">
        <v>137</v>
      </c>
      <c r="DL781" s="171">
        <v>1</v>
      </c>
      <c r="DM781" s="171">
        <v>0</v>
      </c>
      <c r="DN781" s="331">
        <v>0</v>
      </c>
      <c r="DO781" s="552" t="s">
        <v>5022</v>
      </c>
      <c r="DP781" s="550">
        <v>0</v>
      </c>
      <c r="DQ781" s="552" t="s">
        <v>137</v>
      </c>
      <c r="DR781" s="171">
        <v>2</v>
      </c>
      <c r="DS781" s="171">
        <v>0</v>
      </c>
      <c r="DT781" s="331">
        <v>0</v>
      </c>
      <c r="DU781" s="552" t="s">
        <v>5023</v>
      </c>
      <c r="DV781" s="551">
        <v>0</v>
      </c>
      <c r="DW781" s="552" t="s">
        <v>137</v>
      </c>
      <c r="DX781" s="171">
        <v>0</v>
      </c>
      <c r="DY781" s="171">
        <v>0</v>
      </c>
      <c r="DZ781" s="331" t="s">
        <v>148</v>
      </c>
      <c r="EA781" s="552" t="s">
        <v>137</v>
      </c>
      <c r="EB781" s="551">
        <v>0</v>
      </c>
      <c r="EC781" s="552" t="s">
        <v>137</v>
      </c>
      <c r="ED781" s="171">
        <v>1</v>
      </c>
      <c r="EE781" s="171">
        <v>0</v>
      </c>
      <c r="EF781" s="575">
        <v>0</v>
      </c>
      <c r="EG781" s="552" t="s">
        <v>5024</v>
      </c>
      <c r="EH781" s="551">
        <v>0</v>
      </c>
      <c r="EI781" s="552" t="s">
        <v>137</v>
      </c>
      <c r="EJ781" s="171">
        <v>1</v>
      </c>
      <c r="EK781" s="171">
        <v>0</v>
      </c>
      <c r="EL781" s="575">
        <v>0</v>
      </c>
      <c r="EM781" s="552" t="s">
        <v>5025</v>
      </c>
      <c r="EN781" s="551">
        <v>1</v>
      </c>
      <c r="EO781" s="552" t="s">
        <v>5021</v>
      </c>
      <c r="EP781" s="171">
        <v>1</v>
      </c>
      <c r="EQ781" s="171">
        <v>0</v>
      </c>
      <c r="ER781" s="331">
        <v>0</v>
      </c>
      <c r="ES781" s="552" t="s">
        <v>5026</v>
      </c>
      <c r="ET781" s="551">
        <v>1</v>
      </c>
      <c r="EU781" s="552" t="s">
        <v>5027</v>
      </c>
      <c r="EV781" s="171">
        <v>18</v>
      </c>
      <c r="EW781" s="171">
        <v>0</v>
      </c>
      <c r="EX781" s="331">
        <v>0</v>
      </c>
      <c r="EY781" s="552" t="s">
        <v>13182</v>
      </c>
      <c r="EZ781" s="551">
        <v>18</v>
      </c>
      <c r="FA781" s="552" t="s">
        <v>13183</v>
      </c>
      <c r="FB781" s="171">
        <v>0</v>
      </c>
      <c r="FC781" s="171">
        <v>0</v>
      </c>
      <c r="FD781" s="331" t="s">
        <v>148</v>
      </c>
      <c r="FE781" s="552" t="s">
        <v>137</v>
      </c>
      <c r="FF781" s="551">
        <v>0</v>
      </c>
      <c r="FG781" s="552" t="s">
        <v>137</v>
      </c>
      <c r="FH781" s="171">
        <v>1</v>
      </c>
      <c r="FI781" s="171">
        <v>0</v>
      </c>
      <c r="FJ781" s="331">
        <v>0</v>
      </c>
      <c r="FK781" s="552" t="s">
        <v>5028</v>
      </c>
      <c r="FL781" s="551">
        <v>0</v>
      </c>
      <c r="FM781" s="552" t="s">
        <v>137</v>
      </c>
      <c r="FN781" s="171">
        <v>0</v>
      </c>
      <c r="FO781" s="171">
        <v>0</v>
      </c>
      <c r="FP781" s="331" t="s">
        <v>148</v>
      </c>
      <c r="FQ781" s="552" t="s">
        <v>137</v>
      </c>
      <c r="FR781" s="551">
        <v>0</v>
      </c>
      <c r="FS781" s="552" t="s">
        <v>137</v>
      </c>
      <c r="FT781" s="171">
        <v>0</v>
      </c>
      <c r="FU781" s="171">
        <v>0</v>
      </c>
      <c r="FV781" s="331" t="s">
        <v>148</v>
      </c>
      <c r="FW781" s="552" t="s">
        <v>137</v>
      </c>
      <c r="FX781" s="551">
        <v>0</v>
      </c>
      <c r="FY781" s="552" t="s">
        <v>137</v>
      </c>
      <c r="FZ781" s="171">
        <v>0</v>
      </c>
      <c r="GA781" s="171">
        <v>0</v>
      </c>
      <c r="GB781" s="331" t="s">
        <v>148</v>
      </c>
      <c r="GC781" s="552" t="s">
        <v>137</v>
      </c>
      <c r="GD781" s="551">
        <v>0</v>
      </c>
      <c r="GE781" s="552" t="s">
        <v>137</v>
      </c>
      <c r="GF781" s="171">
        <v>6</v>
      </c>
      <c r="GG781" s="171">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0"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1">
        <v>1</v>
      </c>
      <c r="BQ782" s="171">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1">
        <v>0</v>
      </c>
      <c r="DG782" s="171">
        <v>0</v>
      </c>
      <c r="DH782" s="331" t="s">
        <v>148</v>
      </c>
      <c r="DI782" s="552" t="s">
        <v>137</v>
      </c>
      <c r="DJ782" s="551">
        <v>0</v>
      </c>
      <c r="DK782" s="552" t="s">
        <v>137</v>
      </c>
      <c r="DL782" s="171">
        <v>1</v>
      </c>
      <c r="DM782" s="171">
        <v>0</v>
      </c>
      <c r="DN782" s="331">
        <v>0</v>
      </c>
      <c r="DO782" s="552" t="s">
        <v>5034</v>
      </c>
      <c r="DP782" s="550">
        <v>0</v>
      </c>
      <c r="DQ782" s="552" t="s">
        <v>137</v>
      </c>
      <c r="DR782" s="171">
        <v>14</v>
      </c>
      <c r="DS782" s="171">
        <v>0</v>
      </c>
      <c r="DT782" s="331">
        <v>0</v>
      </c>
      <c r="DU782" s="552" t="s">
        <v>5034</v>
      </c>
      <c r="DV782" s="551">
        <v>0</v>
      </c>
      <c r="DW782" s="552" t="s">
        <v>137</v>
      </c>
      <c r="DX782" s="171">
        <v>0</v>
      </c>
      <c r="DY782" s="171">
        <v>0</v>
      </c>
      <c r="DZ782" s="331" t="s">
        <v>148</v>
      </c>
      <c r="EA782" s="552" t="s">
        <v>137</v>
      </c>
      <c r="EB782" s="551">
        <v>0</v>
      </c>
      <c r="EC782" s="552" t="s">
        <v>137</v>
      </c>
      <c r="ED782" s="171">
        <v>0</v>
      </c>
      <c r="EE782" s="171">
        <v>0</v>
      </c>
      <c r="EF782" s="575" t="s">
        <v>148</v>
      </c>
      <c r="EG782" s="552" t="s">
        <v>137</v>
      </c>
      <c r="EH782" s="551">
        <v>0</v>
      </c>
      <c r="EI782" s="552" t="s">
        <v>137</v>
      </c>
      <c r="EJ782" s="171">
        <v>2</v>
      </c>
      <c r="EK782" s="171">
        <v>0</v>
      </c>
      <c r="EL782" s="575">
        <v>0</v>
      </c>
      <c r="EM782" s="552" t="s">
        <v>5034</v>
      </c>
      <c r="EN782" s="551">
        <v>2</v>
      </c>
      <c r="EO782" s="552" t="s">
        <v>5035</v>
      </c>
      <c r="EP782" s="171">
        <v>1</v>
      </c>
      <c r="EQ782" s="171">
        <v>1</v>
      </c>
      <c r="ER782" s="331">
        <v>1</v>
      </c>
      <c r="ES782" s="552" t="s">
        <v>137</v>
      </c>
      <c r="ET782" s="551">
        <v>0</v>
      </c>
      <c r="EU782" s="552" t="s">
        <v>137</v>
      </c>
      <c r="EV782" s="171">
        <v>19</v>
      </c>
      <c r="EW782" s="171">
        <v>6</v>
      </c>
      <c r="EX782" s="331">
        <v>0.31578947368421051</v>
      </c>
      <c r="EY782" s="552" t="s">
        <v>13184</v>
      </c>
      <c r="EZ782" s="551">
        <v>0</v>
      </c>
      <c r="FA782" s="552" t="s">
        <v>137</v>
      </c>
      <c r="FB782" s="171">
        <v>2</v>
      </c>
      <c r="FC782" s="171">
        <v>0</v>
      </c>
      <c r="FD782" s="331">
        <v>0</v>
      </c>
      <c r="FE782" s="552" t="s">
        <v>5034</v>
      </c>
      <c r="FF782" s="551">
        <v>0</v>
      </c>
      <c r="FG782" s="552" t="s">
        <v>137</v>
      </c>
      <c r="FH782" s="171">
        <v>0</v>
      </c>
      <c r="FI782" s="171">
        <v>0</v>
      </c>
      <c r="FJ782" s="331" t="s">
        <v>148</v>
      </c>
      <c r="FK782" s="552" t="s">
        <v>137</v>
      </c>
      <c r="FL782" s="551">
        <v>0</v>
      </c>
      <c r="FM782" s="552" t="s">
        <v>137</v>
      </c>
      <c r="FN782" s="171">
        <v>0</v>
      </c>
      <c r="FO782" s="171">
        <v>0</v>
      </c>
      <c r="FP782" s="331" t="s">
        <v>148</v>
      </c>
      <c r="FQ782" s="552" t="s">
        <v>137</v>
      </c>
      <c r="FR782" s="551">
        <v>0</v>
      </c>
      <c r="FS782" s="552" t="s">
        <v>137</v>
      </c>
      <c r="FT782" s="171">
        <v>2</v>
      </c>
      <c r="FU782" s="171">
        <v>2</v>
      </c>
      <c r="FV782" s="331">
        <v>1</v>
      </c>
      <c r="FW782" s="552" t="s">
        <v>137</v>
      </c>
      <c r="FX782" s="551">
        <v>0</v>
      </c>
      <c r="FY782" s="552" t="s">
        <v>137</v>
      </c>
      <c r="FZ782" s="171">
        <v>0</v>
      </c>
      <c r="GA782" s="171">
        <v>0</v>
      </c>
      <c r="GB782" s="331" t="s">
        <v>148</v>
      </c>
      <c r="GC782" s="552" t="s">
        <v>137</v>
      </c>
      <c r="GD782" s="551">
        <v>0</v>
      </c>
      <c r="GE782" s="552" t="s">
        <v>137</v>
      </c>
      <c r="GF782" s="171">
        <v>3</v>
      </c>
      <c r="GG782" s="171">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0"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1">
        <v>0</v>
      </c>
      <c r="BQ783" s="171">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1">
        <v>0</v>
      </c>
      <c r="DG783" s="171">
        <v>0</v>
      </c>
      <c r="DH783" s="331" t="s">
        <v>148</v>
      </c>
      <c r="DI783" s="552" t="s">
        <v>137</v>
      </c>
      <c r="DJ783" s="551">
        <v>0</v>
      </c>
      <c r="DK783" s="552" t="s">
        <v>137</v>
      </c>
      <c r="DL783" s="171">
        <v>0</v>
      </c>
      <c r="DM783" s="171">
        <v>0</v>
      </c>
      <c r="DN783" s="331" t="s">
        <v>148</v>
      </c>
      <c r="DO783" s="552" t="s">
        <v>137</v>
      </c>
      <c r="DP783" s="550">
        <v>0</v>
      </c>
      <c r="DQ783" s="552" t="s">
        <v>137</v>
      </c>
      <c r="DR783" s="171">
        <v>8</v>
      </c>
      <c r="DS783" s="171">
        <v>0</v>
      </c>
      <c r="DT783" s="331">
        <v>0</v>
      </c>
      <c r="DU783" s="552" t="s">
        <v>5039</v>
      </c>
      <c r="DV783" s="551">
        <v>0</v>
      </c>
      <c r="DW783" s="552" t="s">
        <v>137</v>
      </c>
      <c r="DX783" s="171">
        <v>4</v>
      </c>
      <c r="DY783" s="171">
        <v>0</v>
      </c>
      <c r="DZ783" s="331">
        <v>0</v>
      </c>
      <c r="EA783" s="552" t="s">
        <v>16340</v>
      </c>
      <c r="EB783" s="551">
        <v>0</v>
      </c>
      <c r="EC783" s="552" t="s">
        <v>137</v>
      </c>
      <c r="ED783" s="171">
        <v>0</v>
      </c>
      <c r="EE783" s="171">
        <v>0</v>
      </c>
      <c r="EF783" s="575" t="s">
        <v>148</v>
      </c>
      <c r="EG783" s="552" t="s">
        <v>137</v>
      </c>
      <c r="EH783" s="551">
        <v>0</v>
      </c>
      <c r="EI783" s="552" t="s">
        <v>137</v>
      </c>
      <c r="EJ783" s="171">
        <v>1</v>
      </c>
      <c r="EK783" s="171">
        <v>0</v>
      </c>
      <c r="EL783" s="575">
        <v>0</v>
      </c>
      <c r="EM783" s="552" t="s">
        <v>5040</v>
      </c>
      <c r="EN783" s="551">
        <v>1</v>
      </c>
      <c r="EO783" s="552" t="s">
        <v>5041</v>
      </c>
      <c r="EP783" s="171">
        <v>0</v>
      </c>
      <c r="EQ783" s="171">
        <v>0</v>
      </c>
      <c r="ER783" s="331" t="s">
        <v>148</v>
      </c>
      <c r="ES783" s="552" t="s">
        <v>137</v>
      </c>
      <c r="ET783" s="551">
        <v>0</v>
      </c>
      <c r="EU783" s="552" t="s">
        <v>137</v>
      </c>
      <c r="EV783" s="171">
        <v>1</v>
      </c>
      <c r="EW783" s="171">
        <v>0</v>
      </c>
      <c r="EX783" s="331">
        <v>0</v>
      </c>
      <c r="EY783" s="552" t="s">
        <v>13185</v>
      </c>
      <c r="EZ783" s="551">
        <v>1</v>
      </c>
      <c r="FA783" s="552" t="s">
        <v>13185</v>
      </c>
      <c r="FB783" s="171">
        <v>0</v>
      </c>
      <c r="FC783" s="171">
        <v>0</v>
      </c>
      <c r="FD783" s="331" t="s">
        <v>148</v>
      </c>
      <c r="FE783" s="552" t="s">
        <v>137</v>
      </c>
      <c r="FF783" s="551">
        <v>0</v>
      </c>
      <c r="FG783" s="552" t="s">
        <v>137</v>
      </c>
      <c r="FH783" s="171">
        <v>1</v>
      </c>
      <c r="FI783" s="171">
        <v>1</v>
      </c>
      <c r="FJ783" s="331">
        <v>1</v>
      </c>
      <c r="FK783" s="552" t="s">
        <v>137</v>
      </c>
      <c r="FL783" s="551">
        <v>0</v>
      </c>
      <c r="FM783" s="552" t="s">
        <v>137</v>
      </c>
      <c r="FN783" s="171">
        <v>0</v>
      </c>
      <c r="FO783" s="171">
        <v>0</v>
      </c>
      <c r="FP783" s="331" t="s">
        <v>148</v>
      </c>
      <c r="FQ783" s="552" t="s">
        <v>137</v>
      </c>
      <c r="FR783" s="551">
        <v>0</v>
      </c>
      <c r="FS783" s="552" t="s">
        <v>137</v>
      </c>
      <c r="FT783" s="171">
        <v>0</v>
      </c>
      <c r="FU783" s="171">
        <v>0</v>
      </c>
      <c r="FV783" s="331" t="s">
        <v>148</v>
      </c>
      <c r="FW783" s="552" t="s">
        <v>137</v>
      </c>
      <c r="FX783" s="551">
        <v>0</v>
      </c>
      <c r="FY783" s="552" t="s">
        <v>137</v>
      </c>
      <c r="FZ783" s="171">
        <v>1</v>
      </c>
      <c r="GA783" s="171">
        <v>1</v>
      </c>
      <c r="GB783" s="331">
        <v>1</v>
      </c>
      <c r="GC783" s="552" t="s">
        <v>137</v>
      </c>
      <c r="GD783" s="551">
        <v>0</v>
      </c>
      <c r="GE783" s="552" t="s">
        <v>137</v>
      </c>
      <c r="GF783" s="171">
        <v>3</v>
      </c>
      <c r="GG783" s="171">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0"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1">
        <v>1</v>
      </c>
      <c r="BQ784" s="171">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1">
        <v>0</v>
      </c>
      <c r="DG784" s="171">
        <v>0</v>
      </c>
      <c r="DH784" s="331" t="s">
        <v>148</v>
      </c>
      <c r="DI784" s="552" t="s">
        <v>137</v>
      </c>
      <c r="DJ784" s="551">
        <v>0</v>
      </c>
      <c r="DK784" s="552" t="s">
        <v>137</v>
      </c>
      <c r="DL784" s="171">
        <v>0</v>
      </c>
      <c r="DM784" s="171">
        <v>0</v>
      </c>
      <c r="DN784" s="331" t="s">
        <v>148</v>
      </c>
      <c r="DO784" s="552" t="s">
        <v>137</v>
      </c>
      <c r="DP784" s="550">
        <v>0</v>
      </c>
      <c r="DQ784" s="552" t="s">
        <v>137</v>
      </c>
      <c r="DR784" s="171">
        <v>8</v>
      </c>
      <c r="DS784" s="171">
        <v>0</v>
      </c>
      <c r="DT784" s="331">
        <v>0</v>
      </c>
      <c r="DU784" s="552" t="s">
        <v>5044</v>
      </c>
      <c r="DV784" s="551">
        <v>0</v>
      </c>
      <c r="DW784" s="552" t="s">
        <v>137</v>
      </c>
      <c r="DX784" s="171">
        <v>1</v>
      </c>
      <c r="DY784" s="171">
        <v>0</v>
      </c>
      <c r="DZ784" s="331">
        <v>0</v>
      </c>
      <c r="EA784" s="552" t="s">
        <v>16341</v>
      </c>
      <c r="EB784" s="551">
        <v>0</v>
      </c>
      <c r="EC784" s="552" t="s">
        <v>137</v>
      </c>
      <c r="ED784" s="171">
        <v>0</v>
      </c>
      <c r="EE784" s="171">
        <v>0</v>
      </c>
      <c r="EF784" s="575" t="s">
        <v>148</v>
      </c>
      <c r="EG784" s="552" t="s">
        <v>137</v>
      </c>
      <c r="EH784" s="551">
        <v>0</v>
      </c>
      <c r="EI784" s="552" t="s">
        <v>137</v>
      </c>
      <c r="EJ784" s="171">
        <v>3</v>
      </c>
      <c r="EK784" s="171">
        <v>0</v>
      </c>
      <c r="EL784" s="575">
        <v>0</v>
      </c>
      <c r="EM784" s="552" t="s">
        <v>11400</v>
      </c>
      <c r="EN784" s="551">
        <v>0</v>
      </c>
      <c r="EO784" s="552"/>
      <c r="EP784" s="171">
        <v>2</v>
      </c>
      <c r="EQ784" s="171">
        <v>0</v>
      </c>
      <c r="ER784" s="331">
        <v>0</v>
      </c>
      <c r="ES784" s="552" t="s">
        <v>989</v>
      </c>
      <c r="ET784" s="551">
        <v>2</v>
      </c>
      <c r="EU784" s="552" t="s">
        <v>5045</v>
      </c>
      <c r="EV784" s="171">
        <v>3</v>
      </c>
      <c r="EW784" s="171">
        <v>0</v>
      </c>
      <c r="EX784" s="331">
        <v>0</v>
      </c>
      <c r="EY784" s="552" t="s">
        <v>989</v>
      </c>
      <c r="EZ784" s="551">
        <v>3</v>
      </c>
      <c r="FA784" s="552" t="s">
        <v>13186</v>
      </c>
      <c r="FB784" s="171">
        <v>2</v>
      </c>
      <c r="FC784" s="171">
        <v>0</v>
      </c>
      <c r="FD784" s="331">
        <v>0</v>
      </c>
      <c r="FE784" s="552" t="s">
        <v>989</v>
      </c>
      <c r="FF784" s="551">
        <v>2</v>
      </c>
      <c r="FG784" s="552" t="s">
        <v>5045</v>
      </c>
      <c r="FH784" s="171">
        <v>0</v>
      </c>
      <c r="FI784" s="171">
        <v>0</v>
      </c>
      <c r="FJ784" s="331" t="s">
        <v>148</v>
      </c>
      <c r="FK784" s="552" t="s">
        <v>137</v>
      </c>
      <c r="FL784" s="551">
        <v>0</v>
      </c>
      <c r="FM784" s="552" t="s">
        <v>137</v>
      </c>
      <c r="FN784" s="171">
        <v>0</v>
      </c>
      <c r="FO784" s="171">
        <v>0</v>
      </c>
      <c r="FP784" s="331" t="s">
        <v>148</v>
      </c>
      <c r="FQ784" s="552" t="s">
        <v>137</v>
      </c>
      <c r="FR784" s="551">
        <v>0</v>
      </c>
      <c r="FS784" s="552" t="s">
        <v>137</v>
      </c>
      <c r="FT784" s="171">
        <v>0</v>
      </c>
      <c r="FU784" s="171">
        <v>0</v>
      </c>
      <c r="FV784" s="331" t="s">
        <v>148</v>
      </c>
      <c r="FW784" s="552" t="s">
        <v>137</v>
      </c>
      <c r="FX784" s="551">
        <v>0</v>
      </c>
      <c r="FY784" s="552" t="s">
        <v>137</v>
      </c>
      <c r="FZ784" s="171">
        <v>1</v>
      </c>
      <c r="GA784" s="171">
        <v>1</v>
      </c>
      <c r="GB784" s="331">
        <v>1</v>
      </c>
      <c r="GC784" s="552" t="s">
        <v>137</v>
      </c>
      <c r="GD784" s="551">
        <v>0</v>
      </c>
      <c r="GE784" s="552" t="s">
        <v>137</v>
      </c>
      <c r="GF784" s="171">
        <v>3</v>
      </c>
      <c r="GG784" s="171">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0"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1">
        <v>3</v>
      </c>
      <c r="BQ785" s="171">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1">
        <v>0</v>
      </c>
      <c r="DG785" s="171">
        <v>0</v>
      </c>
      <c r="DH785" s="331" t="s">
        <v>148</v>
      </c>
      <c r="DI785" s="552" t="s">
        <v>137</v>
      </c>
      <c r="DJ785" s="551">
        <v>0</v>
      </c>
      <c r="DK785" s="552" t="s">
        <v>137</v>
      </c>
      <c r="DL785" s="171">
        <v>1</v>
      </c>
      <c r="DM785" s="171">
        <v>1</v>
      </c>
      <c r="DN785" s="331">
        <v>1</v>
      </c>
      <c r="DO785" s="552" t="s">
        <v>137</v>
      </c>
      <c r="DP785" s="550">
        <v>0</v>
      </c>
      <c r="DQ785" s="552" t="s">
        <v>137</v>
      </c>
      <c r="DR785" s="171">
        <v>9</v>
      </c>
      <c r="DS785" s="171">
        <v>0</v>
      </c>
      <c r="DT785" s="331">
        <v>0</v>
      </c>
      <c r="DU785" s="552" t="s">
        <v>5050</v>
      </c>
      <c r="DV785" s="551">
        <v>0</v>
      </c>
      <c r="DW785" s="552" t="s">
        <v>137</v>
      </c>
      <c r="DX785" s="171">
        <v>0</v>
      </c>
      <c r="DY785" s="171">
        <v>0</v>
      </c>
      <c r="DZ785" s="331" t="s">
        <v>148</v>
      </c>
      <c r="EA785" s="552" t="s">
        <v>137</v>
      </c>
      <c r="EB785" s="551">
        <v>0</v>
      </c>
      <c r="EC785" s="552" t="s">
        <v>137</v>
      </c>
      <c r="ED785" s="171">
        <v>0</v>
      </c>
      <c r="EE785" s="171">
        <v>0</v>
      </c>
      <c r="EF785" s="575" t="s">
        <v>148</v>
      </c>
      <c r="EG785" s="552" t="s">
        <v>137</v>
      </c>
      <c r="EH785" s="551">
        <v>0</v>
      </c>
      <c r="EI785" s="552" t="s">
        <v>137</v>
      </c>
      <c r="EJ785" s="171">
        <v>1</v>
      </c>
      <c r="EK785" s="171">
        <v>0</v>
      </c>
      <c r="EL785" s="575">
        <v>0</v>
      </c>
      <c r="EM785" s="552" t="s">
        <v>5051</v>
      </c>
      <c r="EN785" s="551">
        <v>1</v>
      </c>
      <c r="EO785" s="552" t="s">
        <v>5052</v>
      </c>
      <c r="EP785" s="171">
        <v>2</v>
      </c>
      <c r="EQ785" s="171">
        <v>1</v>
      </c>
      <c r="ER785" s="331">
        <v>0.5</v>
      </c>
      <c r="ES785" s="552" t="s">
        <v>5053</v>
      </c>
      <c r="ET785" s="551">
        <v>1</v>
      </c>
      <c r="EU785" s="552" t="s">
        <v>5054</v>
      </c>
      <c r="EV785" s="171">
        <v>4</v>
      </c>
      <c r="EW785" s="171">
        <v>0</v>
      </c>
      <c r="EX785" s="331">
        <v>0</v>
      </c>
      <c r="EY785" s="552" t="s">
        <v>13187</v>
      </c>
      <c r="EZ785" s="551">
        <v>4</v>
      </c>
      <c r="FA785" s="552" t="s">
        <v>13188</v>
      </c>
      <c r="FB785" s="171">
        <v>1</v>
      </c>
      <c r="FC785" s="171">
        <v>1</v>
      </c>
      <c r="FD785" s="331">
        <v>1</v>
      </c>
      <c r="FE785" s="552" t="s">
        <v>137</v>
      </c>
      <c r="FF785" s="551">
        <v>0</v>
      </c>
      <c r="FG785" s="552" t="s">
        <v>137</v>
      </c>
      <c r="FH785" s="171">
        <v>0</v>
      </c>
      <c r="FI785" s="171">
        <v>0</v>
      </c>
      <c r="FJ785" s="331" t="s">
        <v>148</v>
      </c>
      <c r="FK785" s="552" t="s">
        <v>137</v>
      </c>
      <c r="FL785" s="551">
        <v>0</v>
      </c>
      <c r="FM785" s="552" t="s">
        <v>137</v>
      </c>
      <c r="FN785" s="171">
        <v>0</v>
      </c>
      <c r="FO785" s="171">
        <v>0</v>
      </c>
      <c r="FP785" s="331" t="s">
        <v>148</v>
      </c>
      <c r="FQ785" s="552" t="s">
        <v>137</v>
      </c>
      <c r="FR785" s="551">
        <v>0</v>
      </c>
      <c r="FS785" s="552" t="s">
        <v>137</v>
      </c>
      <c r="FT785" s="171">
        <v>0</v>
      </c>
      <c r="FU785" s="171">
        <v>0</v>
      </c>
      <c r="FV785" s="331" t="s">
        <v>148</v>
      </c>
      <c r="FW785" s="552" t="s">
        <v>137</v>
      </c>
      <c r="FX785" s="551">
        <v>0</v>
      </c>
      <c r="FY785" s="552" t="s">
        <v>137</v>
      </c>
      <c r="FZ785" s="171">
        <v>1</v>
      </c>
      <c r="GA785" s="171">
        <v>0</v>
      </c>
      <c r="GB785" s="331">
        <v>0</v>
      </c>
      <c r="GC785" s="552" t="s">
        <v>5055</v>
      </c>
      <c r="GD785" s="551">
        <v>1</v>
      </c>
      <c r="GE785" s="552" t="s">
        <v>5056</v>
      </c>
      <c r="GF785" s="171">
        <v>1</v>
      </c>
      <c r="GG785" s="171">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0"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1">
        <v>0</v>
      </c>
      <c r="BQ786" s="171"/>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1">
        <v>0</v>
      </c>
      <c r="DG786" s="171">
        <v>0</v>
      </c>
      <c r="DH786" s="331" t="s">
        <v>148</v>
      </c>
      <c r="DI786" s="552" t="s">
        <v>137</v>
      </c>
      <c r="DJ786" s="551">
        <v>0</v>
      </c>
      <c r="DK786" s="552" t="s">
        <v>137</v>
      </c>
      <c r="DL786" s="171">
        <v>3</v>
      </c>
      <c r="DM786" s="171">
        <v>3</v>
      </c>
      <c r="DN786" s="331">
        <v>1</v>
      </c>
      <c r="DO786" s="552" t="s">
        <v>137</v>
      </c>
      <c r="DP786" s="550">
        <v>0</v>
      </c>
      <c r="DQ786" s="552" t="s">
        <v>137</v>
      </c>
      <c r="DR786" s="171">
        <v>21</v>
      </c>
      <c r="DS786" s="171">
        <v>0</v>
      </c>
      <c r="DT786" s="331">
        <v>0</v>
      </c>
      <c r="DU786" s="552" t="s">
        <v>14671</v>
      </c>
      <c r="DV786" s="551">
        <v>0</v>
      </c>
      <c r="DW786" s="552" t="s">
        <v>137</v>
      </c>
      <c r="DX786" s="171">
        <v>0</v>
      </c>
      <c r="DY786" s="171">
        <v>0</v>
      </c>
      <c r="DZ786" s="331" t="s">
        <v>148</v>
      </c>
      <c r="EA786" s="552" t="s">
        <v>137</v>
      </c>
      <c r="EB786" s="551">
        <v>0</v>
      </c>
      <c r="EC786" s="552" t="s">
        <v>137</v>
      </c>
      <c r="ED786" s="171">
        <v>2</v>
      </c>
      <c r="EE786" s="171">
        <v>0</v>
      </c>
      <c r="EF786" s="575">
        <v>0</v>
      </c>
      <c r="EG786" s="552" t="s">
        <v>14672</v>
      </c>
      <c r="EH786" s="551">
        <v>2</v>
      </c>
      <c r="EI786" s="552" t="s">
        <v>14673</v>
      </c>
      <c r="EJ786" s="171">
        <v>3</v>
      </c>
      <c r="EK786" s="171">
        <v>0</v>
      </c>
      <c r="EL786" s="575">
        <v>0</v>
      </c>
      <c r="EM786" s="552" t="s">
        <v>14674</v>
      </c>
      <c r="EN786" s="551">
        <v>3</v>
      </c>
      <c r="EO786" s="552" t="s">
        <v>14675</v>
      </c>
      <c r="EP786" s="171">
        <v>7</v>
      </c>
      <c r="EQ786" s="171">
        <v>5</v>
      </c>
      <c r="ER786" s="331">
        <v>0.7142857142857143</v>
      </c>
      <c r="ES786" s="552" t="s">
        <v>14676</v>
      </c>
      <c r="ET786" s="551">
        <v>2</v>
      </c>
      <c r="EU786" s="552" t="s">
        <v>14675</v>
      </c>
      <c r="EV786" s="171">
        <v>18</v>
      </c>
      <c r="EW786" s="171">
        <v>0</v>
      </c>
      <c r="EX786" s="331">
        <v>0</v>
      </c>
      <c r="EY786" s="552" t="s">
        <v>14677</v>
      </c>
      <c r="EZ786" s="551">
        <v>15</v>
      </c>
      <c r="FA786" s="552" t="s">
        <v>14678</v>
      </c>
      <c r="FB786" s="171">
        <v>0</v>
      </c>
      <c r="FC786" s="171">
        <v>0</v>
      </c>
      <c r="FD786" s="331" t="s">
        <v>148</v>
      </c>
      <c r="FE786" s="552" t="s">
        <v>137</v>
      </c>
      <c r="FF786" s="551">
        <v>0</v>
      </c>
      <c r="FG786" s="552" t="s">
        <v>137</v>
      </c>
      <c r="FH786" s="171">
        <v>2</v>
      </c>
      <c r="FI786" s="171">
        <v>2</v>
      </c>
      <c r="FJ786" s="331">
        <v>1</v>
      </c>
      <c r="FK786" s="552" t="s">
        <v>137</v>
      </c>
      <c r="FL786" s="551">
        <v>0</v>
      </c>
      <c r="FM786" s="552" t="s">
        <v>137</v>
      </c>
      <c r="FN786" s="171">
        <v>0</v>
      </c>
      <c r="FO786" s="171">
        <v>0</v>
      </c>
      <c r="FP786" s="331" t="s">
        <v>148</v>
      </c>
      <c r="FQ786" s="552" t="s">
        <v>137</v>
      </c>
      <c r="FR786" s="551">
        <v>0</v>
      </c>
      <c r="FS786" s="552" t="s">
        <v>137</v>
      </c>
      <c r="FT786" s="171">
        <v>0</v>
      </c>
      <c r="FU786" s="171">
        <v>0</v>
      </c>
      <c r="FV786" s="331" t="s">
        <v>148</v>
      </c>
      <c r="FW786" s="552" t="s">
        <v>137</v>
      </c>
      <c r="FX786" s="551">
        <v>0</v>
      </c>
      <c r="FY786" s="552" t="s">
        <v>137</v>
      </c>
      <c r="FZ786" s="171">
        <v>6</v>
      </c>
      <c r="GA786" s="171">
        <v>6</v>
      </c>
      <c r="GB786" s="331">
        <v>1</v>
      </c>
      <c r="GC786" s="552" t="s">
        <v>137</v>
      </c>
      <c r="GD786" s="551">
        <v>0</v>
      </c>
      <c r="GE786" s="552" t="s">
        <v>137</v>
      </c>
      <c r="GF786" s="171">
        <v>4</v>
      </c>
      <c r="GG786" s="171">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2" customFormat="1" ht="115" customHeight="1">
      <c r="A787" s="334" t="s">
        <v>18603</v>
      </c>
      <c r="B787" s="554" t="s">
        <v>5059</v>
      </c>
      <c r="C787" s="554" t="s">
        <v>5060</v>
      </c>
      <c r="D787" s="562" t="s">
        <v>95</v>
      </c>
      <c r="E787" s="554" t="s">
        <v>132</v>
      </c>
      <c r="F787" s="554"/>
      <c r="G787" s="237"/>
      <c r="H787" s="554" t="s">
        <v>132</v>
      </c>
      <c r="I787" s="554"/>
      <c r="J787" s="237"/>
      <c r="K787" s="177"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2"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3"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2"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2"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2"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2"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2"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2"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2"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1">
        <v>7</v>
      </c>
      <c r="BQ796" s="171">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1">
        <v>0</v>
      </c>
      <c r="DG796" s="171">
        <v>0</v>
      </c>
      <c r="DH796" s="428" t="s">
        <v>148</v>
      </c>
      <c r="DI796" s="552" t="s">
        <v>137</v>
      </c>
      <c r="DJ796" s="551">
        <v>0</v>
      </c>
      <c r="DK796" s="552" t="s">
        <v>137</v>
      </c>
      <c r="DL796" s="171">
        <v>4</v>
      </c>
      <c r="DM796" s="171">
        <v>3</v>
      </c>
      <c r="DN796" s="428">
        <v>0.75</v>
      </c>
      <c r="DO796" s="552" t="s">
        <v>5129</v>
      </c>
      <c r="DP796" s="550">
        <v>0</v>
      </c>
      <c r="DQ796" s="552" t="s">
        <v>137</v>
      </c>
      <c r="DR796" s="171">
        <v>4</v>
      </c>
      <c r="DS796" s="171">
        <v>0</v>
      </c>
      <c r="DT796" s="428">
        <v>0</v>
      </c>
      <c r="DU796" s="552" t="s">
        <v>5130</v>
      </c>
      <c r="DV796" s="551">
        <v>0</v>
      </c>
      <c r="DW796" s="552" t="s">
        <v>137</v>
      </c>
      <c r="DX796" s="171">
        <v>3</v>
      </c>
      <c r="DY796" s="171">
        <v>0</v>
      </c>
      <c r="DZ796" s="428">
        <v>0</v>
      </c>
      <c r="EA796" s="552" t="s">
        <v>5131</v>
      </c>
      <c r="EB796" s="551">
        <v>0</v>
      </c>
      <c r="EC796" s="552" t="s">
        <v>137</v>
      </c>
      <c r="ED796" s="171">
        <v>0</v>
      </c>
      <c r="EE796" s="171">
        <v>0</v>
      </c>
      <c r="EF796" s="580" t="s">
        <v>148</v>
      </c>
      <c r="EG796" s="552" t="s">
        <v>137</v>
      </c>
      <c r="EH796" s="551">
        <v>0</v>
      </c>
      <c r="EI796" s="552" t="s">
        <v>137</v>
      </c>
      <c r="EJ796" s="171">
        <v>3</v>
      </c>
      <c r="EK796" s="171">
        <v>0</v>
      </c>
      <c r="EL796" s="580">
        <v>0</v>
      </c>
      <c r="EM796" s="552" t="s">
        <v>5132</v>
      </c>
      <c r="EN796" s="551">
        <v>3</v>
      </c>
      <c r="EO796" s="552" t="s">
        <v>5133</v>
      </c>
      <c r="EP796" s="171">
        <v>0</v>
      </c>
      <c r="EQ796" s="171">
        <v>0</v>
      </c>
      <c r="ER796" s="428" t="s">
        <v>148</v>
      </c>
      <c r="ES796" s="552" t="s">
        <v>137</v>
      </c>
      <c r="ET796" s="551">
        <v>0</v>
      </c>
      <c r="EU796" s="552" t="s">
        <v>137</v>
      </c>
      <c r="EV796" s="171">
        <v>7</v>
      </c>
      <c r="EW796" s="171">
        <v>0</v>
      </c>
      <c r="EX796" s="428">
        <v>0</v>
      </c>
      <c r="EY796" s="552" t="s">
        <v>16104</v>
      </c>
      <c r="EZ796" s="551">
        <v>4</v>
      </c>
      <c r="FA796" s="552" t="s">
        <v>16105</v>
      </c>
      <c r="FB796" s="171">
        <v>1</v>
      </c>
      <c r="FC796" s="171">
        <v>0</v>
      </c>
      <c r="FD796" s="428">
        <v>0</v>
      </c>
      <c r="FE796" s="552" t="s">
        <v>14689</v>
      </c>
      <c r="FF796" s="551">
        <v>0</v>
      </c>
      <c r="FG796" s="552" t="s">
        <v>137</v>
      </c>
      <c r="FH796" s="171">
        <v>0</v>
      </c>
      <c r="FI796" s="171">
        <v>0</v>
      </c>
      <c r="FJ796" s="428" t="s">
        <v>148</v>
      </c>
      <c r="FK796" s="552" t="s">
        <v>137</v>
      </c>
      <c r="FL796" s="551">
        <v>0</v>
      </c>
      <c r="FM796" s="552" t="s">
        <v>137</v>
      </c>
      <c r="FN796" s="171">
        <v>0</v>
      </c>
      <c r="FO796" s="171">
        <v>0</v>
      </c>
      <c r="FP796" s="428" t="s">
        <v>148</v>
      </c>
      <c r="FQ796" s="552" t="s">
        <v>137</v>
      </c>
      <c r="FR796" s="551">
        <v>0</v>
      </c>
      <c r="FS796" s="552" t="s">
        <v>137</v>
      </c>
      <c r="FT796" s="171">
        <v>0</v>
      </c>
      <c r="FU796" s="171">
        <v>0</v>
      </c>
      <c r="FV796" s="428" t="s">
        <v>148</v>
      </c>
      <c r="FW796" s="552" t="s">
        <v>137</v>
      </c>
      <c r="FX796" s="551">
        <v>0</v>
      </c>
      <c r="FY796" s="552" t="s">
        <v>137</v>
      </c>
      <c r="FZ796" s="171">
        <v>5</v>
      </c>
      <c r="GA796" s="171">
        <v>4</v>
      </c>
      <c r="GB796" s="428">
        <v>0.8</v>
      </c>
      <c r="GC796" s="552" t="s">
        <v>5134</v>
      </c>
      <c r="GD796" s="551">
        <v>1</v>
      </c>
      <c r="GE796" s="552" t="s">
        <v>5135</v>
      </c>
      <c r="GF796" s="171">
        <v>11</v>
      </c>
      <c r="GG796" s="171">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2"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1">
        <v>1</v>
      </c>
      <c r="BQ797" s="171">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1">
        <v>0</v>
      </c>
      <c r="DG797" s="171">
        <v>0</v>
      </c>
      <c r="DH797" s="331" t="s">
        <v>148</v>
      </c>
      <c r="DI797" s="552"/>
      <c r="DJ797" s="551">
        <v>0</v>
      </c>
      <c r="DK797" s="552"/>
      <c r="DL797" s="171">
        <v>0</v>
      </c>
      <c r="DM797" s="171">
        <v>0</v>
      </c>
      <c r="DN797" s="331" t="s">
        <v>148</v>
      </c>
      <c r="DO797" s="552"/>
      <c r="DP797" s="550">
        <v>0</v>
      </c>
      <c r="DQ797" s="552"/>
      <c r="DR797" s="171">
        <v>17</v>
      </c>
      <c r="DS797" s="171">
        <v>17</v>
      </c>
      <c r="DT797" s="428">
        <v>1</v>
      </c>
      <c r="DU797" s="552"/>
      <c r="DV797" s="551">
        <v>0</v>
      </c>
      <c r="DW797" s="552"/>
      <c r="DX797" s="171">
        <v>0</v>
      </c>
      <c r="DY797" s="171">
        <v>0</v>
      </c>
      <c r="DZ797" s="331" t="s">
        <v>148</v>
      </c>
      <c r="EA797" s="552"/>
      <c r="EB797" s="551">
        <v>0</v>
      </c>
      <c r="EC797" s="552"/>
      <c r="ED797" s="171">
        <v>1</v>
      </c>
      <c r="EE797" s="171">
        <v>0</v>
      </c>
      <c r="EF797" s="575">
        <v>0</v>
      </c>
      <c r="EG797" s="552" t="s">
        <v>5139</v>
      </c>
      <c r="EH797" s="551">
        <v>0</v>
      </c>
      <c r="EI797" s="552"/>
      <c r="EJ797" s="171">
        <v>1</v>
      </c>
      <c r="EK797" s="171">
        <v>0</v>
      </c>
      <c r="EL797" s="575">
        <v>0</v>
      </c>
      <c r="EM797" s="552" t="s">
        <v>5140</v>
      </c>
      <c r="EN797" s="551">
        <v>0</v>
      </c>
      <c r="EO797" s="552"/>
      <c r="EP797" s="171">
        <v>1</v>
      </c>
      <c r="EQ797" s="171">
        <v>0</v>
      </c>
      <c r="ER797" s="331">
        <v>0</v>
      </c>
      <c r="ES797" s="552" t="s">
        <v>5079</v>
      </c>
      <c r="ET797" s="551">
        <v>0</v>
      </c>
      <c r="EU797" s="552"/>
      <c r="EV797" s="171">
        <v>1</v>
      </c>
      <c r="EW797" s="171">
        <v>0</v>
      </c>
      <c r="EX797" s="331">
        <v>0</v>
      </c>
      <c r="EY797" s="552" t="s">
        <v>13195</v>
      </c>
      <c r="EZ797" s="551">
        <v>0</v>
      </c>
      <c r="FA797" s="552"/>
      <c r="FB797" s="171">
        <v>1</v>
      </c>
      <c r="FC797" s="171">
        <v>0</v>
      </c>
      <c r="FD797" s="331">
        <v>0</v>
      </c>
      <c r="FE797" s="552" t="s">
        <v>5141</v>
      </c>
      <c r="FF797" s="551">
        <v>1</v>
      </c>
      <c r="FG797" s="552" t="s">
        <v>5142</v>
      </c>
      <c r="FH797" s="171">
        <v>1</v>
      </c>
      <c r="FI797" s="171">
        <v>0</v>
      </c>
      <c r="FJ797" s="331">
        <v>0</v>
      </c>
      <c r="FK797" s="552" t="s">
        <v>16106</v>
      </c>
      <c r="FL797" s="551">
        <v>0</v>
      </c>
      <c r="FM797" s="552"/>
      <c r="FN797" s="171">
        <v>1</v>
      </c>
      <c r="FO797" s="171">
        <v>1</v>
      </c>
      <c r="FP797" s="331">
        <v>1</v>
      </c>
      <c r="FQ797" s="552"/>
      <c r="FR797" s="551">
        <v>0</v>
      </c>
      <c r="FS797" s="552"/>
      <c r="FT797" s="171">
        <v>1</v>
      </c>
      <c r="FU797" s="171">
        <v>1</v>
      </c>
      <c r="FV797" s="331">
        <v>1</v>
      </c>
      <c r="FW797" s="552"/>
      <c r="FX797" s="551">
        <v>0</v>
      </c>
      <c r="FY797" s="552"/>
      <c r="FZ797" s="171">
        <v>1</v>
      </c>
      <c r="GA797" s="171">
        <v>0</v>
      </c>
      <c r="GB797" s="331">
        <v>0</v>
      </c>
      <c r="GC797" s="552" t="s">
        <v>5143</v>
      </c>
      <c r="GD797" s="551">
        <v>1</v>
      </c>
      <c r="GE797" s="552" t="s">
        <v>5144</v>
      </c>
      <c r="GF797" s="171">
        <v>1</v>
      </c>
      <c r="GG797" s="171">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2"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1">
        <v>1</v>
      </c>
      <c r="BQ798" s="171">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1">
        <v>0</v>
      </c>
      <c r="DG798" s="171">
        <v>0</v>
      </c>
      <c r="DH798" s="428" t="s">
        <v>148</v>
      </c>
      <c r="DI798" s="552" t="s">
        <v>137</v>
      </c>
      <c r="DJ798" s="551">
        <v>0</v>
      </c>
      <c r="DK798" s="552" t="s">
        <v>137</v>
      </c>
      <c r="DL798" s="171">
        <v>6</v>
      </c>
      <c r="DM798" s="171">
        <v>6</v>
      </c>
      <c r="DN798" s="428">
        <v>1</v>
      </c>
      <c r="DO798" s="552" t="s">
        <v>137</v>
      </c>
      <c r="DP798" s="550">
        <v>0</v>
      </c>
      <c r="DQ798" s="552" t="s">
        <v>137</v>
      </c>
      <c r="DR798" s="171">
        <v>16</v>
      </c>
      <c r="DS798" s="171">
        <v>0</v>
      </c>
      <c r="DT798" s="428">
        <v>0</v>
      </c>
      <c r="DU798" s="552" t="s">
        <v>5147</v>
      </c>
      <c r="DV798" s="551">
        <v>0</v>
      </c>
      <c r="DW798" s="552" t="s">
        <v>137</v>
      </c>
      <c r="DX798" s="171">
        <v>11</v>
      </c>
      <c r="DY798" s="171">
        <v>6</v>
      </c>
      <c r="DZ798" s="428">
        <v>0.54545454545454541</v>
      </c>
      <c r="EA798" s="552" t="s">
        <v>5148</v>
      </c>
      <c r="EB798" s="551">
        <v>0</v>
      </c>
      <c r="EC798" s="552" t="s">
        <v>137</v>
      </c>
      <c r="ED798" s="171">
        <v>2</v>
      </c>
      <c r="EE798" s="171">
        <v>0</v>
      </c>
      <c r="EF798" s="580">
        <v>0</v>
      </c>
      <c r="EG798" s="552" t="s">
        <v>550</v>
      </c>
      <c r="EH798" s="551">
        <v>0</v>
      </c>
      <c r="EI798" s="552" t="s">
        <v>137</v>
      </c>
      <c r="EJ798" s="171">
        <v>3</v>
      </c>
      <c r="EK798" s="171">
        <v>0</v>
      </c>
      <c r="EL798" s="580">
        <v>0</v>
      </c>
      <c r="EM798" s="552" t="s">
        <v>1347</v>
      </c>
      <c r="EN798" s="551">
        <v>0</v>
      </c>
      <c r="EO798" s="552"/>
      <c r="EP798" s="171">
        <v>4</v>
      </c>
      <c r="EQ798" s="171">
        <v>1</v>
      </c>
      <c r="ER798" s="428">
        <v>0.25</v>
      </c>
      <c r="ES798" s="552" t="s">
        <v>1347</v>
      </c>
      <c r="ET798" s="551">
        <v>1</v>
      </c>
      <c r="EU798" s="552" t="s">
        <v>5149</v>
      </c>
      <c r="EV798" s="171">
        <v>10</v>
      </c>
      <c r="EW798" s="171">
        <v>0</v>
      </c>
      <c r="EX798" s="428">
        <v>0</v>
      </c>
      <c r="EY798" s="552" t="s">
        <v>1347</v>
      </c>
      <c r="EZ798" s="551">
        <v>0</v>
      </c>
      <c r="FA798" s="552" t="s">
        <v>137</v>
      </c>
      <c r="FB798" s="171">
        <v>1</v>
      </c>
      <c r="FC798" s="171">
        <v>0</v>
      </c>
      <c r="FD798" s="428">
        <v>0</v>
      </c>
      <c r="FE798" s="552" t="s">
        <v>5066</v>
      </c>
      <c r="FF798" s="551">
        <v>1</v>
      </c>
      <c r="FG798" s="552" t="s">
        <v>5150</v>
      </c>
      <c r="FH798" s="171">
        <v>0</v>
      </c>
      <c r="FI798" s="171">
        <v>0</v>
      </c>
      <c r="FJ798" s="428" t="s">
        <v>148</v>
      </c>
      <c r="FK798" s="552"/>
      <c r="FL798" s="551">
        <v>0</v>
      </c>
      <c r="FM798" s="552" t="s">
        <v>137</v>
      </c>
      <c r="FN798" s="171">
        <v>1</v>
      </c>
      <c r="FO798" s="171">
        <v>1</v>
      </c>
      <c r="FP798" s="428">
        <v>1</v>
      </c>
      <c r="FQ798" s="552" t="s">
        <v>137</v>
      </c>
      <c r="FR798" s="551">
        <v>0</v>
      </c>
      <c r="FS798" s="552" t="s">
        <v>137</v>
      </c>
      <c r="FT798" s="171">
        <v>0</v>
      </c>
      <c r="FU798" s="171">
        <v>0</v>
      </c>
      <c r="FV798" s="428" t="s">
        <v>148</v>
      </c>
      <c r="FW798" s="552" t="s">
        <v>137</v>
      </c>
      <c r="FX798" s="551">
        <v>0</v>
      </c>
      <c r="FY798" s="552" t="s">
        <v>137</v>
      </c>
      <c r="FZ798" s="171">
        <v>3</v>
      </c>
      <c r="GA798" s="171">
        <v>0</v>
      </c>
      <c r="GB798" s="428">
        <v>0</v>
      </c>
      <c r="GC798" s="552" t="s">
        <v>1274</v>
      </c>
      <c r="GD798" s="551">
        <v>0</v>
      </c>
      <c r="GE798" s="552" t="s">
        <v>137</v>
      </c>
      <c r="GF798" s="171">
        <v>4</v>
      </c>
      <c r="GG798" s="171">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2"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1">
        <v>2</v>
      </c>
      <c r="BQ799" s="171">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1">
        <v>0</v>
      </c>
      <c r="DG799" s="171">
        <v>0</v>
      </c>
      <c r="DH799" s="428" t="s">
        <v>148</v>
      </c>
      <c r="DI799" s="552" t="s">
        <v>137</v>
      </c>
      <c r="DJ799" s="551">
        <v>0</v>
      </c>
      <c r="DK799" s="552" t="s">
        <v>137</v>
      </c>
      <c r="DL799" s="171">
        <v>0</v>
      </c>
      <c r="DM799" s="171">
        <v>0</v>
      </c>
      <c r="DN799" s="428" t="s">
        <v>148</v>
      </c>
      <c r="DO799" s="552" t="s">
        <v>137</v>
      </c>
      <c r="DP799" s="550">
        <v>0</v>
      </c>
      <c r="DQ799" s="552" t="s">
        <v>137</v>
      </c>
      <c r="DR799" s="171">
        <v>14</v>
      </c>
      <c r="DS799" s="171">
        <v>0</v>
      </c>
      <c r="DT799" s="428">
        <v>0</v>
      </c>
      <c r="DU799" s="552" t="s">
        <v>5157</v>
      </c>
      <c r="DV799" s="551">
        <v>0</v>
      </c>
      <c r="DW799" s="552" t="s">
        <v>137</v>
      </c>
      <c r="DX799" s="171">
        <v>0</v>
      </c>
      <c r="DY799" s="171">
        <v>0</v>
      </c>
      <c r="DZ799" s="428" t="s">
        <v>148</v>
      </c>
      <c r="EA799" s="552" t="s">
        <v>137</v>
      </c>
      <c r="EB799" s="551">
        <v>0</v>
      </c>
      <c r="EC799" s="552" t="s">
        <v>137</v>
      </c>
      <c r="ED799" s="171">
        <v>0</v>
      </c>
      <c r="EE799" s="171">
        <v>0</v>
      </c>
      <c r="EF799" s="580" t="s">
        <v>148</v>
      </c>
      <c r="EG799" s="552" t="s">
        <v>137</v>
      </c>
      <c r="EH799" s="551">
        <v>0</v>
      </c>
      <c r="EI799" s="552" t="s">
        <v>137</v>
      </c>
      <c r="EJ799" s="171">
        <v>1</v>
      </c>
      <c r="EK799" s="171">
        <v>0</v>
      </c>
      <c r="EL799" s="580">
        <v>0</v>
      </c>
      <c r="EM799" s="552" t="s">
        <v>5063</v>
      </c>
      <c r="EN799" s="551">
        <v>1</v>
      </c>
      <c r="EO799" s="552" t="s">
        <v>5156</v>
      </c>
      <c r="EP799" s="171">
        <v>2</v>
      </c>
      <c r="EQ799" s="171">
        <v>0</v>
      </c>
      <c r="ER799" s="428">
        <v>0</v>
      </c>
      <c r="ES799" s="552" t="s">
        <v>5063</v>
      </c>
      <c r="ET799" s="551">
        <v>1</v>
      </c>
      <c r="EU799" s="552" t="s">
        <v>5158</v>
      </c>
      <c r="EV799" s="171">
        <v>18</v>
      </c>
      <c r="EW799" s="171">
        <v>0</v>
      </c>
      <c r="EX799" s="428">
        <v>0</v>
      </c>
      <c r="EY799" s="552" t="s">
        <v>13196</v>
      </c>
      <c r="EZ799" s="551">
        <v>0</v>
      </c>
      <c r="FA799" s="552" t="s">
        <v>137</v>
      </c>
      <c r="FB799" s="171">
        <v>1</v>
      </c>
      <c r="FC799" s="171">
        <v>1</v>
      </c>
      <c r="FD799" s="428">
        <v>1</v>
      </c>
      <c r="FE799" s="552" t="s">
        <v>137</v>
      </c>
      <c r="FF799" s="551">
        <v>0</v>
      </c>
      <c r="FG799" s="552"/>
      <c r="FH799" s="171">
        <v>1</v>
      </c>
      <c r="FI799" s="171">
        <v>0</v>
      </c>
      <c r="FJ799" s="428">
        <v>0</v>
      </c>
      <c r="FK799" s="552"/>
      <c r="FL799" s="551">
        <v>1</v>
      </c>
      <c r="FM799" s="552" t="s">
        <v>5159</v>
      </c>
      <c r="FN799" s="171">
        <v>0</v>
      </c>
      <c r="FO799" s="171">
        <v>0</v>
      </c>
      <c r="FP799" s="428" t="s">
        <v>148</v>
      </c>
      <c r="FQ799" s="552" t="s">
        <v>137</v>
      </c>
      <c r="FR799" s="551">
        <v>0</v>
      </c>
      <c r="FS799" s="552" t="s">
        <v>137</v>
      </c>
      <c r="FT799" s="171">
        <v>0</v>
      </c>
      <c r="FU799" s="171">
        <v>0</v>
      </c>
      <c r="FV799" s="428" t="s">
        <v>148</v>
      </c>
      <c r="FW799" s="552" t="s">
        <v>137</v>
      </c>
      <c r="FX799" s="551">
        <v>0</v>
      </c>
      <c r="FY799" s="552" t="s">
        <v>137</v>
      </c>
      <c r="FZ799" s="171">
        <v>5</v>
      </c>
      <c r="GA799" s="171">
        <v>5</v>
      </c>
      <c r="GB799" s="428">
        <v>1</v>
      </c>
      <c r="GC799" s="552" t="s">
        <v>137</v>
      </c>
      <c r="GD799" s="551">
        <v>0</v>
      </c>
      <c r="GE799" s="552" t="s">
        <v>137</v>
      </c>
      <c r="GF799" s="171">
        <v>5</v>
      </c>
      <c r="GG799" s="171">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2"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2"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2"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2"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3" customFormat="1" ht="143">
      <c r="A804" s="429">
        <v>192015</v>
      </c>
      <c r="B804" s="180" t="s">
        <v>5185</v>
      </c>
      <c r="C804" s="180" t="s">
        <v>5186</v>
      </c>
      <c r="D804" s="194" t="s">
        <v>12168</v>
      </c>
      <c r="E804" s="180" t="s">
        <v>132</v>
      </c>
      <c r="F804" s="180" t="s">
        <v>137</v>
      </c>
      <c r="G804" s="272" t="s">
        <v>137</v>
      </c>
      <c r="H804" s="180" t="s">
        <v>132</v>
      </c>
      <c r="I804" s="272" t="s">
        <v>137</v>
      </c>
      <c r="J804" s="272" t="s">
        <v>137</v>
      </c>
      <c r="K804" s="370" t="s">
        <v>138</v>
      </c>
      <c r="L804" s="180" t="s">
        <v>137</v>
      </c>
      <c r="M804" s="430" t="s">
        <v>137</v>
      </c>
      <c r="N804" s="180" t="s">
        <v>132</v>
      </c>
      <c r="O804" s="180" t="s">
        <v>137</v>
      </c>
      <c r="P804" s="272" t="s">
        <v>137</v>
      </c>
      <c r="Q804" s="180" t="s">
        <v>132</v>
      </c>
      <c r="R804" s="180" t="s">
        <v>137</v>
      </c>
      <c r="S804" s="272" t="s">
        <v>137</v>
      </c>
      <c r="T804" s="180" t="s">
        <v>132</v>
      </c>
      <c r="U804" s="272" t="s">
        <v>137</v>
      </c>
      <c r="V804" s="272" t="s">
        <v>137</v>
      </c>
      <c r="W804" s="180" t="s">
        <v>132</v>
      </c>
      <c r="X804" s="180" t="s">
        <v>137</v>
      </c>
      <c r="Y804" s="272" t="s">
        <v>137</v>
      </c>
      <c r="Z804" s="180" t="s">
        <v>132</v>
      </c>
      <c r="AA804" s="180" t="s">
        <v>137</v>
      </c>
      <c r="AB804" s="272" t="s">
        <v>137</v>
      </c>
      <c r="AC804" s="180" t="s">
        <v>132</v>
      </c>
      <c r="AD804" s="180" t="s">
        <v>137</v>
      </c>
      <c r="AE804" s="272" t="s">
        <v>137</v>
      </c>
      <c r="AF804" s="431" t="s">
        <v>148</v>
      </c>
      <c r="AG804" s="180"/>
      <c r="AH804" s="271"/>
      <c r="AI804" s="180" t="s">
        <v>132</v>
      </c>
      <c r="AJ804" s="180" t="s">
        <v>137</v>
      </c>
      <c r="AK804" s="272" t="s">
        <v>137</v>
      </c>
      <c r="AL804" s="180" t="s">
        <v>132</v>
      </c>
      <c r="AM804" s="180" t="s">
        <v>137</v>
      </c>
      <c r="AN804" s="272" t="s">
        <v>137</v>
      </c>
      <c r="AO804" s="180"/>
      <c r="AP804" s="272" t="s">
        <v>137</v>
      </c>
      <c r="AQ804" s="272" t="s">
        <v>137</v>
      </c>
      <c r="AR804" s="180" t="s">
        <v>132</v>
      </c>
      <c r="AS804" s="272" t="s">
        <v>137</v>
      </c>
      <c r="AT804" s="272" t="s">
        <v>137</v>
      </c>
      <c r="AU804" s="180" t="s">
        <v>132</v>
      </c>
      <c r="AV804" s="180" t="s">
        <v>137</v>
      </c>
      <c r="AW804" s="272" t="s">
        <v>137</v>
      </c>
      <c r="AX804" s="180" t="s">
        <v>132</v>
      </c>
      <c r="AY804" s="180" t="s">
        <v>137</v>
      </c>
      <c r="AZ804" s="272" t="s">
        <v>137</v>
      </c>
      <c r="BA804" s="180" t="s">
        <v>132</v>
      </c>
      <c r="BB804" s="180" t="s">
        <v>137</v>
      </c>
      <c r="BC804" s="272" t="s">
        <v>137</v>
      </c>
      <c r="BD804" s="180">
        <v>1</v>
      </c>
      <c r="BE804" s="180">
        <v>0</v>
      </c>
      <c r="BF804" s="574">
        <v>0</v>
      </c>
      <c r="BG804" s="313" t="s">
        <v>14698</v>
      </c>
      <c r="BH804" s="180">
        <v>1</v>
      </c>
      <c r="BI804" s="272" t="s">
        <v>18626</v>
      </c>
      <c r="BJ804" s="180">
        <v>3</v>
      </c>
      <c r="BK804" s="180">
        <v>3</v>
      </c>
      <c r="BL804" s="357">
        <v>1</v>
      </c>
      <c r="BM804" s="272"/>
      <c r="BN804" s="180">
        <v>0</v>
      </c>
      <c r="BO804" s="272" t="s">
        <v>137</v>
      </c>
      <c r="BP804" s="180">
        <v>1</v>
      </c>
      <c r="BQ804" s="180">
        <v>1</v>
      </c>
      <c r="BR804" s="357">
        <v>1</v>
      </c>
      <c r="BS804" s="272" t="s">
        <v>137</v>
      </c>
      <c r="BT804" s="180">
        <v>0</v>
      </c>
      <c r="BU804" s="272" t="s">
        <v>137</v>
      </c>
      <c r="BV804" s="180">
        <v>0</v>
      </c>
      <c r="BW804" s="180">
        <v>0</v>
      </c>
      <c r="BX804" s="194" t="s">
        <v>148</v>
      </c>
      <c r="BY804" s="272"/>
      <c r="BZ804" s="180">
        <v>0</v>
      </c>
      <c r="CA804" s="272" t="s">
        <v>137</v>
      </c>
      <c r="CB804" s="180">
        <v>0</v>
      </c>
      <c r="CC804" s="180">
        <v>0</v>
      </c>
      <c r="CD804" s="194" t="s">
        <v>148</v>
      </c>
      <c r="CE804" s="272" t="s">
        <v>137</v>
      </c>
      <c r="CF804" s="180">
        <v>0</v>
      </c>
      <c r="CG804" s="272" t="s">
        <v>137</v>
      </c>
      <c r="CH804" s="180">
        <v>1</v>
      </c>
      <c r="CI804" s="180">
        <v>1</v>
      </c>
      <c r="CJ804" s="432">
        <v>1</v>
      </c>
      <c r="CK804" s="180" t="s">
        <v>137</v>
      </c>
      <c r="CL804" s="180">
        <v>0</v>
      </c>
      <c r="CM804" s="272" t="s">
        <v>137</v>
      </c>
      <c r="CN804" s="180">
        <v>5</v>
      </c>
      <c r="CO804" s="180">
        <v>5</v>
      </c>
      <c r="CP804" s="358">
        <v>1</v>
      </c>
      <c r="CQ804" s="272" t="s">
        <v>137</v>
      </c>
      <c r="CR804" s="180">
        <v>0</v>
      </c>
      <c r="CS804" s="272" t="s">
        <v>137</v>
      </c>
      <c r="CT804" s="180">
        <v>0</v>
      </c>
      <c r="CU804" s="180">
        <v>0</v>
      </c>
      <c r="CV804" s="194" t="s">
        <v>148</v>
      </c>
      <c r="CW804" s="272" t="s">
        <v>137</v>
      </c>
      <c r="CX804" s="180">
        <v>0</v>
      </c>
      <c r="CY804" s="272" t="s">
        <v>137</v>
      </c>
      <c r="CZ804" s="180">
        <v>0</v>
      </c>
      <c r="DA804" s="180">
        <v>0</v>
      </c>
      <c r="DB804" s="194" t="s">
        <v>148</v>
      </c>
      <c r="DC804" s="272" t="s">
        <v>137</v>
      </c>
      <c r="DD804" s="180">
        <v>0</v>
      </c>
      <c r="DE804" s="272" t="s">
        <v>137</v>
      </c>
      <c r="DF804" s="180">
        <v>0</v>
      </c>
      <c r="DG804" s="180">
        <v>0</v>
      </c>
      <c r="DH804" s="194" t="s">
        <v>148</v>
      </c>
      <c r="DI804" s="272" t="s">
        <v>137</v>
      </c>
      <c r="DJ804" s="180">
        <v>0</v>
      </c>
      <c r="DK804" s="272" t="s">
        <v>137</v>
      </c>
      <c r="DL804" s="180">
        <v>0</v>
      </c>
      <c r="DM804" s="180">
        <v>0</v>
      </c>
      <c r="DN804" s="194" t="s">
        <v>148</v>
      </c>
      <c r="DO804" s="272" t="s">
        <v>137</v>
      </c>
      <c r="DP804" s="180">
        <v>0</v>
      </c>
      <c r="DQ804" s="272" t="s">
        <v>137</v>
      </c>
      <c r="DR804" s="180">
        <v>18</v>
      </c>
      <c r="DS804" s="180">
        <v>0</v>
      </c>
      <c r="DT804" s="575">
        <v>0</v>
      </c>
      <c r="DU804" s="272" t="s">
        <v>11411</v>
      </c>
      <c r="DV804" s="180">
        <v>0</v>
      </c>
      <c r="DW804" s="272" t="s">
        <v>137</v>
      </c>
      <c r="DX804" s="180">
        <v>10</v>
      </c>
      <c r="DY804" s="180">
        <v>6</v>
      </c>
      <c r="DZ804" s="574">
        <v>0.6</v>
      </c>
      <c r="EA804" s="272" t="s">
        <v>16356</v>
      </c>
      <c r="EB804" s="180">
        <v>0</v>
      </c>
      <c r="EC804" s="272" t="s">
        <v>137</v>
      </c>
      <c r="ED804" s="180">
        <v>2</v>
      </c>
      <c r="EE804" s="180">
        <v>0</v>
      </c>
      <c r="EF804" s="574">
        <v>0</v>
      </c>
      <c r="EG804" s="272" t="s">
        <v>11412</v>
      </c>
      <c r="EH804" s="180">
        <v>2</v>
      </c>
      <c r="EI804" s="272" t="s">
        <v>11413</v>
      </c>
      <c r="EJ804" s="180">
        <v>1</v>
      </c>
      <c r="EK804" s="180">
        <v>0</v>
      </c>
      <c r="EL804" s="574">
        <v>0</v>
      </c>
      <c r="EM804" s="272" t="s">
        <v>11414</v>
      </c>
      <c r="EN804" s="180">
        <v>1</v>
      </c>
      <c r="EO804" s="272" t="s">
        <v>11415</v>
      </c>
      <c r="EP804" s="180">
        <v>3</v>
      </c>
      <c r="EQ804" s="180">
        <v>1</v>
      </c>
      <c r="ER804" s="432">
        <v>0.33333333333333331</v>
      </c>
      <c r="ES804" s="272" t="s">
        <v>14699</v>
      </c>
      <c r="ET804" s="180">
        <v>2</v>
      </c>
      <c r="EU804" s="272" t="s">
        <v>14700</v>
      </c>
      <c r="EV804" s="180">
        <v>25</v>
      </c>
      <c r="EW804" s="180">
        <v>14</v>
      </c>
      <c r="EX804" s="433">
        <v>0.56000000000000005</v>
      </c>
      <c r="EY804" s="272" t="s">
        <v>13199</v>
      </c>
      <c r="EZ804" s="180">
        <v>9</v>
      </c>
      <c r="FA804" s="272" t="s">
        <v>13200</v>
      </c>
      <c r="FB804" s="180">
        <v>1</v>
      </c>
      <c r="FC804" s="180">
        <v>1</v>
      </c>
      <c r="FD804" s="433">
        <v>1</v>
      </c>
      <c r="FE804" s="272" t="s">
        <v>137</v>
      </c>
      <c r="FF804" s="180">
        <v>0</v>
      </c>
      <c r="FG804" s="272" t="s">
        <v>137</v>
      </c>
      <c r="FH804" s="180">
        <v>0</v>
      </c>
      <c r="FI804" s="180">
        <v>0</v>
      </c>
      <c r="FJ804" s="431" t="s">
        <v>148</v>
      </c>
      <c r="FK804" s="272" t="s">
        <v>137</v>
      </c>
      <c r="FL804" s="180">
        <v>0</v>
      </c>
      <c r="FM804" s="272" t="s">
        <v>137</v>
      </c>
      <c r="FN804" s="180">
        <v>0</v>
      </c>
      <c r="FO804" s="180">
        <v>0</v>
      </c>
      <c r="FP804" s="431" t="s">
        <v>148</v>
      </c>
      <c r="FQ804" s="272" t="s">
        <v>137</v>
      </c>
      <c r="FR804" s="180">
        <v>0</v>
      </c>
      <c r="FS804" s="272" t="s">
        <v>137</v>
      </c>
      <c r="FT804" s="180">
        <v>2</v>
      </c>
      <c r="FU804" s="180">
        <v>2</v>
      </c>
      <c r="FV804" s="433">
        <v>1</v>
      </c>
      <c r="FW804" s="272" t="s">
        <v>137</v>
      </c>
      <c r="FX804" s="180">
        <v>0</v>
      </c>
      <c r="FY804" s="272" t="s">
        <v>137</v>
      </c>
      <c r="FZ804" s="180">
        <v>9</v>
      </c>
      <c r="GA804" s="180">
        <v>9</v>
      </c>
      <c r="GB804" s="433">
        <v>1</v>
      </c>
      <c r="GC804" s="272" t="s">
        <v>137</v>
      </c>
      <c r="GD804" s="180">
        <v>0</v>
      </c>
      <c r="GE804" s="272" t="s">
        <v>137</v>
      </c>
      <c r="GF804" s="180">
        <v>39</v>
      </c>
      <c r="GG804" s="180">
        <v>0</v>
      </c>
      <c r="GH804" s="433">
        <v>0</v>
      </c>
      <c r="GI804" s="272" t="s">
        <v>5187</v>
      </c>
      <c r="GJ804" s="180">
        <v>39</v>
      </c>
      <c r="GK804" s="272" t="s">
        <v>5187</v>
      </c>
      <c r="GL804" s="180" t="s">
        <v>12125</v>
      </c>
      <c r="GM804" s="180" t="s">
        <v>1858</v>
      </c>
      <c r="GN804" s="180" t="s">
        <v>146</v>
      </c>
      <c r="GO804" s="272"/>
      <c r="GP804" s="272"/>
      <c r="GQ804" s="180" t="s">
        <v>156</v>
      </c>
      <c r="GR804" s="180" t="s">
        <v>146</v>
      </c>
      <c r="GS804" s="180" t="s">
        <v>132</v>
      </c>
      <c r="GT804" s="180" t="s">
        <v>132</v>
      </c>
      <c r="GU804" s="180" t="s">
        <v>132</v>
      </c>
      <c r="GV804" s="180" t="s">
        <v>132</v>
      </c>
      <c r="GW804" s="272"/>
      <c r="GX804" s="180" t="s">
        <v>132</v>
      </c>
      <c r="GY804" s="180"/>
      <c r="GZ804" s="180"/>
      <c r="HA804" s="180"/>
      <c r="HB804" s="180"/>
      <c r="HC804" s="180"/>
      <c r="HD804" s="194" t="s">
        <v>132</v>
      </c>
      <c r="HE804" s="180"/>
      <c r="HF804" s="180" t="s">
        <v>132</v>
      </c>
      <c r="HG804" s="180" t="s">
        <v>137</v>
      </c>
      <c r="HH804" s="180" t="s">
        <v>137</v>
      </c>
      <c r="HI804" s="180" t="s">
        <v>132</v>
      </c>
      <c r="HJ804" s="180" t="s">
        <v>148</v>
      </c>
      <c r="HK804" s="180"/>
    </row>
    <row r="805" spans="1:219" s="174" customFormat="1" ht="156">
      <c r="A805" s="429">
        <v>192023</v>
      </c>
      <c r="B805" s="181" t="s">
        <v>5185</v>
      </c>
      <c r="C805" s="181" t="s">
        <v>5188</v>
      </c>
      <c r="D805" s="195" t="s">
        <v>99</v>
      </c>
      <c r="E805" s="181" t="s">
        <v>132</v>
      </c>
      <c r="F805" s="181" t="s">
        <v>137</v>
      </c>
      <c r="G805" s="234" t="s">
        <v>137</v>
      </c>
      <c r="H805" s="181" t="s">
        <v>132</v>
      </c>
      <c r="I805" s="234" t="s">
        <v>137</v>
      </c>
      <c r="J805" s="234" t="s">
        <v>137</v>
      </c>
      <c r="K805" s="355" t="s">
        <v>132</v>
      </c>
      <c r="L805" s="181" t="s">
        <v>137</v>
      </c>
      <c r="M805" s="434" t="s">
        <v>137</v>
      </c>
      <c r="N805" s="181" t="s">
        <v>132</v>
      </c>
      <c r="O805" s="181" t="s">
        <v>137</v>
      </c>
      <c r="P805" s="234" t="s">
        <v>137</v>
      </c>
      <c r="Q805" s="181" t="s">
        <v>138</v>
      </c>
      <c r="R805" s="181"/>
      <c r="S805" s="234"/>
      <c r="T805" s="181" t="s">
        <v>132</v>
      </c>
      <c r="U805" s="234" t="s">
        <v>137</v>
      </c>
      <c r="V805" s="234" t="s">
        <v>137</v>
      </c>
      <c r="W805" s="181" t="s">
        <v>132</v>
      </c>
      <c r="X805" s="181" t="s">
        <v>137</v>
      </c>
      <c r="Y805" s="234" t="s">
        <v>137</v>
      </c>
      <c r="Z805" s="181" t="s">
        <v>132</v>
      </c>
      <c r="AA805" s="181" t="s">
        <v>137</v>
      </c>
      <c r="AB805" s="234" t="s">
        <v>137</v>
      </c>
      <c r="AC805" s="181" t="s">
        <v>132</v>
      </c>
      <c r="AD805" s="181" t="s">
        <v>137</v>
      </c>
      <c r="AE805" s="234" t="s">
        <v>137</v>
      </c>
      <c r="AF805" s="201" t="s">
        <v>148</v>
      </c>
      <c r="AG805" s="181"/>
      <c r="AH805" s="246"/>
      <c r="AI805" s="181" t="s">
        <v>132</v>
      </c>
      <c r="AJ805" s="181" t="s">
        <v>137</v>
      </c>
      <c r="AK805" s="234" t="s">
        <v>137</v>
      </c>
      <c r="AL805" s="181" t="s">
        <v>132</v>
      </c>
      <c r="AM805" s="181" t="s">
        <v>137</v>
      </c>
      <c r="AN805" s="234" t="s">
        <v>137</v>
      </c>
      <c r="AO805" s="181" t="s">
        <v>132</v>
      </c>
      <c r="AP805" s="234" t="s">
        <v>137</v>
      </c>
      <c r="AQ805" s="234" t="s">
        <v>137</v>
      </c>
      <c r="AR805" s="181" t="s">
        <v>132</v>
      </c>
      <c r="AS805" s="234" t="s">
        <v>137</v>
      </c>
      <c r="AT805" s="234" t="s">
        <v>137</v>
      </c>
      <c r="AU805" s="181" t="s">
        <v>132</v>
      </c>
      <c r="AV805" s="181" t="s">
        <v>137</v>
      </c>
      <c r="AW805" s="234" t="s">
        <v>137</v>
      </c>
      <c r="AX805" s="181" t="s">
        <v>132</v>
      </c>
      <c r="AY805" s="181" t="s">
        <v>137</v>
      </c>
      <c r="AZ805" s="234" t="s">
        <v>137</v>
      </c>
      <c r="BA805" s="181" t="s">
        <v>132</v>
      </c>
      <c r="BB805" s="181" t="s">
        <v>137</v>
      </c>
      <c r="BC805" s="234" t="s">
        <v>137</v>
      </c>
      <c r="BD805" s="181">
        <v>1</v>
      </c>
      <c r="BE805" s="181">
        <v>1</v>
      </c>
      <c r="BF805" s="357">
        <v>1</v>
      </c>
      <c r="BG805" s="234"/>
      <c r="BH805" s="181">
        <v>0</v>
      </c>
      <c r="BI805" s="234" t="s">
        <v>137</v>
      </c>
      <c r="BJ805" s="181">
        <v>5</v>
      </c>
      <c r="BK805" s="181">
        <v>5</v>
      </c>
      <c r="BL805" s="357">
        <v>1</v>
      </c>
      <c r="BM805" s="234" t="s">
        <v>137</v>
      </c>
      <c r="BN805" s="181">
        <v>0</v>
      </c>
      <c r="BO805" s="234" t="s">
        <v>137</v>
      </c>
      <c r="BP805" s="181">
        <v>0</v>
      </c>
      <c r="BQ805" s="181">
        <v>0</v>
      </c>
      <c r="BR805" s="357" t="s">
        <v>148</v>
      </c>
      <c r="BS805" s="234" t="s">
        <v>137</v>
      </c>
      <c r="BT805" s="181">
        <v>0</v>
      </c>
      <c r="BU805" s="234" t="s">
        <v>137</v>
      </c>
      <c r="BV805" s="181">
        <v>0</v>
      </c>
      <c r="BW805" s="181">
        <v>0</v>
      </c>
      <c r="BX805" s="358" t="s">
        <v>148</v>
      </c>
      <c r="BY805" s="234"/>
      <c r="BZ805" s="181">
        <v>0</v>
      </c>
      <c r="CA805" s="234" t="s">
        <v>137</v>
      </c>
      <c r="CB805" s="181">
        <v>0</v>
      </c>
      <c r="CC805" s="181">
        <v>0</v>
      </c>
      <c r="CD805" s="358" t="s">
        <v>148</v>
      </c>
      <c r="CE805" s="234" t="s">
        <v>137</v>
      </c>
      <c r="CF805" s="181">
        <v>0</v>
      </c>
      <c r="CG805" s="234" t="s">
        <v>137</v>
      </c>
      <c r="CH805" s="181">
        <v>0</v>
      </c>
      <c r="CI805" s="181">
        <v>0</v>
      </c>
      <c r="CJ805" s="358" t="s">
        <v>148</v>
      </c>
      <c r="CK805" s="181" t="s">
        <v>137</v>
      </c>
      <c r="CL805" s="181">
        <v>0</v>
      </c>
      <c r="CM805" s="234" t="s">
        <v>137</v>
      </c>
      <c r="CN805" s="181">
        <v>0</v>
      </c>
      <c r="CO805" s="181">
        <v>0</v>
      </c>
      <c r="CP805" s="358" t="s">
        <v>148</v>
      </c>
      <c r="CQ805" s="234" t="s">
        <v>137</v>
      </c>
      <c r="CR805" s="181">
        <v>0</v>
      </c>
      <c r="CS805" s="234" t="s">
        <v>137</v>
      </c>
      <c r="CT805" s="181">
        <v>1</v>
      </c>
      <c r="CU805" s="181">
        <v>1</v>
      </c>
      <c r="CV805" s="358">
        <v>1</v>
      </c>
      <c r="CW805" s="234" t="s">
        <v>137</v>
      </c>
      <c r="CX805" s="181">
        <v>0</v>
      </c>
      <c r="CY805" s="234" t="s">
        <v>137</v>
      </c>
      <c r="CZ805" s="181">
        <v>0</v>
      </c>
      <c r="DA805" s="181">
        <v>0</v>
      </c>
      <c r="DB805" s="358" t="s">
        <v>148</v>
      </c>
      <c r="DC805" s="234" t="s">
        <v>137</v>
      </c>
      <c r="DD805" s="181">
        <v>0</v>
      </c>
      <c r="DE805" s="234" t="s">
        <v>137</v>
      </c>
      <c r="DF805" s="181">
        <v>0</v>
      </c>
      <c r="DG805" s="181">
        <v>0</v>
      </c>
      <c r="DH805" s="358" t="s">
        <v>148</v>
      </c>
      <c r="DI805" s="234" t="s">
        <v>137</v>
      </c>
      <c r="DJ805" s="181">
        <v>0</v>
      </c>
      <c r="DK805" s="234" t="s">
        <v>137</v>
      </c>
      <c r="DL805" s="181">
        <v>1</v>
      </c>
      <c r="DM805" s="181">
        <v>0</v>
      </c>
      <c r="DN805" s="358">
        <v>0</v>
      </c>
      <c r="DO805" s="234" t="s">
        <v>5189</v>
      </c>
      <c r="DP805" s="181">
        <v>1</v>
      </c>
      <c r="DQ805" s="234" t="s">
        <v>5189</v>
      </c>
      <c r="DR805" s="181">
        <v>13</v>
      </c>
      <c r="DS805" s="181">
        <v>0</v>
      </c>
      <c r="DT805" s="358">
        <v>0</v>
      </c>
      <c r="DU805" s="234" t="s">
        <v>12567</v>
      </c>
      <c r="DV805" s="181">
        <v>0</v>
      </c>
      <c r="DW805" s="234" t="s">
        <v>137</v>
      </c>
      <c r="DX805" s="181">
        <v>2</v>
      </c>
      <c r="DY805" s="181">
        <v>2</v>
      </c>
      <c r="DZ805" s="357">
        <v>1</v>
      </c>
      <c r="EA805" s="234" t="s">
        <v>137</v>
      </c>
      <c r="EB805" s="181">
        <v>0</v>
      </c>
      <c r="EC805" s="234" t="s">
        <v>137</v>
      </c>
      <c r="ED805" s="181">
        <v>0</v>
      </c>
      <c r="EE805" s="181">
        <v>0</v>
      </c>
      <c r="EF805" s="357" t="s">
        <v>148</v>
      </c>
      <c r="EG805" s="234" t="s">
        <v>137</v>
      </c>
      <c r="EH805" s="181">
        <v>0</v>
      </c>
      <c r="EI805" s="234" t="s">
        <v>137</v>
      </c>
      <c r="EJ805" s="181">
        <v>1</v>
      </c>
      <c r="EK805" s="181">
        <v>0</v>
      </c>
      <c r="EL805" s="357">
        <v>0</v>
      </c>
      <c r="EM805" s="234" t="s">
        <v>16357</v>
      </c>
      <c r="EN805" s="181">
        <v>1</v>
      </c>
      <c r="EO805" s="234" t="s">
        <v>16358</v>
      </c>
      <c r="EP805" s="181">
        <v>2</v>
      </c>
      <c r="EQ805" s="181">
        <v>1</v>
      </c>
      <c r="ER805" s="358">
        <v>0.5</v>
      </c>
      <c r="ES805" s="234" t="s">
        <v>5190</v>
      </c>
      <c r="ET805" s="181">
        <v>1</v>
      </c>
      <c r="EU805" s="234" t="s">
        <v>5191</v>
      </c>
      <c r="EV805" s="181">
        <v>31</v>
      </c>
      <c r="EW805" s="181">
        <v>3</v>
      </c>
      <c r="EX805" s="359">
        <v>9.6774193548387094E-2</v>
      </c>
      <c r="EY805" s="234" t="s">
        <v>13201</v>
      </c>
      <c r="EZ805" s="181">
        <v>5</v>
      </c>
      <c r="FA805" s="234" t="s">
        <v>13202</v>
      </c>
      <c r="FB805" s="181">
        <v>1</v>
      </c>
      <c r="FC805" s="181">
        <v>1</v>
      </c>
      <c r="FD805" s="359">
        <v>1</v>
      </c>
      <c r="FE805" s="234" t="s">
        <v>137</v>
      </c>
      <c r="FF805" s="181">
        <v>0</v>
      </c>
      <c r="FG805" s="234" t="s">
        <v>137</v>
      </c>
      <c r="FH805" s="181">
        <v>1</v>
      </c>
      <c r="FI805" s="181">
        <v>1</v>
      </c>
      <c r="FJ805" s="359">
        <v>1</v>
      </c>
      <c r="FK805" s="234" t="s">
        <v>137</v>
      </c>
      <c r="FL805" s="181">
        <v>0</v>
      </c>
      <c r="FM805" s="234" t="s">
        <v>137</v>
      </c>
      <c r="FN805" s="181">
        <v>1</v>
      </c>
      <c r="FO805" s="181">
        <v>1</v>
      </c>
      <c r="FP805" s="359">
        <v>1</v>
      </c>
      <c r="FQ805" s="234" t="s">
        <v>137</v>
      </c>
      <c r="FR805" s="181">
        <v>0</v>
      </c>
      <c r="FS805" s="234" t="s">
        <v>137</v>
      </c>
      <c r="FT805" s="181">
        <v>0</v>
      </c>
      <c r="FU805" s="181">
        <v>0</v>
      </c>
      <c r="FV805" s="359" t="s">
        <v>148</v>
      </c>
      <c r="FW805" s="234" t="s">
        <v>137</v>
      </c>
      <c r="FX805" s="181">
        <v>0</v>
      </c>
      <c r="FY805" s="234" t="s">
        <v>137</v>
      </c>
      <c r="FZ805" s="181">
        <v>2</v>
      </c>
      <c r="GA805" s="181">
        <v>2</v>
      </c>
      <c r="GB805" s="359">
        <v>1</v>
      </c>
      <c r="GC805" s="234" t="s">
        <v>137</v>
      </c>
      <c r="GD805" s="181">
        <v>0</v>
      </c>
      <c r="GE805" s="234" t="s">
        <v>137</v>
      </c>
      <c r="GF805" s="181">
        <v>12</v>
      </c>
      <c r="GG805" s="181">
        <v>0</v>
      </c>
      <c r="GH805" s="359">
        <v>0</v>
      </c>
      <c r="GI805" s="234" t="s">
        <v>5192</v>
      </c>
      <c r="GJ805" s="181">
        <v>12</v>
      </c>
      <c r="GK805" s="234" t="s">
        <v>5192</v>
      </c>
      <c r="GL805" s="181" t="s">
        <v>143</v>
      </c>
      <c r="GM805" s="181" t="s">
        <v>1858</v>
      </c>
      <c r="GN805" s="180" t="s">
        <v>146</v>
      </c>
      <c r="GO805" s="272"/>
      <c r="GP805" s="272"/>
      <c r="GQ805" s="181" t="s">
        <v>156</v>
      </c>
      <c r="GR805" s="181" t="s">
        <v>146</v>
      </c>
      <c r="GS805" s="181" t="s">
        <v>132</v>
      </c>
      <c r="GT805" s="181" t="s">
        <v>132</v>
      </c>
      <c r="GU805" s="181" t="s">
        <v>132</v>
      </c>
      <c r="GV805" s="181"/>
      <c r="GW805" s="234"/>
      <c r="GX805" s="181" t="s">
        <v>132</v>
      </c>
      <c r="GY805" s="181" t="s">
        <v>132</v>
      </c>
      <c r="GZ805" s="181" t="s">
        <v>132</v>
      </c>
      <c r="HA805" s="181"/>
      <c r="HB805" s="181"/>
      <c r="HC805" s="181"/>
      <c r="HD805" s="195" t="s">
        <v>132</v>
      </c>
      <c r="HE805" s="181"/>
      <c r="HF805" s="181" t="s">
        <v>132</v>
      </c>
      <c r="HG805" s="181" t="s">
        <v>137</v>
      </c>
      <c r="HH805" s="181" t="s">
        <v>137</v>
      </c>
      <c r="HI805" s="181" t="s">
        <v>132</v>
      </c>
      <c r="HJ805" s="181" t="s">
        <v>148</v>
      </c>
      <c r="HK805" s="181"/>
    </row>
    <row r="806" spans="1:219" s="174" customFormat="1" ht="104">
      <c r="A806" s="429">
        <v>192040</v>
      </c>
      <c r="B806" s="181" t="s">
        <v>5185</v>
      </c>
      <c r="C806" s="181" t="s">
        <v>5193</v>
      </c>
      <c r="D806" s="195" t="s">
        <v>99</v>
      </c>
      <c r="E806" s="181" t="s">
        <v>132</v>
      </c>
      <c r="F806" s="181" t="s">
        <v>137</v>
      </c>
      <c r="G806" s="234" t="s">
        <v>137</v>
      </c>
      <c r="H806" s="181" t="s">
        <v>132</v>
      </c>
      <c r="I806" s="234" t="s">
        <v>137</v>
      </c>
      <c r="J806" s="234" t="s">
        <v>137</v>
      </c>
      <c r="K806" s="355" t="s">
        <v>138</v>
      </c>
      <c r="L806" s="181" t="s">
        <v>137</v>
      </c>
      <c r="M806" s="434"/>
      <c r="N806" s="181" t="s">
        <v>132</v>
      </c>
      <c r="O806" s="181" t="s">
        <v>137</v>
      </c>
      <c r="P806" s="234" t="s">
        <v>137</v>
      </c>
      <c r="Q806" s="181" t="s">
        <v>138</v>
      </c>
      <c r="R806" s="181" t="s">
        <v>137</v>
      </c>
      <c r="S806" s="234" t="s">
        <v>137</v>
      </c>
      <c r="T806" s="181" t="s">
        <v>138</v>
      </c>
      <c r="U806" s="234" t="s">
        <v>137</v>
      </c>
      <c r="V806" s="234" t="s">
        <v>137</v>
      </c>
      <c r="W806" s="181" t="s">
        <v>138</v>
      </c>
      <c r="X806" s="181" t="s">
        <v>137</v>
      </c>
      <c r="Y806" s="234" t="s">
        <v>137</v>
      </c>
      <c r="Z806" s="181" t="s">
        <v>132</v>
      </c>
      <c r="AA806" s="181" t="s">
        <v>137</v>
      </c>
      <c r="AB806" s="234" t="s">
        <v>137</v>
      </c>
      <c r="AC806" s="181" t="s">
        <v>132</v>
      </c>
      <c r="AD806" s="181" t="s">
        <v>137</v>
      </c>
      <c r="AE806" s="234" t="s">
        <v>137</v>
      </c>
      <c r="AF806" s="201" t="s">
        <v>148</v>
      </c>
      <c r="AG806" s="181" t="s">
        <v>132</v>
      </c>
      <c r="AH806" s="246" t="s">
        <v>16359</v>
      </c>
      <c r="AI806" s="181" t="s">
        <v>132</v>
      </c>
      <c r="AJ806" s="181" t="s">
        <v>137</v>
      </c>
      <c r="AK806" s="234" t="s">
        <v>137</v>
      </c>
      <c r="AL806" s="181" t="s">
        <v>132</v>
      </c>
      <c r="AM806" s="181" t="s">
        <v>137</v>
      </c>
      <c r="AN806" s="234" t="s">
        <v>137</v>
      </c>
      <c r="AO806" s="181" t="s">
        <v>132</v>
      </c>
      <c r="AP806" s="234" t="s">
        <v>137</v>
      </c>
      <c r="AQ806" s="234" t="s">
        <v>137</v>
      </c>
      <c r="AR806" s="181" t="s">
        <v>132</v>
      </c>
      <c r="AS806" s="234" t="s">
        <v>137</v>
      </c>
      <c r="AT806" s="234" t="s">
        <v>137</v>
      </c>
      <c r="AU806" s="181" t="s">
        <v>132</v>
      </c>
      <c r="AV806" s="181" t="s">
        <v>137</v>
      </c>
      <c r="AW806" s="234" t="s">
        <v>137</v>
      </c>
      <c r="AX806" s="181" t="s">
        <v>132</v>
      </c>
      <c r="AY806" s="181" t="s">
        <v>137</v>
      </c>
      <c r="AZ806" s="234" t="s">
        <v>137</v>
      </c>
      <c r="BA806" s="181" t="s">
        <v>132</v>
      </c>
      <c r="BB806" s="181" t="s">
        <v>137</v>
      </c>
      <c r="BC806" s="234" t="s">
        <v>137</v>
      </c>
      <c r="BD806" s="181">
        <v>2</v>
      </c>
      <c r="BE806" s="181">
        <v>0</v>
      </c>
      <c r="BF806" s="357">
        <v>0</v>
      </c>
      <c r="BG806" s="234" t="s">
        <v>5194</v>
      </c>
      <c r="BH806" s="181">
        <v>0</v>
      </c>
      <c r="BI806" s="234"/>
      <c r="BJ806" s="181">
        <v>8</v>
      </c>
      <c r="BK806" s="181">
        <v>0</v>
      </c>
      <c r="BL806" s="357">
        <v>0</v>
      </c>
      <c r="BM806" s="234" t="s">
        <v>5195</v>
      </c>
      <c r="BN806" s="181">
        <v>0</v>
      </c>
      <c r="BO806" s="234" t="s">
        <v>137</v>
      </c>
      <c r="BP806" s="181">
        <v>1</v>
      </c>
      <c r="BQ806" s="181">
        <v>0</v>
      </c>
      <c r="BR806" s="357">
        <v>0</v>
      </c>
      <c r="BS806" s="234" t="s">
        <v>5196</v>
      </c>
      <c r="BT806" s="181">
        <v>0</v>
      </c>
      <c r="BU806" s="234" t="s">
        <v>137</v>
      </c>
      <c r="BV806" s="181">
        <v>0</v>
      </c>
      <c r="BW806" s="181">
        <v>0</v>
      </c>
      <c r="BX806" s="357" t="s">
        <v>148</v>
      </c>
      <c r="BY806" s="234"/>
      <c r="BZ806" s="181">
        <v>0</v>
      </c>
      <c r="CA806" s="234" t="s">
        <v>137</v>
      </c>
      <c r="CB806" s="181">
        <v>0</v>
      </c>
      <c r="CC806" s="181">
        <v>0</v>
      </c>
      <c r="CD806" s="358" t="s">
        <v>148</v>
      </c>
      <c r="CE806" s="234" t="s">
        <v>137</v>
      </c>
      <c r="CF806" s="181">
        <v>0</v>
      </c>
      <c r="CG806" s="234" t="s">
        <v>137</v>
      </c>
      <c r="CH806" s="181">
        <v>1</v>
      </c>
      <c r="CI806" s="181">
        <v>1</v>
      </c>
      <c r="CJ806" s="358">
        <v>1</v>
      </c>
      <c r="CK806" s="181" t="s">
        <v>137</v>
      </c>
      <c r="CL806" s="181">
        <v>0</v>
      </c>
      <c r="CM806" s="234" t="s">
        <v>137</v>
      </c>
      <c r="CN806" s="181">
        <v>1</v>
      </c>
      <c r="CO806" s="181">
        <v>1</v>
      </c>
      <c r="CP806" s="358">
        <v>1</v>
      </c>
      <c r="CQ806" s="234" t="s">
        <v>137</v>
      </c>
      <c r="CR806" s="181">
        <v>0</v>
      </c>
      <c r="CS806" s="234" t="s">
        <v>137</v>
      </c>
      <c r="CT806" s="181">
        <v>1</v>
      </c>
      <c r="CU806" s="181">
        <v>1</v>
      </c>
      <c r="CV806" s="358">
        <v>1</v>
      </c>
      <c r="CW806" s="234" t="s">
        <v>137</v>
      </c>
      <c r="CX806" s="181">
        <v>0</v>
      </c>
      <c r="CY806" s="234" t="s">
        <v>137</v>
      </c>
      <c r="CZ806" s="181">
        <v>0</v>
      </c>
      <c r="DA806" s="181">
        <v>0</v>
      </c>
      <c r="DB806" s="358" t="s">
        <v>148</v>
      </c>
      <c r="DC806" s="234" t="s">
        <v>137</v>
      </c>
      <c r="DD806" s="181">
        <v>0</v>
      </c>
      <c r="DE806" s="234" t="s">
        <v>137</v>
      </c>
      <c r="DF806" s="181">
        <v>0</v>
      </c>
      <c r="DG806" s="181">
        <v>0</v>
      </c>
      <c r="DH806" s="358" t="s">
        <v>148</v>
      </c>
      <c r="DI806" s="234" t="s">
        <v>137</v>
      </c>
      <c r="DJ806" s="181">
        <v>0</v>
      </c>
      <c r="DK806" s="234" t="s">
        <v>137</v>
      </c>
      <c r="DL806" s="181">
        <v>1</v>
      </c>
      <c r="DM806" s="181">
        <v>0</v>
      </c>
      <c r="DN806" s="358">
        <v>0</v>
      </c>
      <c r="DO806" s="234" t="s">
        <v>12548</v>
      </c>
      <c r="DP806" s="181">
        <v>0</v>
      </c>
      <c r="DQ806" s="234" t="s">
        <v>137</v>
      </c>
      <c r="DR806" s="181">
        <v>12</v>
      </c>
      <c r="DS806" s="181">
        <v>0</v>
      </c>
      <c r="DT806" s="358">
        <v>0</v>
      </c>
      <c r="DU806" s="234" t="s">
        <v>5195</v>
      </c>
      <c r="DV806" s="181">
        <v>0</v>
      </c>
      <c r="DW806" s="234" t="s">
        <v>137</v>
      </c>
      <c r="DX806" s="181">
        <v>0</v>
      </c>
      <c r="DY806" s="181">
        <v>0</v>
      </c>
      <c r="DZ806" s="357" t="s">
        <v>148</v>
      </c>
      <c r="EA806" s="234" t="s">
        <v>137</v>
      </c>
      <c r="EB806" s="181">
        <v>0</v>
      </c>
      <c r="EC806" s="234" t="s">
        <v>137</v>
      </c>
      <c r="ED806" s="181">
        <v>0</v>
      </c>
      <c r="EE806" s="181">
        <v>0</v>
      </c>
      <c r="EF806" s="357" t="s">
        <v>148</v>
      </c>
      <c r="EG806" s="234" t="s">
        <v>137</v>
      </c>
      <c r="EH806" s="181">
        <v>0</v>
      </c>
      <c r="EI806" s="234" t="s">
        <v>137</v>
      </c>
      <c r="EJ806" s="181">
        <v>1</v>
      </c>
      <c r="EK806" s="181">
        <v>0</v>
      </c>
      <c r="EL806" s="357">
        <v>0</v>
      </c>
      <c r="EM806" s="234" t="s">
        <v>5197</v>
      </c>
      <c r="EN806" s="181">
        <v>1</v>
      </c>
      <c r="EO806" s="234" t="s">
        <v>5198</v>
      </c>
      <c r="EP806" s="181">
        <v>1</v>
      </c>
      <c r="EQ806" s="181">
        <v>0</v>
      </c>
      <c r="ER806" s="358">
        <v>0</v>
      </c>
      <c r="ES806" s="234" t="s">
        <v>5199</v>
      </c>
      <c r="ET806" s="181">
        <v>1</v>
      </c>
      <c r="EU806" s="234" t="s">
        <v>5200</v>
      </c>
      <c r="EV806" s="181">
        <v>2</v>
      </c>
      <c r="EW806" s="181">
        <v>1</v>
      </c>
      <c r="EX806" s="359">
        <v>0.5</v>
      </c>
      <c r="EY806" s="234" t="s">
        <v>13203</v>
      </c>
      <c r="EZ806" s="181">
        <v>1</v>
      </c>
      <c r="FA806" s="234" t="s">
        <v>13203</v>
      </c>
      <c r="FB806" s="181">
        <v>1</v>
      </c>
      <c r="FC806" s="181">
        <v>0</v>
      </c>
      <c r="FD806" s="359">
        <v>0</v>
      </c>
      <c r="FE806" s="234" t="s">
        <v>5201</v>
      </c>
      <c r="FF806" s="181">
        <v>1</v>
      </c>
      <c r="FG806" s="234" t="s">
        <v>5202</v>
      </c>
      <c r="FH806" s="181">
        <v>0</v>
      </c>
      <c r="FI806" s="181">
        <v>0</v>
      </c>
      <c r="FJ806" s="359" t="s">
        <v>148</v>
      </c>
      <c r="FK806" s="234" t="s">
        <v>137</v>
      </c>
      <c r="FL806" s="181">
        <v>0</v>
      </c>
      <c r="FM806" s="234" t="s">
        <v>137</v>
      </c>
      <c r="FN806" s="181">
        <v>0</v>
      </c>
      <c r="FO806" s="181">
        <v>0</v>
      </c>
      <c r="FP806" s="359" t="s">
        <v>148</v>
      </c>
      <c r="FQ806" s="234" t="s">
        <v>137</v>
      </c>
      <c r="FR806" s="181">
        <v>0</v>
      </c>
      <c r="FS806" s="234" t="s">
        <v>137</v>
      </c>
      <c r="FT806" s="181">
        <v>1</v>
      </c>
      <c r="FU806" s="181">
        <v>0</v>
      </c>
      <c r="FV806" s="359">
        <v>0</v>
      </c>
      <c r="FW806" s="234" t="s">
        <v>5203</v>
      </c>
      <c r="FX806" s="181">
        <v>1</v>
      </c>
      <c r="FY806" s="234" t="s">
        <v>5204</v>
      </c>
      <c r="FZ806" s="181">
        <v>2</v>
      </c>
      <c r="GA806" s="181">
        <v>1</v>
      </c>
      <c r="GB806" s="359">
        <v>0.5</v>
      </c>
      <c r="GC806" s="234" t="s">
        <v>1806</v>
      </c>
      <c r="GD806" s="181">
        <v>1</v>
      </c>
      <c r="GE806" s="234" t="s">
        <v>5205</v>
      </c>
      <c r="GF806" s="181">
        <v>11</v>
      </c>
      <c r="GG806" s="181">
        <v>0</v>
      </c>
      <c r="GH806" s="359">
        <v>0</v>
      </c>
      <c r="GI806" s="234" t="s">
        <v>5206</v>
      </c>
      <c r="GJ806" s="181">
        <v>0</v>
      </c>
      <c r="GK806" s="234" t="s">
        <v>137</v>
      </c>
      <c r="GL806" s="181" t="s">
        <v>143</v>
      </c>
      <c r="GM806" s="181" t="s">
        <v>1858</v>
      </c>
      <c r="GN806" s="180" t="s">
        <v>146</v>
      </c>
      <c r="GO806" s="272"/>
      <c r="GP806" s="272"/>
      <c r="GQ806" s="181" t="s">
        <v>156</v>
      </c>
      <c r="GR806" s="181" t="s">
        <v>146</v>
      </c>
      <c r="GS806" s="181" t="s">
        <v>132</v>
      </c>
      <c r="GT806" s="181"/>
      <c r="GU806" s="181" t="s">
        <v>132</v>
      </c>
      <c r="GV806" s="181"/>
      <c r="GW806" s="234"/>
      <c r="GX806" s="181" t="s">
        <v>132</v>
      </c>
      <c r="GY806" s="181"/>
      <c r="GZ806" s="181" t="s">
        <v>132</v>
      </c>
      <c r="HA806" s="181"/>
      <c r="HB806" s="181"/>
      <c r="HC806" s="181"/>
      <c r="HD806" s="195"/>
      <c r="HE806" s="181"/>
      <c r="HF806" s="181" t="s">
        <v>132</v>
      </c>
      <c r="HG806" s="181" t="s">
        <v>137</v>
      </c>
      <c r="HH806" s="181" t="s">
        <v>137</v>
      </c>
      <c r="HI806" s="181" t="s">
        <v>132</v>
      </c>
      <c r="HJ806" s="181" t="s">
        <v>148</v>
      </c>
      <c r="HK806" s="181"/>
    </row>
    <row r="807" spans="1:219" s="174" customFormat="1" ht="182">
      <c r="A807" s="429">
        <v>192058</v>
      </c>
      <c r="B807" s="181" t="s">
        <v>5185</v>
      </c>
      <c r="C807" s="181" t="s">
        <v>5207</v>
      </c>
      <c r="D807" s="195" t="s">
        <v>98</v>
      </c>
      <c r="E807" s="181" t="s">
        <v>132</v>
      </c>
      <c r="F807" s="181" t="s">
        <v>137</v>
      </c>
      <c r="G807" s="234" t="s">
        <v>137</v>
      </c>
      <c r="H807" s="181" t="s">
        <v>132</v>
      </c>
      <c r="I807" s="234" t="s">
        <v>137</v>
      </c>
      <c r="J807" s="234" t="s">
        <v>137</v>
      </c>
      <c r="K807" s="355" t="s">
        <v>138</v>
      </c>
      <c r="L807" s="181"/>
      <c r="M807" s="434" t="s">
        <v>137</v>
      </c>
      <c r="N807" s="181" t="s">
        <v>132</v>
      </c>
      <c r="O807" s="181" t="s">
        <v>137</v>
      </c>
      <c r="P807" s="234" t="s">
        <v>137</v>
      </c>
      <c r="Q807" s="181" t="s">
        <v>132</v>
      </c>
      <c r="R807" s="181" t="s">
        <v>137</v>
      </c>
      <c r="S807" s="234" t="s">
        <v>137</v>
      </c>
      <c r="T807" s="181" t="s">
        <v>138</v>
      </c>
      <c r="U807" s="234" t="s">
        <v>137</v>
      </c>
      <c r="V807" s="234" t="s">
        <v>137</v>
      </c>
      <c r="W807" s="181" t="s">
        <v>132</v>
      </c>
      <c r="X807" s="181" t="s">
        <v>137</v>
      </c>
      <c r="Y807" s="234" t="s">
        <v>137</v>
      </c>
      <c r="Z807" s="181" t="s">
        <v>132</v>
      </c>
      <c r="AA807" s="181" t="s">
        <v>137</v>
      </c>
      <c r="AB807" s="234" t="s">
        <v>137</v>
      </c>
      <c r="AC807" s="181" t="s">
        <v>132</v>
      </c>
      <c r="AD807" s="181" t="s">
        <v>137</v>
      </c>
      <c r="AE807" s="234" t="s">
        <v>137</v>
      </c>
      <c r="AF807" s="201" t="s">
        <v>148</v>
      </c>
      <c r="AG807" s="181"/>
      <c r="AH807" s="273"/>
      <c r="AI807" s="181" t="s">
        <v>132</v>
      </c>
      <c r="AJ807" s="181" t="s">
        <v>137</v>
      </c>
      <c r="AK807" s="234" t="s">
        <v>137</v>
      </c>
      <c r="AL807" s="181" t="s">
        <v>132</v>
      </c>
      <c r="AM807" s="181" t="s">
        <v>137</v>
      </c>
      <c r="AN807" s="234" t="s">
        <v>137</v>
      </c>
      <c r="AO807" s="181"/>
      <c r="AP807" s="234" t="s">
        <v>137</v>
      </c>
      <c r="AQ807" s="234" t="s">
        <v>137</v>
      </c>
      <c r="AR807" s="181" t="s">
        <v>132</v>
      </c>
      <c r="AS807" s="234" t="s">
        <v>137</v>
      </c>
      <c r="AT807" s="234" t="s">
        <v>137</v>
      </c>
      <c r="AU807" s="181" t="s">
        <v>132</v>
      </c>
      <c r="AV807" s="181" t="s">
        <v>137</v>
      </c>
      <c r="AW807" s="234" t="s">
        <v>137</v>
      </c>
      <c r="AX807" s="181" t="s">
        <v>132</v>
      </c>
      <c r="AY807" s="181" t="s">
        <v>137</v>
      </c>
      <c r="AZ807" s="234" t="s">
        <v>137</v>
      </c>
      <c r="BA807" s="181" t="s">
        <v>132</v>
      </c>
      <c r="BB807" s="181" t="s">
        <v>137</v>
      </c>
      <c r="BC807" s="234" t="s">
        <v>137</v>
      </c>
      <c r="BD807" s="181">
        <v>3</v>
      </c>
      <c r="BE807" s="181">
        <v>2</v>
      </c>
      <c r="BF807" s="357">
        <v>0.66666666666666663</v>
      </c>
      <c r="BG807" s="235" t="s">
        <v>16360</v>
      </c>
      <c r="BH807" s="181">
        <v>0</v>
      </c>
      <c r="BI807" s="234" t="s">
        <v>137</v>
      </c>
      <c r="BJ807" s="181">
        <v>7</v>
      </c>
      <c r="BK807" s="181">
        <v>0</v>
      </c>
      <c r="BL807" s="357">
        <v>0</v>
      </c>
      <c r="BM807" s="235" t="s">
        <v>16361</v>
      </c>
      <c r="BN807" s="181">
        <v>0</v>
      </c>
      <c r="BO807" s="234" t="s">
        <v>137</v>
      </c>
      <c r="BP807" s="181">
        <v>2</v>
      </c>
      <c r="BQ807" s="181">
        <v>2</v>
      </c>
      <c r="BR807" s="357">
        <v>1</v>
      </c>
      <c r="BS807" s="235"/>
      <c r="BT807" s="181">
        <v>0</v>
      </c>
      <c r="BU807" s="234" t="s">
        <v>137</v>
      </c>
      <c r="BV807" s="181">
        <v>0</v>
      </c>
      <c r="BW807" s="181">
        <v>0</v>
      </c>
      <c r="BX807" s="358" t="s">
        <v>148</v>
      </c>
      <c r="BY807" s="234"/>
      <c r="BZ807" s="181">
        <v>0</v>
      </c>
      <c r="CA807" s="234" t="s">
        <v>137</v>
      </c>
      <c r="CB807" s="181">
        <v>0</v>
      </c>
      <c r="CC807" s="181">
        <v>0</v>
      </c>
      <c r="CD807" s="358" t="s">
        <v>148</v>
      </c>
      <c r="CE807" s="234" t="s">
        <v>137</v>
      </c>
      <c r="CF807" s="181">
        <v>0</v>
      </c>
      <c r="CG807" s="234" t="s">
        <v>137</v>
      </c>
      <c r="CH807" s="181">
        <v>3</v>
      </c>
      <c r="CI807" s="181">
        <v>0</v>
      </c>
      <c r="CJ807" s="358">
        <v>0</v>
      </c>
      <c r="CK807" s="235" t="s">
        <v>16362</v>
      </c>
      <c r="CL807" s="181">
        <v>3</v>
      </c>
      <c r="CM807" s="235" t="s">
        <v>11416</v>
      </c>
      <c r="CN807" s="181">
        <v>0</v>
      </c>
      <c r="CO807" s="181">
        <v>0</v>
      </c>
      <c r="CP807" s="358" t="s">
        <v>148</v>
      </c>
      <c r="CQ807" s="234" t="s">
        <v>137</v>
      </c>
      <c r="CR807" s="181">
        <v>0</v>
      </c>
      <c r="CS807" s="234" t="s">
        <v>137</v>
      </c>
      <c r="CT807" s="181">
        <v>3</v>
      </c>
      <c r="CU807" s="181">
        <v>3</v>
      </c>
      <c r="CV807" s="358">
        <v>1</v>
      </c>
      <c r="CW807" s="234" t="s">
        <v>137</v>
      </c>
      <c r="CX807" s="181">
        <v>0</v>
      </c>
      <c r="CY807" s="234" t="s">
        <v>137</v>
      </c>
      <c r="CZ807" s="181">
        <v>0</v>
      </c>
      <c r="DA807" s="181">
        <v>0</v>
      </c>
      <c r="DB807" s="358" t="s">
        <v>148</v>
      </c>
      <c r="DC807" s="234" t="s">
        <v>137</v>
      </c>
      <c r="DD807" s="181">
        <v>0</v>
      </c>
      <c r="DE807" s="234" t="s">
        <v>137</v>
      </c>
      <c r="DF807" s="181">
        <v>0</v>
      </c>
      <c r="DG807" s="181">
        <v>0</v>
      </c>
      <c r="DH807" s="358" t="s">
        <v>148</v>
      </c>
      <c r="DI807" s="234" t="s">
        <v>137</v>
      </c>
      <c r="DJ807" s="181">
        <v>0</v>
      </c>
      <c r="DK807" s="234" t="s">
        <v>137</v>
      </c>
      <c r="DL807" s="181">
        <v>1</v>
      </c>
      <c r="DM807" s="181">
        <v>0</v>
      </c>
      <c r="DN807" s="358">
        <v>0</v>
      </c>
      <c r="DO807" s="234" t="s">
        <v>16363</v>
      </c>
      <c r="DP807" s="181">
        <v>1</v>
      </c>
      <c r="DQ807" s="234" t="s">
        <v>12549</v>
      </c>
      <c r="DR807" s="181">
        <v>30</v>
      </c>
      <c r="DS807" s="181">
        <v>0</v>
      </c>
      <c r="DT807" s="358">
        <v>0</v>
      </c>
      <c r="DU807" s="234" t="s">
        <v>16364</v>
      </c>
      <c r="DV807" s="181">
        <v>0</v>
      </c>
      <c r="DW807" s="234" t="s">
        <v>137</v>
      </c>
      <c r="DX807" s="181">
        <v>1</v>
      </c>
      <c r="DY807" s="181">
        <v>0</v>
      </c>
      <c r="DZ807" s="357">
        <v>0</v>
      </c>
      <c r="EA807" s="234" t="s">
        <v>14701</v>
      </c>
      <c r="EB807" s="181">
        <v>0</v>
      </c>
      <c r="EC807" s="234" t="s">
        <v>137</v>
      </c>
      <c r="ED807" s="181">
        <v>0</v>
      </c>
      <c r="EE807" s="181">
        <v>0</v>
      </c>
      <c r="EF807" s="357" t="s">
        <v>148</v>
      </c>
      <c r="EG807" s="234" t="s">
        <v>137</v>
      </c>
      <c r="EH807" s="181">
        <v>0</v>
      </c>
      <c r="EI807" s="234" t="s">
        <v>137</v>
      </c>
      <c r="EJ807" s="181">
        <v>1</v>
      </c>
      <c r="EK807" s="181">
        <v>0</v>
      </c>
      <c r="EL807" s="357">
        <v>0</v>
      </c>
      <c r="EM807" s="234" t="s">
        <v>16365</v>
      </c>
      <c r="EN807" s="181">
        <v>1</v>
      </c>
      <c r="EO807" s="234" t="s">
        <v>12549</v>
      </c>
      <c r="EP807" s="181">
        <v>3</v>
      </c>
      <c r="EQ807" s="181">
        <v>0</v>
      </c>
      <c r="ER807" s="358">
        <v>0</v>
      </c>
      <c r="ES807" s="234" t="s">
        <v>16366</v>
      </c>
      <c r="ET807" s="181">
        <v>1</v>
      </c>
      <c r="EU807" s="234" t="s">
        <v>12549</v>
      </c>
      <c r="EV807" s="181">
        <v>17</v>
      </c>
      <c r="EW807" s="181">
        <v>0</v>
      </c>
      <c r="EX807" s="359">
        <v>0</v>
      </c>
      <c r="EY807" s="234" t="s">
        <v>14702</v>
      </c>
      <c r="EZ807" s="181">
        <v>1</v>
      </c>
      <c r="FA807" s="234" t="s">
        <v>12549</v>
      </c>
      <c r="FB807" s="181">
        <v>1</v>
      </c>
      <c r="FC807" s="181">
        <v>0</v>
      </c>
      <c r="FD807" s="359">
        <v>0</v>
      </c>
      <c r="FE807" s="234" t="s">
        <v>16367</v>
      </c>
      <c r="FF807" s="181">
        <v>1</v>
      </c>
      <c r="FG807" s="234" t="s">
        <v>12549</v>
      </c>
      <c r="FH807" s="181">
        <v>0</v>
      </c>
      <c r="FI807" s="181">
        <v>0</v>
      </c>
      <c r="FJ807" s="359" t="s">
        <v>148</v>
      </c>
      <c r="FK807" s="234" t="s">
        <v>137</v>
      </c>
      <c r="FL807" s="181">
        <v>0</v>
      </c>
      <c r="FM807" s="234" t="s">
        <v>137</v>
      </c>
      <c r="FN807" s="181">
        <v>0</v>
      </c>
      <c r="FO807" s="181">
        <v>0</v>
      </c>
      <c r="FP807" s="359" t="s">
        <v>148</v>
      </c>
      <c r="FQ807" s="234" t="s">
        <v>137</v>
      </c>
      <c r="FR807" s="181">
        <v>0</v>
      </c>
      <c r="FS807" s="234" t="s">
        <v>137</v>
      </c>
      <c r="FT807" s="181">
        <v>1</v>
      </c>
      <c r="FU807" s="181">
        <v>1</v>
      </c>
      <c r="FV807" s="359">
        <v>1</v>
      </c>
      <c r="FW807" s="234"/>
      <c r="FX807" s="181"/>
      <c r="FY807" s="234" t="s">
        <v>137</v>
      </c>
      <c r="FZ807" s="181">
        <v>1</v>
      </c>
      <c r="GA807" s="181">
        <v>1</v>
      </c>
      <c r="GB807" s="359">
        <v>1</v>
      </c>
      <c r="GC807" s="234" t="s">
        <v>137</v>
      </c>
      <c r="GD807" s="181">
        <v>0</v>
      </c>
      <c r="GE807" s="234" t="s">
        <v>137</v>
      </c>
      <c r="GF807" s="181">
        <v>3</v>
      </c>
      <c r="GG807" s="181">
        <v>3</v>
      </c>
      <c r="GH807" s="359">
        <v>1</v>
      </c>
      <c r="GI807" s="234"/>
      <c r="GJ807" s="181">
        <v>0</v>
      </c>
      <c r="GK807" s="234" t="s">
        <v>137</v>
      </c>
      <c r="GL807" s="181" t="s">
        <v>143</v>
      </c>
      <c r="GM807" s="181" t="s">
        <v>1858</v>
      </c>
      <c r="GN807" s="180" t="s">
        <v>146</v>
      </c>
      <c r="GO807" s="272"/>
      <c r="GP807" s="272"/>
      <c r="GQ807" s="181" t="s">
        <v>156</v>
      </c>
      <c r="GR807" s="181" t="s">
        <v>146</v>
      </c>
      <c r="GS807" s="181" t="s">
        <v>132</v>
      </c>
      <c r="GT807" s="181" t="s">
        <v>132</v>
      </c>
      <c r="GU807" s="181" t="s">
        <v>132</v>
      </c>
      <c r="GV807" s="181"/>
      <c r="GW807" s="234"/>
      <c r="GX807" s="181" t="s">
        <v>132</v>
      </c>
      <c r="GY807" s="181"/>
      <c r="GZ807" s="181" t="s">
        <v>132</v>
      </c>
      <c r="HA807" s="181"/>
      <c r="HB807" s="181"/>
      <c r="HC807" s="181"/>
      <c r="HD807" s="195" t="s">
        <v>132</v>
      </c>
      <c r="HE807" s="181"/>
      <c r="HF807" s="181" t="s">
        <v>132</v>
      </c>
      <c r="HG807" s="181" t="s">
        <v>137</v>
      </c>
      <c r="HH807" s="181" t="s">
        <v>137</v>
      </c>
      <c r="HI807" s="181" t="s">
        <v>132</v>
      </c>
      <c r="HJ807" s="181" t="s">
        <v>148</v>
      </c>
      <c r="HK807" s="181"/>
    </row>
    <row r="808" spans="1:219" s="174" customFormat="1" ht="130">
      <c r="A808" s="429">
        <v>192066</v>
      </c>
      <c r="B808" s="181" t="s">
        <v>5185</v>
      </c>
      <c r="C808" s="181" t="s">
        <v>5208</v>
      </c>
      <c r="D808" s="195" t="s">
        <v>99</v>
      </c>
      <c r="E808" s="181" t="s">
        <v>132</v>
      </c>
      <c r="F808" s="181" t="s">
        <v>137</v>
      </c>
      <c r="G808" s="234" t="s">
        <v>137</v>
      </c>
      <c r="H808" s="181" t="s">
        <v>132</v>
      </c>
      <c r="I808" s="234" t="s">
        <v>137</v>
      </c>
      <c r="J808" s="234" t="s">
        <v>137</v>
      </c>
      <c r="K808" s="355" t="s">
        <v>138</v>
      </c>
      <c r="L808" s="181" t="s">
        <v>137</v>
      </c>
      <c r="M808" s="434" t="s">
        <v>137</v>
      </c>
      <c r="N808" s="181" t="s">
        <v>138</v>
      </c>
      <c r="O808" s="181" t="s">
        <v>137</v>
      </c>
      <c r="P808" s="234" t="s">
        <v>137</v>
      </c>
      <c r="Q808" s="181" t="s">
        <v>138</v>
      </c>
      <c r="R808" s="181" t="s">
        <v>132</v>
      </c>
      <c r="S808" s="234" t="s">
        <v>16368</v>
      </c>
      <c r="T808" s="181" t="s">
        <v>138</v>
      </c>
      <c r="U808" s="234" t="s">
        <v>137</v>
      </c>
      <c r="V808" s="234" t="s">
        <v>137</v>
      </c>
      <c r="W808" s="181" t="s">
        <v>138</v>
      </c>
      <c r="X808" s="181" t="s">
        <v>137</v>
      </c>
      <c r="Y808" s="234" t="s">
        <v>137</v>
      </c>
      <c r="Z808" s="181" t="s">
        <v>132</v>
      </c>
      <c r="AA808" s="181"/>
      <c r="AB808" s="234"/>
      <c r="AC808" s="181" t="s">
        <v>132</v>
      </c>
      <c r="AD808" s="181"/>
      <c r="AE808" s="234"/>
      <c r="AF808" s="201" t="s">
        <v>148</v>
      </c>
      <c r="AG808" s="181"/>
      <c r="AH808" s="246"/>
      <c r="AI808" s="181" t="s">
        <v>132</v>
      </c>
      <c r="AJ808" s="181" t="s">
        <v>137</v>
      </c>
      <c r="AK808" s="234" t="s">
        <v>137</v>
      </c>
      <c r="AL808" s="181" t="s">
        <v>132</v>
      </c>
      <c r="AM808" s="181" t="s">
        <v>137</v>
      </c>
      <c r="AN808" s="234" t="s">
        <v>137</v>
      </c>
      <c r="AO808" s="181" t="s">
        <v>132</v>
      </c>
      <c r="AP808" s="234" t="s">
        <v>137</v>
      </c>
      <c r="AQ808" s="234" t="s">
        <v>137</v>
      </c>
      <c r="AR808" s="181" t="s">
        <v>132</v>
      </c>
      <c r="AS808" s="234" t="s">
        <v>137</v>
      </c>
      <c r="AT808" s="234" t="s">
        <v>137</v>
      </c>
      <c r="AU808" s="181" t="s">
        <v>132</v>
      </c>
      <c r="AV808" s="181" t="s">
        <v>137</v>
      </c>
      <c r="AW808" s="234" t="s">
        <v>137</v>
      </c>
      <c r="AX808" s="181" t="s">
        <v>138</v>
      </c>
      <c r="AY808" s="181" t="s">
        <v>137</v>
      </c>
      <c r="AZ808" s="234" t="s">
        <v>137</v>
      </c>
      <c r="BA808" s="181" t="s">
        <v>132</v>
      </c>
      <c r="BB808" s="181" t="s">
        <v>137</v>
      </c>
      <c r="BC808" s="234" t="s">
        <v>137</v>
      </c>
      <c r="BD808" s="181">
        <v>2</v>
      </c>
      <c r="BE808" s="181">
        <v>0</v>
      </c>
      <c r="BF808" s="357">
        <v>0</v>
      </c>
      <c r="BG808" s="234" t="s">
        <v>5209</v>
      </c>
      <c r="BH808" s="181">
        <v>2</v>
      </c>
      <c r="BI808" s="234" t="s">
        <v>16369</v>
      </c>
      <c r="BJ808" s="181">
        <v>3</v>
      </c>
      <c r="BK808" s="181">
        <v>0</v>
      </c>
      <c r="BL808" s="357">
        <v>0</v>
      </c>
      <c r="BM808" s="234" t="s">
        <v>5210</v>
      </c>
      <c r="BN808" s="181">
        <v>0</v>
      </c>
      <c r="BO808" s="234" t="s">
        <v>137</v>
      </c>
      <c r="BP808" s="181">
        <v>0</v>
      </c>
      <c r="BQ808" s="181">
        <v>0</v>
      </c>
      <c r="BR808" s="357" t="s">
        <v>148</v>
      </c>
      <c r="BS808" s="234" t="s">
        <v>137</v>
      </c>
      <c r="BT808" s="181">
        <v>0</v>
      </c>
      <c r="BU808" s="234" t="s">
        <v>137</v>
      </c>
      <c r="BV808" s="181">
        <v>0</v>
      </c>
      <c r="BW808" s="181">
        <v>0</v>
      </c>
      <c r="BX808" s="358" t="s">
        <v>148</v>
      </c>
      <c r="BY808" s="234"/>
      <c r="BZ808" s="181">
        <v>0</v>
      </c>
      <c r="CA808" s="234" t="s">
        <v>137</v>
      </c>
      <c r="CB808" s="181">
        <v>0</v>
      </c>
      <c r="CC808" s="181">
        <v>0</v>
      </c>
      <c r="CD808" s="358" t="s">
        <v>148</v>
      </c>
      <c r="CE808" s="234" t="s">
        <v>137</v>
      </c>
      <c r="CF808" s="181">
        <v>0</v>
      </c>
      <c r="CG808" s="234" t="s">
        <v>137</v>
      </c>
      <c r="CH808" s="181">
        <v>0</v>
      </c>
      <c r="CI808" s="181">
        <v>0</v>
      </c>
      <c r="CJ808" s="358" t="s">
        <v>148</v>
      </c>
      <c r="CK808" s="181" t="s">
        <v>137</v>
      </c>
      <c r="CL808" s="181">
        <v>0</v>
      </c>
      <c r="CM808" s="234" t="s">
        <v>137</v>
      </c>
      <c r="CN808" s="181">
        <v>0</v>
      </c>
      <c r="CO808" s="181">
        <v>0</v>
      </c>
      <c r="CP808" s="358" t="s">
        <v>148</v>
      </c>
      <c r="CQ808" s="234" t="s">
        <v>137</v>
      </c>
      <c r="CR808" s="181">
        <v>0</v>
      </c>
      <c r="CS808" s="234" t="s">
        <v>137</v>
      </c>
      <c r="CT808" s="181">
        <v>0</v>
      </c>
      <c r="CU808" s="181">
        <v>0</v>
      </c>
      <c r="CV808" s="358" t="s">
        <v>148</v>
      </c>
      <c r="CW808" s="234" t="s">
        <v>137</v>
      </c>
      <c r="CX808" s="181">
        <v>0</v>
      </c>
      <c r="CY808" s="234" t="s">
        <v>137</v>
      </c>
      <c r="CZ808" s="181">
        <v>0</v>
      </c>
      <c r="DA808" s="181">
        <v>0</v>
      </c>
      <c r="DB808" s="358" t="s">
        <v>148</v>
      </c>
      <c r="DC808" s="234" t="s">
        <v>137</v>
      </c>
      <c r="DD808" s="181">
        <v>0</v>
      </c>
      <c r="DE808" s="234" t="s">
        <v>137</v>
      </c>
      <c r="DF808" s="181">
        <v>0</v>
      </c>
      <c r="DG808" s="181">
        <v>0</v>
      </c>
      <c r="DH808" s="358" t="s">
        <v>148</v>
      </c>
      <c r="DI808" s="234" t="s">
        <v>137</v>
      </c>
      <c r="DJ808" s="181">
        <v>0</v>
      </c>
      <c r="DK808" s="234" t="s">
        <v>137</v>
      </c>
      <c r="DL808" s="181">
        <v>0</v>
      </c>
      <c r="DM808" s="181">
        <v>0</v>
      </c>
      <c r="DN808" s="358" t="s">
        <v>148</v>
      </c>
      <c r="DO808" s="234" t="s">
        <v>137</v>
      </c>
      <c r="DP808" s="181">
        <v>0</v>
      </c>
      <c r="DQ808" s="234" t="s">
        <v>137</v>
      </c>
      <c r="DR808" s="181">
        <v>15</v>
      </c>
      <c r="DS808" s="181">
        <v>0</v>
      </c>
      <c r="DT808" s="358">
        <v>0</v>
      </c>
      <c r="DU808" s="234" t="s">
        <v>5211</v>
      </c>
      <c r="DV808" s="181">
        <v>0</v>
      </c>
      <c r="DW808" s="234" t="s">
        <v>137</v>
      </c>
      <c r="DX808" s="181">
        <v>4</v>
      </c>
      <c r="DY808" s="181">
        <v>0</v>
      </c>
      <c r="DZ808" s="357">
        <v>0</v>
      </c>
      <c r="EA808" s="234" t="s">
        <v>5212</v>
      </c>
      <c r="EB808" s="181">
        <v>0</v>
      </c>
      <c r="EC808" s="234" t="s">
        <v>137</v>
      </c>
      <c r="ED808" s="181">
        <v>0</v>
      </c>
      <c r="EE808" s="181">
        <v>0</v>
      </c>
      <c r="EF808" s="357" t="s">
        <v>148</v>
      </c>
      <c r="EG808" s="234" t="s">
        <v>137</v>
      </c>
      <c r="EH808" s="181">
        <v>0</v>
      </c>
      <c r="EI808" s="234" t="s">
        <v>137</v>
      </c>
      <c r="EJ808" s="181">
        <v>1</v>
      </c>
      <c r="EK808" s="181">
        <v>0</v>
      </c>
      <c r="EL808" s="357">
        <v>0</v>
      </c>
      <c r="EM808" s="234" t="s">
        <v>5213</v>
      </c>
      <c r="EN808" s="181">
        <v>1</v>
      </c>
      <c r="EO808" s="234" t="s">
        <v>5214</v>
      </c>
      <c r="EP808" s="181">
        <v>1</v>
      </c>
      <c r="EQ808" s="181">
        <v>0</v>
      </c>
      <c r="ER808" s="358">
        <v>0</v>
      </c>
      <c r="ES808" s="234" t="s">
        <v>5213</v>
      </c>
      <c r="ET808" s="181">
        <v>1</v>
      </c>
      <c r="EU808" s="234" t="s">
        <v>5214</v>
      </c>
      <c r="EV808" s="181">
        <v>81</v>
      </c>
      <c r="EW808" s="181">
        <v>0</v>
      </c>
      <c r="EX808" s="359">
        <v>0</v>
      </c>
      <c r="EY808" s="234" t="s">
        <v>13204</v>
      </c>
      <c r="EZ808" s="181">
        <v>1</v>
      </c>
      <c r="FA808" s="234" t="s">
        <v>5214</v>
      </c>
      <c r="FB808" s="181">
        <v>0</v>
      </c>
      <c r="FC808" s="181">
        <v>0</v>
      </c>
      <c r="FD808" s="359" t="s">
        <v>148</v>
      </c>
      <c r="FE808" s="234" t="s">
        <v>137</v>
      </c>
      <c r="FF808" s="181">
        <v>0</v>
      </c>
      <c r="FG808" s="234" t="s">
        <v>137</v>
      </c>
      <c r="FH808" s="181">
        <v>0</v>
      </c>
      <c r="FI808" s="181">
        <v>0</v>
      </c>
      <c r="FJ808" s="359" t="s">
        <v>148</v>
      </c>
      <c r="FK808" s="234" t="s">
        <v>137</v>
      </c>
      <c r="FL808" s="181">
        <v>0</v>
      </c>
      <c r="FM808" s="234" t="s">
        <v>137</v>
      </c>
      <c r="FN808" s="181">
        <v>0</v>
      </c>
      <c r="FO808" s="181">
        <v>0</v>
      </c>
      <c r="FP808" s="359" t="s">
        <v>148</v>
      </c>
      <c r="FQ808" s="234" t="s">
        <v>137</v>
      </c>
      <c r="FR808" s="181">
        <v>0</v>
      </c>
      <c r="FS808" s="234" t="s">
        <v>137</v>
      </c>
      <c r="FT808" s="181">
        <v>0</v>
      </c>
      <c r="FU808" s="181">
        <v>0</v>
      </c>
      <c r="FV808" s="359" t="s">
        <v>148</v>
      </c>
      <c r="FW808" s="234" t="s">
        <v>137</v>
      </c>
      <c r="FX808" s="181">
        <v>0</v>
      </c>
      <c r="FY808" s="234" t="s">
        <v>137</v>
      </c>
      <c r="FZ808" s="181">
        <v>2</v>
      </c>
      <c r="GA808" s="181">
        <v>2</v>
      </c>
      <c r="GB808" s="359">
        <v>1</v>
      </c>
      <c r="GC808" s="234" t="s">
        <v>137</v>
      </c>
      <c r="GD808" s="181">
        <v>0</v>
      </c>
      <c r="GE808" s="234" t="s">
        <v>137</v>
      </c>
      <c r="GF808" s="181">
        <v>7</v>
      </c>
      <c r="GG808" s="181">
        <v>0</v>
      </c>
      <c r="GH808" s="359">
        <v>0</v>
      </c>
      <c r="GI808" s="234" t="s">
        <v>5215</v>
      </c>
      <c r="GJ808" s="181">
        <v>7</v>
      </c>
      <c r="GK808" s="234" t="s">
        <v>5216</v>
      </c>
      <c r="GL808" s="181" t="s">
        <v>143</v>
      </c>
      <c r="GM808" s="181" t="s">
        <v>1858</v>
      </c>
      <c r="GN808" s="180" t="s">
        <v>146</v>
      </c>
      <c r="GO808" s="272"/>
      <c r="GP808" s="272"/>
      <c r="GQ808" s="181" t="s">
        <v>156</v>
      </c>
      <c r="GR808" s="181" t="s">
        <v>146</v>
      </c>
      <c r="GS808" s="181" t="s">
        <v>132</v>
      </c>
      <c r="GT808" s="181"/>
      <c r="GU808" s="181" t="s">
        <v>132</v>
      </c>
      <c r="GV808" s="181"/>
      <c r="GW808" s="234"/>
      <c r="GX808" s="181" t="s">
        <v>132</v>
      </c>
      <c r="GY808" s="181"/>
      <c r="GZ808" s="181"/>
      <c r="HA808" s="181"/>
      <c r="HB808" s="181"/>
      <c r="HC808" s="181"/>
      <c r="HD808" s="195" t="s">
        <v>132</v>
      </c>
      <c r="HE808" s="181"/>
      <c r="HF808" s="181" t="s">
        <v>132</v>
      </c>
      <c r="HG808" s="181" t="s">
        <v>137</v>
      </c>
      <c r="HH808" s="181" t="s">
        <v>137</v>
      </c>
      <c r="HI808" s="181" t="s">
        <v>132</v>
      </c>
      <c r="HJ808" s="181" t="s">
        <v>148</v>
      </c>
      <c r="HK808" s="181"/>
    </row>
    <row r="809" spans="1:219" s="174" customFormat="1" ht="91">
      <c r="A809" s="429">
        <v>192074</v>
      </c>
      <c r="B809" s="181" t="s">
        <v>5185</v>
      </c>
      <c r="C809" s="181" t="s">
        <v>5217</v>
      </c>
      <c r="D809" s="195" t="s">
        <v>98</v>
      </c>
      <c r="E809" s="181" t="s">
        <v>132</v>
      </c>
      <c r="F809" s="181" t="s">
        <v>137</v>
      </c>
      <c r="G809" s="234" t="s">
        <v>137</v>
      </c>
      <c r="H809" s="181" t="s">
        <v>132</v>
      </c>
      <c r="I809" s="234" t="s">
        <v>137</v>
      </c>
      <c r="J809" s="234" t="s">
        <v>137</v>
      </c>
      <c r="K809" s="355" t="s">
        <v>132</v>
      </c>
      <c r="L809" s="181" t="s">
        <v>137</v>
      </c>
      <c r="M809" s="434" t="s">
        <v>137</v>
      </c>
      <c r="N809" s="181" t="s">
        <v>132</v>
      </c>
      <c r="O809" s="181" t="s">
        <v>137</v>
      </c>
      <c r="P809" s="234" t="s">
        <v>137</v>
      </c>
      <c r="Q809" s="181" t="s">
        <v>132</v>
      </c>
      <c r="R809" s="181"/>
      <c r="S809" s="234"/>
      <c r="T809" s="181" t="s">
        <v>132</v>
      </c>
      <c r="U809" s="234" t="s">
        <v>137</v>
      </c>
      <c r="V809" s="234" t="s">
        <v>137</v>
      </c>
      <c r="W809" s="181" t="s">
        <v>132</v>
      </c>
      <c r="X809" s="181" t="s">
        <v>137</v>
      </c>
      <c r="Y809" s="234" t="s">
        <v>137</v>
      </c>
      <c r="Z809" s="181" t="s">
        <v>132</v>
      </c>
      <c r="AA809" s="181" t="s">
        <v>137</v>
      </c>
      <c r="AB809" s="234" t="s">
        <v>137</v>
      </c>
      <c r="AC809" s="181" t="s">
        <v>138</v>
      </c>
      <c r="AD809" s="181" t="s">
        <v>137</v>
      </c>
      <c r="AE809" s="234" t="s">
        <v>137</v>
      </c>
      <c r="AF809" s="201" t="s">
        <v>132</v>
      </c>
      <c r="AG809" s="181"/>
      <c r="AH809" s="246"/>
      <c r="AI809" s="181" t="s">
        <v>132</v>
      </c>
      <c r="AJ809" s="181" t="s">
        <v>137</v>
      </c>
      <c r="AK809" s="234" t="s">
        <v>137</v>
      </c>
      <c r="AL809" s="181" t="s">
        <v>132</v>
      </c>
      <c r="AM809" s="181" t="s">
        <v>137</v>
      </c>
      <c r="AN809" s="234" t="s">
        <v>137</v>
      </c>
      <c r="AO809" s="181" t="s">
        <v>138</v>
      </c>
      <c r="AP809" s="234" t="s">
        <v>137</v>
      </c>
      <c r="AQ809" s="234" t="s">
        <v>137</v>
      </c>
      <c r="AR809" s="181" t="s">
        <v>132</v>
      </c>
      <c r="AS809" s="234" t="s">
        <v>137</v>
      </c>
      <c r="AT809" s="234" t="s">
        <v>137</v>
      </c>
      <c r="AU809" s="181" t="s">
        <v>132</v>
      </c>
      <c r="AV809" s="181" t="s">
        <v>137</v>
      </c>
      <c r="AW809" s="234" t="s">
        <v>137</v>
      </c>
      <c r="AX809" s="181" t="s">
        <v>132</v>
      </c>
      <c r="AY809" s="181" t="s">
        <v>137</v>
      </c>
      <c r="AZ809" s="234" t="s">
        <v>137</v>
      </c>
      <c r="BA809" s="181" t="s">
        <v>132</v>
      </c>
      <c r="BB809" s="181" t="s">
        <v>137</v>
      </c>
      <c r="BC809" s="234" t="s">
        <v>137</v>
      </c>
      <c r="BD809" s="181">
        <v>8</v>
      </c>
      <c r="BE809" s="181">
        <v>0</v>
      </c>
      <c r="BF809" s="357">
        <v>0</v>
      </c>
      <c r="BG809" s="234" t="s">
        <v>12457</v>
      </c>
      <c r="BH809" s="181">
        <v>1</v>
      </c>
      <c r="BI809" s="234" t="s">
        <v>19170</v>
      </c>
      <c r="BJ809" s="181">
        <v>2</v>
      </c>
      <c r="BK809" s="181">
        <v>0</v>
      </c>
      <c r="BL809" s="357">
        <v>0</v>
      </c>
      <c r="BM809" s="234" t="s">
        <v>12457</v>
      </c>
      <c r="BN809" s="181">
        <v>0</v>
      </c>
      <c r="BO809" s="234" t="s">
        <v>137</v>
      </c>
      <c r="BP809" s="181">
        <v>0</v>
      </c>
      <c r="BQ809" s="181">
        <v>0</v>
      </c>
      <c r="BR809" s="357" t="s">
        <v>148</v>
      </c>
      <c r="BS809" s="234" t="s">
        <v>137</v>
      </c>
      <c r="BT809" s="181">
        <v>0</v>
      </c>
      <c r="BU809" s="234" t="s">
        <v>137</v>
      </c>
      <c r="BV809" s="181">
        <v>0</v>
      </c>
      <c r="BW809" s="181">
        <v>0</v>
      </c>
      <c r="BX809" s="358" t="s">
        <v>148</v>
      </c>
      <c r="BY809" s="234"/>
      <c r="BZ809" s="181">
        <v>0</v>
      </c>
      <c r="CA809" s="234" t="s">
        <v>137</v>
      </c>
      <c r="CB809" s="181">
        <v>0</v>
      </c>
      <c r="CC809" s="181">
        <v>0</v>
      </c>
      <c r="CD809" s="358" t="s">
        <v>148</v>
      </c>
      <c r="CE809" s="234" t="s">
        <v>137</v>
      </c>
      <c r="CF809" s="181">
        <v>0</v>
      </c>
      <c r="CG809" s="234" t="s">
        <v>137</v>
      </c>
      <c r="CH809" s="181">
        <v>1</v>
      </c>
      <c r="CI809" s="181">
        <v>1</v>
      </c>
      <c r="CJ809" s="358">
        <v>1</v>
      </c>
      <c r="CK809" s="181" t="s">
        <v>137</v>
      </c>
      <c r="CL809" s="181">
        <v>0</v>
      </c>
      <c r="CM809" s="234" t="s">
        <v>137</v>
      </c>
      <c r="CN809" s="181">
        <v>0</v>
      </c>
      <c r="CO809" s="181">
        <v>0</v>
      </c>
      <c r="CP809" s="358" t="s">
        <v>148</v>
      </c>
      <c r="CQ809" s="234" t="s">
        <v>137</v>
      </c>
      <c r="CR809" s="181">
        <v>0</v>
      </c>
      <c r="CS809" s="234" t="s">
        <v>137</v>
      </c>
      <c r="CT809" s="181">
        <v>0</v>
      </c>
      <c r="CU809" s="181">
        <v>0</v>
      </c>
      <c r="CV809" s="358" t="s">
        <v>148</v>
      </c>
      <c r="CW809" s="234" t="s">
        <v>137</v>
      </c>
      <c r="CX809" s="181">
        <v>0</v>
      </c>
      <c r="CY809" s="234" t="s">
        <v>137</v>
      </c>
      <c r="CZ809" s="181">
        <v>1</v>
      </c>
      <c r="DA809" s="181">
        <v>1</v>
      </c>
      <c r="DB809" s="358">
        <v>1</v>
      </c>
      <c r="DC809" s="234" t="s">
        <v>137</v>
      </c>
      <c r="DD809" s="181">
        <v>0</v>
      </c>
      <c r="DE809" s="234" t="s">
        <v>137</v>
      </c>
      <c r="DF809" s="181">
        <v>0</v>
      </c>
      <c r="DG809" s="181">
        <v>0</v>
      </c>
      <c r="DH809" s="358" t="s">
        <v>148</v>
      </c>
      <c r="DI809" s="234" t="s">
        <v>137</v>
      </c>
      <c r="DJ809" s="181">
        <v>0</v>
      </c>
      <c r="DK809" s="234" t="s">
        <v>137</v>
      </c>
      <c r="DL809" s="181">
        <v>3</v>
      </c>
      <c r="DM809" s="181">
        <v>0</v>
      </c>
      <c r="DN809" s="358">
        <v>0</v>
      </c>
      <c r="DO809" s="234" t="s">
        <v>5218</v>
      </c>
      <c r="DP809" s="181">
        <v>0</v>
      </c>
      <c r="DQ809" s="234" t="s">
        <v>137</v>
      </c>
      <c r="DR809" s="181">
        <v>11</v>
      </c>
      <c r="DS809" s="181">
        <v>3</v>
      </c>
      <c r="DT809" s="358">
        <v>0.27272727272727271</v>
      </c>
      <c r="DU809" s="234" t="s">
        <v>5219</v>
      </c>
      <c r="DV809" s="181">
        <v>0</v>
      </c>
      <c r="DW809" s="234" t="s">
        <v>137</v>
      </c>
      <c r="DX809" s="181">
        <v>2</v>
      </c>
      <c r="DY809" s="181">
        <v>2</v>
      </c>
      <c r="DZ809" s="357">
        <v>1</v>
      </c>
      <c r="EA809" s="234" t="s">
        <v>137</v>
      </c>
      <c r="EB809" s="181">
        <v>0</v>
      </c>
      <c r="EC809" s="234" t="s">
        <v>137</v>
      </c>
      <c r="ED809" s="181">
        <v>1</v>
      </c>
      <c r="EE809" s="181">
        <v>0</v>
      </c>
      <c r="EF809" s="357">
        <v>0</v>
      </c>
      <c r="EG809" s="234" t="s">
        <v>5220</v>
      </c>
      <c r="EH809" s="181">
        <v>0</v>
      </c>
      <c r="EI809" s="234" t="s">
        <v>137</v>
      </c>
      <c r="EJ809" s="181">
        <v>1</v>
      </c>
      <c r="EK809" s="181">
        <v>1</v>
      </c>
      <c r="EL809" s="357">
        <v>1</v>
      </c>
      <c r="EM809" s="234" t="s">
        <v>137</v>
      </c>
      <c r="EN809" s="181">
        <v>0</v>
      </c>
      <c r="EO809" s="234" t="s">
        <v>137</v>
      </c>
      <c r="EP809" s="181">
        <v>2</v>
      </c>
      <c r="EQ809" s="181">
        <v>0</v>
      </c>
      <c r="ER809" s="358">
        <v>0</v>
      </c>
      <c r="ES809" s="234" t="s">
        <v>5221</v>
      </c>
      <c r="ET809" s="181">
        <v>2</v>
      </c>
      <c r="EU809" s="234" t="s">
        <v>5221</v>
      </c>
      <c r="EV809" s="181">
        <v>12</v>
      </c>
      <c r="EW809" s="181">
        <v>0</v>
      </c>
      <c r="EX809" s="359">
        <v>0</v>
      </c>
      <c r="EY809" s="234" t="s">
        <v>13205</v>
      </c>
      <c r="EZ809" s="181">
        <v>0</v>
      </c>
      <c r="FA809" s="234" t="s">
        <v>137</v>
      </c>
      <c r="FB809" s="181">
        <v>1</v>
      </c>
      <c r="FC809" s="181">
        <v>1</v>
      </c>
      <c r="FD809" s="359">
        <v>1</v>
      </c>
      <c r="FE809" s="234" t="s">
        <v>137</v>
      </c>
      <c r="FF809" s="181">
        <v>0</v>
      </c>
      <c r="FG809" s="234" t="s">
        <v>137</v>
      </c>
      <c r="FH809" s="181">
        <v>1</v>
      </c>
      <c r="FI809" s="181">
        <v>0</v>
      </c>
      <c r="FJ809" s="359">
        <v>0</v>
      </c>
      <c r="FK809" s="234" t="s">
        <v>13859</v>
      </c>
      <c r="FL809" s="181">
        <v>0</v>
      </c>
      <c r="FM809" s="234"/>
      <c r="FN809" s="181">
        <v>0</v>
      </c>
      <c r="FO809" s="181">
        <v>0</v>
      </c>
      <c r="FP809" s="359" t="s">
        <v>148</v>
      </c>
      <c r="FQ809" s="234" t="s">
        <v>137</v>
      </c>
      <c r="FR809" s="181">
        <v>0</v>
      </c>
      <c r="FS809" s="234" t="s">
        <v>137</v>
      </c>
      <c r="FT809" s="181">
        <v>0</v>
      </c>
      <c r="FU809" s="181">
        <v>0</v>
      </c>
      <c r="FV809" s="359" t="s">
        <v>148</v>
      </c>
      <c r="FW809" s="234" t="s">
        <v>137</v>
      </c>
      <c r="FX809" s="181">
        <v>0</v>
      </c>
      <c r="FY809" s="234" t="s">
        <v>137</v>
      </c>
      <c r="FZ809" s="181">
        <v>1</v>
      </c>
      <c r="GA809" s="181">
        <v>0</v>
      </c>
      <c r="GB809" s="359">
        <v>0</v>
      </c>
      <c r="GC809" s="234" t="s">
        <v>5222</v>
      </c>
      <c r="GD809" s="181">
        <v>1</v>
      </c>
      <c r="GE809" s="234" t="s">
        <v>5222</v>
      </c>
      <c r="GF809" s="181">
        <v>4</v>
      </c>
      <c r="GG809" s="181">
        <v>0</v>
      </c>
      <c r="GH809" s="359">
        <v>0</v>
      </c>
      <c r="GI809" s="234" t="s">
        <v>5223</v>
      </c>
      <c r="GJ809" s="181">
        <v>4</v>
      </c>
      <c r="GK809" s="234" t="s">
        <v>5223</v>
      </c>
      <c r="GL809" s="181" t="s">
        <v>12125</v>
      </c>
      <c r="GM809" s="181" t="s">
        <v>1858</v>
      </c>
      <c r="GN809" s="180" t="s">
        <v>146</v>
      </c>
      <c r="GO809" s="272"/>
      <c r="GP809" s="272"/>
      <c r="GQ809" s="181" t="s">
        <v>145</v>
      </c>
      <c r="GR809" s="181" t="s">
        <v>146</v>
      </c>
      <c r="GS809" s="181"/>
      <c r="GT809" s="181"/>
      <c r="GU809" s="181"/>
      <c r="GV809" s="181"/>
      <c r="GW809" s="234"/>
      <c r="GX809" s="181"/>
      <c r="GY809" s="181"/>
      <c r="GZ809" s="181"/>
      <c r="HA809" s="181"/>
      <c r="HB809" s="181"/>
      <c r="HC809" s="181"/>
      <c r="HD809" s="195"/>
      <c r="HE809" s="181"/>
      <c r="HF809" s="181" t="s">
        <v>132</v>
      </c>
      <c r="HG809" s="181" t="s">
        <v>137</v>
      </c>
      <c r="HH809" s="181" t="s">
        <v>137</v>
      </c>
      <c r="HI809" s="181" t="s">
        <v>132</v>
      </c>
      <c r="HJ809" s="181" t="s">
        <v>148</v>
      </c>
      <c r="HK809" s="181"/>
    </row>
    <row r="810" spans="1:219" s="170" customFormat="1" ht="104">
      <c r="A810" s="429">
        <v>192082</v>
      </c>
      <c r="B810" s="181" t="s">
        <v>5185</v>
      </c>
      <c r="C810" s="181" t="s">
        <v>5224</v>
      </c>
      <c r="D810" s="195" t="s">
        <v>102</v>
      </c>
      <c r="E810" s="181" t="s">
        <v>132</v>
      </c>
      <c r="F810" s="181" t="s">
        <v>137</v>
      </c>
      <c r="G810" s="234" t="s">
        <v>137</v>
      </c>
      <c r="H810" s="181" t="s">
        <v>132</v>
      </c>
      <c r="I810" s="234" t="s">
        <v>137</v>
      </c>
      <c r="J810" s="234" t="s">
        <v>137</v>
      </c>
      <c r="K810" s="355"/>
      <c r="L810" s="181" t="s">
        <v>137</v>
      </c>
      <c r="M810" s="434" t="s">
        <v>137</v>
      </c>
      <c r="N810" s="181"/>
      <c r="O810" s="181" t="s">
        <v>137</v>
      </c>
      <c r="P810" s="234" t="s">
        <v>137</v>
      </c>
      <c r="Q810" s="181" t="s">
        <v>132</v>
      </c>
      <c r="R810" s="181" t="s">
        <v>137</v>
      </c>
      <c r="S810" s="234" t="s">
        <v>137</v>
      </c>
      <c r="T810" s="181" t="s">
        <v>138</v>
      </c>
      <c r="U810" s="234" t="s">
        <v>137</v>
      </c>
      <c r="V810" s="234" t="s">
        <v>137</v>
      </c>
      <c r="W810" s="181" t="s">
        <v>132</v>
      </c>
      <c r="X810" s="181" t="s">
        <v>137</v>
      </c>
      <c r="Y810" s="234" t="s">
        <v>137</v>
      </c>
      <c r="Z810" s="181" t="s">
        <v>138</v>
      </c>
      <c r="AA810" s="181" t="s">
        <v>132</v>
      </c>
      <c r="AB810" s="234" t="s">
        <v>16370</v>
      </c>
      <c r="AC810" s="181" t="s">
        <v>132</v>
      </c>
      <c r="AD810" s="181" t="s">
        <v>137</v>
      </c>
      <c r="AE810" s="234" t="s">
        <v>137</v>
      </c>
      <c r="AF810" s="201" t="s">
        <v>148</v>
      </c>
      <c r="AG810" s="181"/>
      <c r="AH810" s="246"/>
      <c r="AI810" s="181" t="s">
        <v>132</v>
      </c>
      <c r="AJ810" s="181" t="s">
        <v>137</v>
      </c>
      <c r="AK810" s="234" t="s">
        <v>137</v>
      </c>
      <c r="AL810" s="181" t="s">
        <v>132</v>
      </c>
      <c r="AM810" s="181" t="s">
        <v>137</v>
      </c>
      <c r="AN810" s="234" t="s">
        <v>137</v>
      </c>
      <c r="AO810" s="181" t="s">
        <v>138</v>
      </c>
      <c r="AP810" s="234" t="s">
        <v>137</v>
      </c>
      <c r="AQ810" s="234" t="s">
        <v>137</v>
      </c>
      <c r="AR810" s="181" t="s">
        <v>132</v>
      </c>
      <c r="AS810" s="234" t="s">
        <v>137</v>
      </c>
      <c r="AT810" s="234" t="s">
        <v>137</v>
      </c>
      <c r="AU810" s="181" t="s">
        <v>132</v>
      </c>
      <c r="AV810" s="181" t="s">
        <v>137</v>
      </c>
      <c r="AW810" s="234" t="s">
        <v>137</v>
      </c>
      <c r="AX810" s="181" t="s">
        <v>132</v>
      </c>
      <c r="AY810" s="181" t="s">
        <v>137</v>
      </c>
      <c r="AZ810" s="234" t="s">
        <v>137</v>
      </c>
      <c r="BA810" s="181" t="s">
        <v>132</v>
      </c>
      <c r="BB810" s="181" t="s">
        <v>137</v>
      </c>
      <c r="BC810" s="234" t="s">
        <v>137</v>
      </c>
      <c r="BD810" s="181">
        <v>7</v>
      </c>
      <c r="BE810" s="181">
        <v>6</v>
      </c>
      <c r="BF810" s="357">
        <v>0.8571428571428571</v>
      </c>
      <c r="BG810" s="234" t="s">
        <v>16371</v>
      </c>
      <c r="BH810" s="181">
        <v>0</v>
      </c>
      <c r="BI810" s="234"/>
      <c r="BJ810" s="181">
        <v>10</v>
      </c>
      <c r="BK810" s="181">
        <v>9</v>
      </c>
      <c r="BL810" s="357">
        <v>0.9</v>
      </c>
      <c r="BM810" s="234" t="s">
        <v>16372</v>
      </c>
      <c r="BN810" s="181">
        <v>0</v>
      </c>
      <c r="BO810" s="234" t="s">
        <v>137</v>
      </c>
      <c r="BP810" s="181">
        <v>3</v>
      </c>
      <c r="BQ810" s="181">
        <v>3</v>
      </c>
      <c r="BR810" s="357">
        <v>1</v>
      </c>
      <c r="BS810" s="234" t="s">
        <v>137</v>
      </c>
      <c r="BT810" s="181">
        <v>0</v>
      </c>
      <c r="BU810" s="234" t="s">
        <v>137</v>
      </c>
      <c r="BV810" s="181">
        <v>0</v>
      </c>
      <c r="BW810" s="181">
        <v>0</v>
      </c>
      <c r="BX810" s="358" t="s">
        <v>148</v>
      </c>
      <c r="BY810" s="234"/>
      <c r="BZ810" s="181">
        <v>0</v>
      </c>
      <c r="CA810" s="234" t="s">
        <v>137</v>
      </c>
      <c r="CB810" s="181">
        <v>3</v>
      </c>
      <c r="CC810" s="181">
        <v>2</v>
      </c>
      <c r="CD810" s="358">
        <v>0.66666666666666663</v>
      </c>
      <c r="CE810" s="234" t="s">
        <v>16373</v>
      </c>
      <c r="CF810" s="181">
        <v>0</v>
      </c>
      <c r="CG810" s="234" t="s">
        <v>137</v>
      </c>
      <c r="CH810" s="181">
        <v>8</v>
      </c>
      <c r="CI810" s="181">
        <v>8</v>
      </c>
      <c r="CJ810" s="358">
        <v>1</v>
      </c>
      <c r="CK810" s="181" t="s">
        <v>137</v>
      </c>
      <c r="CL810" s="181">
        <v>0</v>
      </c>
      <c r="CM810" s="234" t="s">
        <v>137</v>
      </c>
      <c r="CN810" s="181">
        <v>0</v>
      </c>
      <c r="CO810" s="181">
        <v>0</v>
      </c>
      <c r="CP810" s="358" t="s">
        <v>148</v>
      </c>
      <c r="CQ810" s="234" t="s">
        <v>137</v>
      </c>
      <c r="CR810" s="181">
        <v>0</v>
      </c>
      <c r="CS810" s="234" t="s">
        <v>137</v>
      </c>
      <c r="CT810" s="181">
        <v>0</v>
      </c>
      <c r="CU810" s="181">
        <v>0</v>
      </c>
      <c r="CV810" s="358" t="s">
        <v>148</v>
      </c>
      <c r="CW810" s="234" t="s">
        <v>137</v>
      </c>
      <c r="CX810" s="181">
        <v>0</v>
      </c>
      <c r="CY810" s="234" t="s">
        <v>137</v>
      </c>
      <c r="CZ810" s="181">
        <v>0</v>
      </c>
      <c r="DA810" s="181">
        <v>0</v>
      </c>
      <c r="DB810" s="358" t="s">
        <v>148</v>
      </c>
      <c r="DC810" s="234" t="s">
        <v>137</v>
      </c>
      <c r="DD810" s="181">
        <v>0</v>
      </c>
      <c r="DE810" s="234" t="s">
        <v>137</v>
      </c>
      <c r="DF810" s="181">
        <v>0</v>
      </c>
      <c r="DG810" s="181">
        <v>0</v>
      </c>
      <c r="DH810" s="358" t="s">
        <v>148</v>
      </c>
      <c r="DI810" s="234" t="s">
        <v>137</v>
      </c>
      <c r="DJ810" s="181">
        <v>0</v>
      </c>
      <c r="DK810" s="234" t="s">
        <v>137</v>
      </c>
      <c r="DL810" s="181">
        <v>1</v>
      </c>
      <c r="DM810" s="181">
        <v>1</v>
      </c>
      <c r="DN810" s="358">
        <v>1</v>
      </c>
      <c r="DO810" s="234" t="s">
        <v>137</v>
      </c>
      <c r="DP810" s="181">
        <v>0</v>
      </c>
      <c r="DQ810" s="234" t="s">
        <v>137</v>
      </c>
      <c r="DR810" s="181">
        <v>30</v>
      </c>
      <c r="DS810" s="181">
        <v>0</v>
      </c>
      <c r="DT810" s="358">
        <v>0</v>
      </c>
      <c r="DU810" s="234" t="s">
        <v>16374</v>
      </c>
      <c r="DV810" s="181">
        <v>0</v>
      </c>
      <c r="DW810" s="234" t="s">
        <v>137</v>
      </c>
      <c r="DX810" s="181">
        <v>0</v>
      </c>
      <c r="DY810" s="181">
        <v>0</v>
      </c>
      <c r="DZ810" s="357" t="s">
        <v>148</v>
      </c>
      <c r="EA810" s="234" t="s">
        <v>137</v>
      </c>
      <c r="EB810" s="181">
        <v>0</v>
      </c>
      <c r="EC810" s="234" t="s">
        <v>137</v>
      </c>
      <c r="ED810" s="181">
        <v>0</v>
      </c>
      <c r="EE810" s="181">
        <v>0</v>
      </c>
      <c r="EF810" s="357" t="s">
        <v>148</v>
      </c>
      <c r="EG810" s="234" t="s">
        <v>137</v>
      </c>
      <c r="EH810" s="181">
        <v>0</v>
      </c>
      <c r="EI810" s="234" t="s">
        <v>137</v>
      </c>
      <c r="EJ810" s="181">
        <v>5</v>
      </c>
      <c r="EK810" s="181">
        <v>0</v>
      </c>
      <c r="EL810" s="357">
        <v>0</v>
      </c>
      <c r="EM810" s="234" t="s">
        <v>16375</v>
      </c>
      <c r="EN810" s="181">
        <v>5</v>
      </c>
      <c r="EO810" s="234" t="s">
        <v>12605</v>
      </c>
      <c r="EP810" s="181">
        <v>3</v>
      </c>
      <c r="EQ810" s="181">
        <v>0</v>
      </c>
      <c r="ER810" s="358">
        <v>0</v>
      </c>
      <c r="ES810" s="234" t="s">
        <v>14703</v>
      </c>
      <c r="ET810" s="181">
        <v>3</v>
      </c>
      <c r="EU810" s="234" t="s">
        <v>14704</v>
      </c>
      <c r="EV810" s="181">
        <v>8</v>
      </c>
      <c r="EW810" s="181">
        <v>2</v>
      </c>
      <c r="EX810" s="359">
        <v>0.25</v>
      </c>
      <c r="EY810" s="234" t="s">
        <v>14705</v>
      </c>
      <c r="EZ810" s="181">
        <v>2</v>
      </c>
      <c r="FA810" s="234" t="s">
        <v>3148</v>
      </c>
      <c r="FB810" s="181">
        <v>1</v>
      </c>
      <c r="FC810" s="181">
        <v>1</v>
      </c>
      <c r="FD810" s="359">
        <v>1</v>
      </c>
      <c r="FE810" s="234" t="s">
        <v>137</v>
      </c>
      <c r="FF810" s="181">
        <v>0</v>
      </c>
      <c r="FG810" s="234" t="s">
        <v>137</v>
      </c>
      <c r="FH810" s="181">
        <v>0</v>
      </c>
      <c r="FI810" s="181">
        <v>0</v>
      </c>
      <c r="FJ810" s="359" t="s">
        <v>148</v>
      </c>
      <c r="FK810" s="234" t="s">
        <v>137</v>
      </c>
      <c r="FL810" s="181">
        <v>0</v>
      </c>
      <c r="FM810" s="234" t="s">
        <v>137</v>
      </c>
      <c r="FN810" s="181">
        <v>0</v>
      </c>
      <c r="FO810" s="181">
        <v>0</v>
      </c>
      <c r="FP810" s="359" t="s">
        <v>148</v>
      </c>
      <c r="FQ810" s="234" t="s">
        <v>137</v>
      </c>
      <c r="FR810" s="181">
        <v>0</v>
      </c>
      <c r="FS810" s="234" t="s">
        <v>137</v>
      </c>
      <c r="FT810" s="181">
        <v>7</v>
      </c>
      <c r="FU810" s="181">
        <v>1</v>
      </c>
      <c r="FV810" s="359">
        <v>0.14285714285714285</v>
      </c>
      <c r="FW810" s="234" t="s">
        <v>5225</v>
      </c>
      <c r="FX810" s="181">
        <v>0</v>
      </c>
      <c r="FY810" s="234" t="s">
        <v>137</v>
      </c>
      <c r="FZ810" s="181">
        <v>2</v>
      </c>
      <c r="GA810" s="181">
        <v>0</v>
      </c>
      <c r="GB810" s="359">
        <v>0</v>
      </c>
      <c r="GC810" s="234" t="s">
        <v>14706</v>
      </c>
      <c r="GD810" s="181">
        <v>0</v>
      </c>
      <c r="GE810" s="234" t="s">
        <v>137</v>
      </c>
      <c r="GF810" s="181">
        <v>18</v>
      </c>
      <c r="GG810" s="181">
        <v>0</v>
      </c>
      <c r="GH810" s="359">
        <v>0</v>
      </c>
      <c r="GI810" s="234" t="s">
        <v>16376</v>
      </c>
      <c r="GJ810" s="181">
        <v>18</v>
      </c>
      <c r="GK810" s="234" t="s">
        <v>16377</v>
      </c>
      <c r="GL810" s="181" t="s">
        <v>143</v>
      </c>
      <c r="GM810" s="181" t="s">
        <v>1858</v>
      </c>
      <c r="GN810" s="180" t="s">
        <v>146</v>
      </c>
      <c r="GO810" s="272"/>
      <c r="GP810" s="272"/>
      <c r="GQ810" s="181" t="s">
        <v>145</v>
      </c>
      <c r="GR810" s="181" t="s">
        <v>146</v>
      </c>
      <c r="GS810" s="181"/>
      <c r="GT810" s="181"/>
      <c r="GU810" s="181"/>
      <c r="GV810" s="181"/>
      <c r="GW810" s="234" t="s">
        <v>14707</v>
      </c>
      <c r="GX810" s="181"/>
      <c r="GY810" s="181"/>
      <c r="GZ810" s="181"/>
      <c r="HA810" s="181"/>
      <c r="HB810" s="181"/>
      <c r="HC810" s="181"/>
      <c r="HD810" s="195" t="s">
        <v>132</v>
      </c>
      <c r="HE810" s="181"/>
      <c r="HF810" s="181" t="s">
        <v>132</v>
      </c>
      <c r="HG810" s="181" t="s">
        <v>137</v>
      </c>
      <c r="HH810" s="181" t="s">
        <v>137</v>
      </c>
      <c r="HI810" s="181" t="s">
        <v>132</v>
      </c>
      <c r="HJ810" s="181" t="s">
        <v>148</v>
      </c>
      <c r="HK810" s="181"/>
    </row>
    <row r="811" spans="1:219" s="174" customFormat="1" ht="156">
      <c r="A811" s="429">
        <v>192091</v>
      </c>
      <c r="B811" s="181" t="s">
        <v>5185</v>
      </c>
      <c r="C811" s="181" t="s">
        <v>5226</v>
      </c>
      <c r="D811" s="195" t="s">
        <v>98</v>
      </c>
      <c r="E811" s="181" t="s">
        <v>132</v>
      </c>
      <c r="F811" s="181" t="s">
        <v>137</v>
      </c>
      <c r="G811" s="234" t="s">
        <v>11095</v>
      </c>
      <c r="H811" s="181" t="s">
        <v>132</v>
      </c>
      <c r="I811" s="234" t="s">
        <v>137</v>
      </c>
      <c r="J811" s="234" t="s">
        <v>137</v>
      </c>
      <c r="K811" s="355" t="s">
        <v>138</v>
      </c>
      <c r="L811" s="181" t="s">
        <v>137</v>
      </c>
      <c r="M811" s="434" t="s">
        <v>137</v>
      </c>
      <c r="N811" s="181" t="s">
        <v>138</v>
      </c>
      <c r="O811" s="181" t="s">
        <v>137</v>
      </c>
      <c r="P811" s="234" t="s">
        <v>137</v>
      </c>
      <c r="Q811" s="181" t="s">
        <v>132</v>
      </c>
      <c r="R811" s="181" t="s">
        <v>137</v>
      </c>
      <c r="S811" s="234" t="s">
        <v>137</v>
      </c>
      <c r="T811" s="181" t="s">
        <v>132</v>
      </c>
      <c r="U811" s="234" t="s">
        <v>137</v>
      </c>
      <c r="V811" s="234" t="s">
        <v>137</v>
      </c>
      <c r="W811" s="181" t="s">
        <v>132</v>
      </c>
      <c r="X811" s="181" t="s">
        <v>137</v>
      </c>
      <c r="Y811" s="234" t="s">
        <v>137</v>
      </c>
      <c r="Z811" s="181" t="s">
        <v>138</v>
      </c>
      <c r="AA811" s="234" t="s">
        <v>132</v>
      </c>
      <c r="AB811" s="234" t="s">
        <v>16378</v>
      </c>
      <c r="AC811" s="234" t="s">
        <v>132</v>
      </c>
      <c r="AD811" s="234"/>
      <c r="AE811" s="234"/>
      <c r="AF811" s="201" t="s">
        <v>148</v>
      </c>
      <c r="AG811" s="181"/>
      <c r="AH811" s="246"/>
      <c r="AI811" s="181" t="s">
        <v>132</v>
      </c>
      <c r="AJ811" s="181" t="s">
        <v>137</v>
      </c>
      <c r="AK811" s="234" t="s">
        <v>137</v>
      </c>
      <c r="AL811" s="181" t="s">
        <v>132</v>
      </c>
      <c r="AM811" s="181" t="s">
        <v>137</v>
      </c>
      <c r="AN811" s="234" t="s">
        <v>137</v>
      </c>
      <c r="AO811" s="181" t="s">
        <v>138</v>
      </c>
      <c r="AP811" s="234" t="s">
        <v>137</v>
      </c>
      <c r="AQ811" s="234" t="s">
        <v>137</v>
      </c>
      <c r="AR811" s="181" t="s">
        <v>132</v>
      </c>
      <c r="AS811" s="234" t="s">
        <v>137</v>
      </c>
      <c r="AT811" s="234" t="s">
        <v>137</v>
      </c>
      <c r="AU811" s="181" t="s">
        <v>132</v>
      </c>
      <c r="AV811" s="181" t="s">
        <v>137</v>
      </c>
      <c r="AW811" s="234" t="s">
        <v>137</v>
      </c>
      <c r="AX811" s="181" t="s">
        <v>132</v>
      </c>
      <c r="AY811" s="181" t="s">
        <v>137</v>
      </c>
      <c r="AZ811" s="234" t="s">
        <v>137</v>
      </c>
      <c r="BA811" s="181" t="s">
        <v>132</v>
      </c>
      <c r="BB811" s="181" t="s">
        <v>137</v>
      </c>
      <c r="BC811" s="234" t="s">
        <v>137</v>
      </c>
      <c r="BD811" s="181">
        <v>8</v>
      </c>
      <c r="BE811" s="181">
        <v>8</v>
      </c>
      <c r="BF811" s="357">
        <v>1</v>
      </c>
      <c r="BG811" s="234" t="s">
        <v>137</v>
      </c>
      <c r="BH811" s="181">
        <v>0</v>
      </c>
      <c r="BI811" s="314"/>
      <c r="BJ811" s="181">
        <v>39</v>
      </c>
      <c r="BK811" s="181">
        <v>34</v>
      </c>
      <c r="BL811" s="357">
        <v>0.87179487179487181</v>
      </c>
      <c r="BM811" s="234" t="s">
        <v>5227</v>
      </c>
      <c r="BN811" s="181">
        <v>0</v>
      </c>
      <c r="BO811" s="234" t="s">
        <v>137</v>
      </c>
      <c r="BP811" s="181">
        <v>1</v>
      </c>
      <c r="BQ811" s="181">
        <v>0</v>
      </c>
      <c r="BR811" s="357">
        <v>0</v>
      </c>
      <c r="BS811" s="234" t="s">
        <v>5228</v>
      </c>
      <c r="BT811" s="181">
        <v>1</v>
      </c>
      <c r="BU811" s="234" t="s">
        <v>5229</v>
      </c>
      <c r="BV811" s="181">
        <v>0</v>
      </c>
      <c r="BW811" s="181">
        <v>0</v>
      </c>
      <c r="BX811" s="358" t="s">
        <v>148</v>
      </c>
      <c r="BY811" s="234"/>
      <c r="BZ811" s="181">
        <v>0</v>
      </c>
      <c r="CA811" s="234" t="s">
        <v>137</v>
      </c>
      <c r="CB811" s="181">
        <v>9</v>
      </c>
      <c r="CC811" s="181">
        <v>9</v>
      </c>
      <c r="CD811" s="358">
        <v>1</v>
      </c>
      <c r="CE811" s="234" t="s">
        <v>137</v>
      </c>
      <c r="CF811" s="181">
        <v>0</v>
      </c>
      <c r="CG811" s="234" t="s">
        <v>137</v>
      </c>
      <c r="CH811" s="181">
        <v>10</v>
      </c>
      <c r="CI811" s="181">
        <v>10</v>
      </c>
      <c r="CJ811" s="358">
        <v>1</v>
      </c>
      <c r="CK811" s="181" t="s">
        <v>137</v>
      </c>
      <c r="CL811" s="181">
        <v>0</v>
      </c>
      <c r="CM811" s="234" t="s">
        <v>137</v>
      </c>
      <c r="CN811" s="181">
        <v>5</v>
      </c>
      <c r="CO811" s="181">
        <v>5</v>
      </c>
      <c r="CP811" s="358">
        <v>1</v>
      </c>
      <c r="CQ811" s="234" t="s">
        <v>137</v>
      </c>
      <c r="CR811" s="181">
        <v>0</v>
      </c>
      <c r="CS811" s="234" t="s">
        <v>137</v>
      </c>
      <c r="CT811" s="181">
        <v>7</v>
      </c>
      <c r="CU811" s="181">
        <v>7</v>
      </c>
      <c r="CV811" s="358">
        <v>1</v>
      </c>
      <c r="CW811" s="234"/>
      <c r="CX811" s="181">
        <v>0</v>
      </c>
      <c r="CY811" s="234" t="s">
        <v>137</v>
      </c>
      <c r="CZ811" s="181">
        <v>0</v>
      </c>
      <c r="DA811" s="181">
        <v>0</v>
      </c>
      <c r="DB811" s="358" t="s">
        <v>148</v>
      </c>
      <c r="DC811" s="234" t="s">
        <v>137</v>
      </c>
      <c r="DD811" s="181">
        <v>0</v>
      </c>
      <c r="DE811" s="234" t="s">
        <v>137</v>
      </c>
      <c r="DF811" s="181">
        <v>0</v>
      </c>
      <c r="DG811" s="181">
        <v>0</v>
      </c>
      <c r="DH811" s="358" t="s">
        <v>148</v>
      </c>
      <c r="DI811" s="234" t="s">
        <v>137</v>
      </c>
      <c r="DJ811" s="181">
        <v>0</v>
      </c>
      <c r="DK811" s="234" t="s">
        <v>137</v>
      </c>
      <c r="DL811" s="181">
        <v>0</v>
      </c>
      <c r="DM811" s="181">
        <v>0</v>
      </c>
      <c r="DN811" s="358" t="s">
        <v>148</v>
      </c>
      <c r="DO811" s="234" t="s">
        <v>137</v>
      </c>
      <c r="DP811" s="181">
        <v>0</v>
      </c>
      <c r="DQ811" s="234" t="s">
        <v>137</v>
      </c>
      <c r="DR811" s="181">
        <v>52</v>
      </c>
      <c r="DS811" s="181">
        <v>0</v>
      </c>
      <c r="DT811" s="358">
        <v>0</v>
      </c>
      <c r="DU811" s="234" t="s">
        <v>16379</v>
      </c>
      <c r="DV811" s="181">
        <v>0</v>
      </c>
      <c r="DW811" s="234" t="s">
        <v>137</v>
      </c>
      <c r="DX811" s="181">
        <v>33</v>
      </c>
      <c r="DY811" s="181">
        <v>5</v>
      </c>
      <c r="DZ811" s="357">
        <v>0.15151515151515152</v>
      </c>
      <c r="EA811" s="234" t="s">
        <v>16380</v>
      </c>
      <c r="EB811" s="181">
        <v>0</v>
      </c>
      <c r="EC811" s="234" t="s">
        <v>137</v>
      </c>
      <c r="ED811" s="181">
        <v>1</v>
      </c>
      <c r="EE811" s="181">
        <v>1</v>
      </c>
      <c r="EF811" s="357">
        <v>1</v>
      </c>
      <c r="EG811" s="234" t="s">
        <v>137</v>
      </c>
      <c r="EH811" s="181">
        <v>0</v>
      </c>
      <c r="EI811" s="234" t="s">
        <v>137</v>
      </c>
      <c r="EJ811" s="181">
        <v>8</v>
      </c>
      <c r="EK811" s="181">
        <v>0</v>
      </c>
      <c r="EL811" s="357">
        <v>0</v>
      </c>
      <c r="EM811" s="234" t="s">
        <v>16381</v>
      </c>
      <c r="EN811" s="181">
        <v>8</v>
      </c>
      <c r="EO811" s="234" t="s">
        <v>5230</v>
      </c>
      <c r="EP811" s="181">
        <v>8</v>
      </c>
      <c r="EQ811" s="181">
        <v>2</v>
      </c>
      <c r="ER811" s="358">
        <v>0.25</v>
      </c>
      <c r="ES811" s="234" t="s">
        <v>16382</v>
      </c>
      <c r="ET811" s="181">
        <v>5</v>
      </c>
      <c r="EU811" s="234" t="s">
        <v>16383</v>
      </c>
      <c r="EV811" s="181">
        <v>18</v>
      </c>
      <c r="EW811" s="181">
        <v>0</v>
      </c>
      <c r="EX811" s="359">
        <v>0</v>
      </c>
      <c r="EY811" s="234" t="s">
        <v>16384</v>
      </c>
      <c r="EZ811" s="181">
        <v>10</v>
      </c>
      <c r="FA811" s="234" t="s">
        <v>13206</v>
      </c>
      <c r="FB811" s="181">
        <v>3</v>
      </c>
      <c r="FC811" s="181">
        <v>0</v>
      </c>
      <c r="FD811" s="359">
        <v>0</v>
      </c>
      <c r="FE811" s="234" t="s">
        <v>16385</v>
      </c>
      <c r="FF811" s="181">
        <v>3</v>
      </c>
      <c r="FG811" s="234" t="s">
        <v>5231</v>
      </c>
      <c r="FH811" s="181">
        <v>0</v>
      </c>
      <c r="FI811" s="181">
        <v>0</v>
      </c>
      <c r="FJ811" s="359" t="s">
        <v>148</v>
      </c>
      <c r="FK811" s="234" t="s">
        <v>137</v>
      </c>
      <c r="FL811" s="181">
        <v>0</v>
      </c>
      <c r="FM811" s="234" t="s">
        <v>137</v>
      </c>
      <c r="FN811" s="181">
        <v>0</v>
      </c>
      <c r="FO811" s="181">
        <v>0</v>
      </c>
      <c r="FP811" s="359" t="s">
        <v>148</v>
      </c>
      <c r="FQ811" s="234" t="s">
        <v>137</v>
      </c>
      <c r="FR811" s="181">
        <v>0</v>
      </c>
      <c r="FS811" s="234" t="s">
        <v>137</v>
      </c>
      <c r="FT811" s="181">
        <v>1</v>
      </c>
      <c r="FU811" s="181">
        <v>0</v>
      </c>
      <c r="FV811" s="359">
        <v>0</v>
      </c>
      <c r="FW811" s="234" t="s">
        <v>16386</v>
      </c>
      <c r="FX811" s="181">
        <v>1</v>
      </c>
      <c r="FY811" s="234" t="s">
        <v>16387</v>
      </c>
      <c r="FZ811" s="181">
        <v>3</v>
      </c>
      <c r="GA811" s="181">
        <v>0</v>
      </c>
      <c r="GB811" s="359">
        <v>0</v>
      </c>
      <c r="GC811" s="234" t="s">
        <v>5232</v>
      </c>
      <c r="GD811" s="181">
        <v>2</v>
      </c>
      <c r="GE811" s="234" t="s">
        <v>5233</v>
      </c>
      <c r="GF811" s="181">
        <v>19</v>
      </c>
      <c r="GG811" s="181">
        <v>0</v>
      </c>
      <c r="GH811" s="359">
        <v>0</v>
      </c>
      <c r="GI811" s="234" t="s">
        <v>16388</v>
      </c>
      <c r="GJ811" s="181">
        <v>19</v>
      </c>
      <c r="GK811" s="234" t="s">
        <v>5234</v>
      </c>
      <c r="GL811" s="181" t="s">
        <v>143</v>
      </c>
      <c r="GM811" s="181" t="s">
        <v>1858</v>
      </c>
      <c r="GN811" s="180" t="s">
        <v>146</v>
      </c>
      <c r="GO811" s="272"/>
      <c r="GP811" s="272"/>
      <c r="GQ811" s="181" t="s">
        <v>156</v>
      </c>
      <c r="GR811" s="181" t="s">
        <v>146</v>
      </c>
      <c r="GS811" s="181" t="s">
        <v>132</v>
      </c>
      <c r="GT811" s="181" t="s">
        <v>132</v>
      </c>
      <c r="GU811" s="181" t="s">
        <v>132</v>
      </c>
      <c r="GV811" s="181"/>
      <c r="GW811" s="234"/>
      <c r="GX811" s="181" t="s">
        <v>132</v>
      </c>
      <c r="GY811" s="181" t="s">
        <v>132</v>
      </c>
      <c r="GZ811" s="181" t="s">
        <v>132</v>
      </c>
      <c r="HA811" s="181" t="s">
        <v>132</v>
      </c>
      <c r="HB811" s="181"/>
      <c r="HC811" s="181"/>
      <c r="HD811" s="195" t="s">
        <v>132</v>
      </c>
      <c r="HE811" s="181"/>
      <c r="HF811" s="181" t="s">
        <v>132</v>
      </c>
      <c r="HG811" s="181" t="s">
        <v>137</v>
      </c>
      <c r="HH811" s="181" t="s">
        <v>137</v>
      </c>
      <c r="HI811" s="181" t="s">
        <v>132</v>
      </c>
      <c r="HJ811" s="181" t="s">
        <v>148</v>
      </c>
      <c r="HK811" s="181"/>
    </row>
    <row r="812" spans="1:219" s="174" customFormat="1" ht="156">
      <c r="A812" s="429">
        <v>192104</v>
      </c>
      <c r="B812" s="181" t="s">
        <v>5185</v>
      </c>
      <c r="C812" s="181" t="s">
        <v>5235</v>
      </c>
      <c r="D812" s="181" t="s">
        <v>104</v>
      </c>
      <c r="E812" s="181" t="s">
        <v>132</v>
      </c>
      <c r="F812" s="234" t="s">
        <v>137</v>
      </c>
      <c r="G812" s="234" t="s">
        <v>137</v>
      </c>
      <c r="H812" s="181" t="s">
        <v>132</v>
      </c>
      <c r="I812" s="234" t="s">
        <v>137</v>
      </c>
      <c r="J812" s="234" t="s">
        <v>137</v>
      </c>
      <c r="K812" s="355" t="s">
        <v>132</v>
      </c>
      <c r="L812" s="234" t="s">
        <v>137</v>
      </c>
      <c r="M812" s="434" t="s">
        <v>137</v>
      </c>
      <c r="N812" s="181" t="s">
        <v>132</v>
      </c>
      <c r="O812" s="234" t="s">
        <v>137</v>
      </c>
      <c r="P812" s="234" t="s">
        <v>137</v>
      </c>
      <c r="Q812" s="181" t="s">
        <v>132</v>
      </c>
      <c r="R812" s="234" t="s">
        <v>137</v>
      </c>
      <c r="S812" s="234" t="s">
        <v>137</v>
      </c>
      <c r="T812" s="181" t="s">
        <v>132</v>
      </c>
      <c r="U812" s="234" t="s">
        <v>137</v>
      </c>
      <c r="V812" s="234" t="s">
        <v>137</v>
      </c>
      <c r="W812" s="181" t="s">
        <v>132</v>
      </c>
      <c r="X812" s="181" t="s">
        <v>137</v>
      </c>
      <c r="Y812" s="181" t="s">
        <v>137</v>
      </c>
      <c r="Z812" s="181" t="s">
        <v>132</v>
      </c>
      <c r="AA812" s="181" t="s">
        <v>137</v>
      </c>
      <c r="AB812" s="181" t="s">
        <v>137</v>
      </c>
      <c r="AC812" s="181" t="s">
        <v>132</v>
      </c>
      <c r="AD812" s="234" t="s">
        <v>137</v>
      </c>
      <c r="AE812" s="234" t="s">
        <v>137</v>
      </c>
      <c r="AF812" s="201" t="s">
        <v>148</v>
      </c>
      <c r="AG812" s="181"/>
      <c r="AH812" s="246"/>
      <c r="AI812" s="181" t="s">
        <v>132</v>
      </c>
      <c r="AJ812" s="181" t="s">
        <v>137</v>
      </c>
      <c r="AK812" s="181" t="s">
        <v>137</v>
      </c>
      <c r="AL812" s="181" t="s">
        <v>132</v>
      </c>
      <c r="AM812" s="181" t="s">
        <v>137</v>
      </c>
      <c r="AN812" s="181" t="s">
        <v>137</v>
      </c>
      <c r="AO812" s="181" t="s">
        <v>132</v>
      </c>
      <c r="AP812" s="181" t="s">
        <v>137</v>
      </c>
      <c r="AQ812" s="234" t="s">
        <v>137</v>
      </c>
      <c r="AR812" s="181" t="s">
        <v>132</v>
      </c>
      <c r="AS812" s="181" t="s">
        <v>137</v>
      </c>
      <c r="AT812" s="181" t="s">
        <v>137</v>
      </c>
      <c r="AU812" s="181" t="s">
        <v>132</v>
      </c>
      <c r="AV812" s="234" t="s">
        <v>137</v>
      </c>
      <c r="AW812" s="234" t="s">
        <v>137</v>
      </c>
      <c r="AX812" s="181" t="s">
        <v>132</v>
      </c>
      <c r="AY812" s="181" t="s">
        <v>137</v>
      </c>
      <c r="AZ812" s="181" t="s">
        <v>137</v>
      </c>
      <c r="BA812" s="181" t="s">
        <v>132</v>
      </c>
      <c r="BB812" s="181" t="s">
        <v>137</v>
      </c>
      <c r="BC812" s="234" t="s">
        <v>137</v>
      </c>
      <c r="BD812" s="181">
        <v>4</v>
      </c>
      <c r="BE812" s="181">
        <v>0</v>
      </c>
      <c r="BF812" s="357">
        <v>0</v>
      </c>
      <c r="BG812" s="234" t="s">
        <v>16389</v>
      </c>
      <c r="BH812" s="181">
        <v>0</v>
      </c>
      <c r="BI812" s="234" t="s">
        <v>137</v>
      </c>
      <c r="BJ812" s="181">
        <v>6</v>
      </c>
      <c r="BK812" s="181">
        <v>0</v>
      </c>
      <c r="BL812" s="357">
        <v>0</v>
      </c>
      <c r="BM812" s="234" t="s">
        <v>12205</v>
      </c>
      <c r="BN812" s="181">
        <v>0</v>
      </c>
      <c r="BO812" s="234" t="s">
        <v>137</v>
      </c>
      <c r="BP812" s="181">
        <v>3</v>
      </c>
      <c r="BQ812" s="181">
        <v>3</v>
      </c>
      <c r="BR812" s="357">
        <v>1</v>
      </c>
      <c r="BS812" s="234" t="s">
        <v>137</v>
      </c>
      <c r="BT812" s="181">
        <v>0</v>
      </c>
      <c r="BU812" s="234" t="s">
        <v>137</v>
      </c>
      <c r="BV812" s="181">
        <v>0</v>
      </c>
      <c r="BW812" s="181">
        <v>0</v>
      </c>
      <c r="BX812" s="358" t="s">
        <v>148</v>
      </c>
      <c r="BY812" s="234"/>
      <c r="BZ812" s="181">
        <v>0</v>
      </c>
      <c r="CA812" s="234" t="s">
        <v>137</v>
      </c>
      <c r="CB812" s="181">
        <v>0</v>
      </c>
      <c r="CC812" s="181">
        <v>0</v>
      </c>
      <c r="CD812" s="358" t="s">
        <v>148</v>
      </c>
      <c r="CE812" s="234" t="s">
        <v>137</v>
      </c>
      <c r="CF812" s="181">
        <v>0</v>
      </c>
      <c r="CG812" s="234" t="s">
        <v>137</v>
      </c>
      <c r="CH812" s="181">
        <v>3</v>
      </c>
      <c r="CI812" s="181">
        <v>3</v>
      </c>
      <c r="CJ812" s="358">
        <v>1</v>
      </c>
      <c r="CK812" s="181" t="s">
        <v>137</v>
      </c>
      <c r="CL812" s="181">
        <v>0</v>
      </c>
      <c r="CM812" s="234" t="s">
        <v>137</v>
      </c>
      <c r="CN812" s="181">
        <v>0</v>
      </c>
      <c r="CO812" s="181">
        <v>0</v>
      </c>
      <c r="CP812" s="358" t="s">
        <v>148</v>
      </c>
      <c r="CQ812" s="234" t="s">
        <v>137</v>
      </c>
      <c r="CR812" s="181">
        <v>0</v>
      </c>
      <c r="CS812" s="234" t="s">
        <v>137</v>
      </c>
      <c r="CT812" s="181">
        <v>0</v>
      </c>
      <c r="CU812" s="181">
        <v>0</v>
      </c>
      <c r="CV812" s="358" t="s">
        <v>148</v>
      </c>
      <c r="CW812" s="234" t="s">
        <v>137</v>
      </c>
      <c r="CX812" s="181">
        <v>0</v>
      </c>
      <c r="CY812" s="234" t="s">
        <v>137</v>
      </c>
      <c r="CZ812" s="181">
        <v>0</v>
      </c>
      <c r="DA812" s="181">
        <v>0</v>
      </c>
      <c r="DB812" s="358" t="s">
        <v>148</v>
      </c>
      <c r="DC812" s="234" t="s">
        <v>137</v>
      </c>
      <c r="DD812" s="181">
        <v>0</v>
      </c>
      <c r="DE812" s="234" t="s">
        <v>137</v>
      </c>
      <c r="DF812" s="181">
        <v>0</v>
      </c>
      <c r="DG812" s="181">
        <v>0</v>
      </c>
      <c r="DH812" s="358" t="s">
        <v>148</v>
      </c>
      <c r="DI812" s="234" t="s">
        <v>137</v>
      </c>
      <c r="DJ812" s="181">
        <v>0</v>
      </c>
      <c r="DK812" s="234" t="s">
        <v>137</v>
      </c>
      <c r="DL812" s="181">
        <v>2</v>
      </c>
      <c r="DM812" s="181">
        <v>0</v>
      </c>
      <c r="DN812" s="358">
        <v>0</v>
      </c>
      <c r="DO812" s="234" t="s">
        <v>12550</v>
      </c>
      <c r="DP812" s="181">
        <v>0</v>
      </c>
      <c r="DQ812" s="234" t="s">
        <v>137</v>
      </c>
      <c r="DR812" s="181">
        <v>12</v>
      </c>
      <c r="DS812" s="181">
        <v>0</v>
      </c>
      <c r="DT812" s="358">
        <v>0</v>
      </c>
      <c r="DU812" s="234" t="s">
        <v>12550</v>
      </c>
      <c r="DV812" s="181">
        <v>0</v>
      </c>
      <c r="DW812" s="234" t="s">
        <v>137</v>
      </c>
      <c r="DX812" s="181">
        <v>2</v>
      </c>
      <c r="DY812" s="181">
        <v>0</v>
      </c>
      <c r="DZ812" s="357">
        <v>0</v>
      </c>
      <c r="EA812" s="234" t="s">
        <v>12206</v>
      </c>
      <c r="EB812" s="181">
        <v>0</v>
      </c>
      <c r="EC812" s="234" t="s">
        <v>137</v>
      </c>
      <c r="ED812" s="181">
        <v>1</v>
      </c>
      <c r="EE812" s="181">
        <v>1</v>
      </c>
      <c r="EF812" s="357">
        <v>1</v>
      </c>
      <c r="EG812" s="234"/>
      <c r="EH812" s="234">
        <v>0</v>
      </c>
      <c r="EI812" s="234"/>
      <c r="EJ812" s="181">
        <v>3</v>
      </c>
      <c r="EK812" s="181">
        <v>0</v>
      </c>
      <c r="EL812" s="357">
        <v>0</v>
      </c>
      <c r="EM812" s="234" t="s">
        <v>12207</v>
      </c>
      <c r="EN812" s="234">
        <v>3</v>
      </c>
      <c r="EO812" s="234" t="s">
        <v>12208</v>
      </c>
      <c r="EP812" s="181">
        <v>1</v>
      </c>
      <c r="EQ812" s="181">
        <v>0</v>
      </c>
      <c r="ER812" s="358">
        <v>0</v>
      </c>
      <c r="ES812" s="234" t="s">
        <v>12209</v>
      </c>
      <c r="ET812" s="181">
        <v>0</v>
      </c>
      <c r="EU812" s="234" t="s">
        <v>137</v>
      </c>
      <c r="EV812" s="181">
        <v>7</v>
      </c>
      <c r="EW812" s="181">
        <v>0</v>
      </c>
      <c r="EX812" s="359">
        <v>0</v>
      </c>
      <c r="EY812" s="234" t="s">
        <v>12210</v>
      </c>
      <c r="EZ812" s="181">
        <v>7</v>
      </c>
      <c r="FA812" s="234" t="s">
        <v>13207</v>
      </c>
      <c r="FB812" s="181">
        <v>2</v>
      </c>
      <c r="FC812" s="181">
        <v>1</v>
      </c>
      <c r="FD812" s="359">
        <v>0.5</v>
      </c>
      <c r="FE812" s="234" t="s">
        <v>12211</v>
      </c>
      <c r="FF812" s="181">
        <v>1</v>
      </c>
      <c r="FG812" s="234" t="s">
        <v>12212</v>
      </c>
      <c r="FH812" s="181">
        <v>3</v>
      </c>
      <c r="FI812" s="181">
        <v>0</v>
      </c>
      <c r="FJ812" s="359">
        <v>0</v>
      </c>
      <c r="FK812" s="234" t="s">
        <v>12209</v>
      </c>
      <c r="FL812" s="181">
        <v>0</v>
      </c>
      <c r="FM812" s="234" t="s">
        <v>137</v>
      </c>
      <c r="FN812" s="181">
        <v>0</v>
      </c>
      <c r="FO812" s="181">
        <v>0</v>
      </c>
      <c r="FP812" s="359" t="s">
        <v>148</v>
      </c>
      <c r="FQ812" s="234" t="s">
        <v>137</v>
      </c>
      <c r="FR812" s="181">
        <v>0</v>
      </c>
      <c r="FS812" s="234" t="s">
        <v>137</v>
      </c>
      <c r="FT812" s="181">
        <v>0</v>
      </c>
      <c r="FU812" s="181">
        <v>0</v>
      </c>
      <c r="FV812" s="359" t="s">
        <v>148</v>
      </c>
      <c r="FW812" s="234" t="s">
        <v>137</v>
      </c>
      <c r="FX812" s="181">
        <v>0</v>
      </c>
      <c r="FY812" s="234" t="s">
        <v>137</v>
      </c>
      <c r="FZ812" s="181">
        <v>3</v>
      </c>
      <c r="GA812" s="181">
        <v>0</v>
      </c>
      <c r="GB812" s="359">
        <v>0</v>
      </c>
      <c r="GC812" s="234" t="s">
        <v>12209</v>
      </c>
      <c r="GD812" s="181">
        <v>2</v>
      </c>
      <c r="GE812" s="234" t="s">
        <v>12213</v>
      </c>
      <c r="GF812" s="181">
        <v>11</v>
      </c>
      <c r="GG812" s="181">
        <v>0</v>
      </c>
      <c r="GH812" s="359">
        <v>0</v>
      </c>
      <c r="GI812" s="234" t="s">
        <v>12210</v>
      </c>
      <c r="GJ812" s="181">
        <v>11</v>
      </c>
      <c r="GK812" s="234" t="s">
        <v>12214</v>
      </c>
      <c r="GL812" s="181" t="s">
        <v>12125</v>
      </c>
      <c r="GM812" s="234" t="s">
        <v>1858</v>
      </c>
      <c r="GN812" s="180" t="s">
        <v>146</v>
      </c>
      <c r="GO812" s="272"/>
      <c r="GP812" s="272"/>
      <c r="GQ812" s="181" t="s">
        <v>145</v>
      </c>
      <c r="GR812" s="181" t="s">
        <v>146</v>
      </c>
      <c r="GS812" s="181"/>
      <c r="GT812" s="181"/>
      <c r="GU812" s="181"/>
      <c r="GV812" s="181"/>
      <c r="GW812" s="234" t="s">
        <v>16390</v>
      </c>
      <c r="GX812" s="181"/>
      <c r="GY812" s="181"/>
      <c r="GZ812" s="181"/>
      <c r="HA812" s="181"/>
      <c r="HB812" s="181"/>
      <c r="HC812" s="181"/>
      <c r="HD812" s="195" t="s">
        <v>132</v>
      </c>
      <c r="HE812" s="181"/>
      <c r="HF812" s="181" t="s">
        <v>132</v>
      </c>
      <c r="HG812" s="181" t="s">
        <v>137</v>
      </c>
      <c r="HH812" s="181" t="s">
        <v>137</v>
      </c>
      <c r="HI812" s="181" t="s">
        <v>132</v>
      </c>
      <c r="HJ812" s="181" t="s">
        <v>148</v>
      </c>
      <c r="HK812" s="181"/>
    </row>
    <row r="813" spans="1:219" s="174" customFormat="1" ht="169">
      <c r="A813" s="429">
        <v>192112</v>
      </c>
      <c r="B813" s="181" t="s">
        <v>5185</v>
      </c>
      <c r="C813" s="181" t="s">
        <v>5236</v>
      </c>
      <c r="D813" s="195" t="s">
        <v>102</v>
      </c>
      <c r="E813" s="181" t="s">
        <v>132</v>
      </c>
      <c r="F813" s="181" t="s">
        <v>137</v>
      </c>
      <c r="G813" s="234" t="s">
        <v>137</v>
      </c>
      <c r="H813" s="181" t="s">
        <v>132</v>
      </c>
      <c r="I813" s="234" t="s">
        <v>137</v>
      </c>
      <c r="J813" s="234" t="s">
        <v>137</v>
      </c>
      <c r="K813" s="355" t="s">
        <v>138</v>
      </c>
      <c r="L813" s="181" t="s">
        <v>137</v>
      </c>
      <c r="M813" s="434" t="s">
        <v>137</v>
      </c>
      <c r="N813" s="181"/>
      <c r="O813" s="181" t="s">
        <v>137</v>
      </c>
      <c r="P813" s="234" t="s">
        <v>137</v>
      </c>
      <c r="Q813" s="181" t="s">
        <v>132</v>
      </c>
      <c r="R813" s="181"/>
      <c r="S813" s="234"/>
      <c r="T813" s="181" t="s">
        <v>132</v>
      </c>
      <c r="U813" s="234" t="s">
        <v>137</v>
      </c>
      <c r="V813" s="234" t="s">
        <v>137</v>
      </c>
      <c r="W813" s="181" t="s">
        <v>132</v>
      </c>
      <c r="X813" s="181" t="s">
        <v>137</v>
      </c>
      <c r="Y813" s="234" t="s">
        <v>137</v>
      </c>
      <c r="Z813" s="181" t="s">
        <v>132</v>
      </c>
      <c r="AA813" s="181" t="s">
        <v>137</v>
      </c>
      <c r="AB813" s="234" t="s">
        <v>137</v>
      </c>
      <c r="AC813" s="181" t="s">
        <v>132</v>
      </c>
      <c r="AD813" s="181" t="s">
        <v>137</v>
      </c>
      <c r="AE813" s="234" t="s">
        <v>137</v>
      </c>
      <c r="AF813" s="201" t="s">
        <v>148</v>
      </c>
      <c r="AG813" s="181"/>
      <c r="AH813" s="274"/>
      <c r="AI813" s="181" t="s">
        <v>132</v>
      </c>
      <c r="AJ813" s="181" t="s">
        <v>137</v>
      </c>
      <c r="AK813" s="234" t="s">
        <v>137</v>
      </c>
      <c r="AL813" s="181" t="s">
        <v>132</v>
      </c>
      <c r="AM813" s="181" t="s">
        <v>137</v>
      </c>
      <c r="AN813" s="234" t="s">
        <v>137</v>
      </c>
      <c r="AO813" s="181" t="s">
        <v>138</v>
      </c>
      <c r="AP813" s="234" t="s">
        <v>137</v>
      </c>
      <c r="AQ813" s="234" t="s">
        <v>137</v>
      </c>
      <c r="AR813" s="181" t="s">
        <v>132</v>
      </c>
      <c r="AS813" s="234" t="s">
        <v>137</v>
      </c>
      <c r="AT813" s="234" t="s">
        <v>137</v>
      </c>
      <c r="AU813" s="181" t="s">
        <v>132</v>
      </c>
      <c r="AV813" s="181" t="s">
        <v>137</v>
      </c>
      <c r="AW813" s="234" t="s">
        <v>137</v>
      </c>
      <c r="AX813" s="181" t="s">
        <v>132</v>
      </c>
      <c r="AY813" s="181" t="s">
        <v>137</v>
      </c>
      <c r="AZ813" s="234" t="s">
        <v>137</v>
      </c>
      <c r="BA813" s="181" t="s">
        <v>132</v>
      </c>
      <c r="BB813" s="181" t="s">
        <v>137</v>
      </c>
      <c r="BC813" s="234" t="s">
        <v>137</v>
      </c>
      <c r="BD813" s="181">
        <v>4</v>
      </c>
      <c r="BE813" s="181">
        <v>4</v>
      </c>
      <c r="BF813" s="357">
        <v>1</v>
      </c>
      <c r="BG813" s="234" t="s">
        <v>137</v>
      </c>
      <c r="BH813" s="181">
        <v>0</v>
      </c>
      <c r="BI813" s="234" t="s">
        <v>137</v>
      </c>
      <c r="BJ813" s="181">
        <v>19</v>
      </c>
      <c r="BK813" s="181">
        <v>17</v>
      </c>
      <c r="BL813" s="357">
        <v>0.89473684210526316</v>
      </c>
      <c r="BM813" s="234" t="s">
        <v>14708</v>
      </c>
      <c r="BN813" s="181">
        <v>0</v>
      </c>
      <c r="BO813" s="314"/>
      <c r="BP813" s="181">
        <v>1</v>
      </c>
      <c r="BQ813" s="181">
        <v>1</v>
      </c>
      <c r="BR813" s="357">
        <v>1</v>
      </c>
      <c r="BS813" s="234" t="s">
        <v>137</v>
      </c>
      <c r="BT813" s="181">
        <v>0</v>
      </c>
      <c r="BU813" s="234" t="s">
        <v>137</v>
      </c>
      <c r="BV813" s="181">
        <v>0</v>
      </c>
      <c r="BW813" s="181">
        <v>0</v>
      </c>
      <c r="BX813" s="358" t="s">
        <v>148</v>
      </c>
      <c r="BY813" s="234"/>
      <c r="BZ813" s="181">
        <v>0</v>
      </c>
      <c r="CA813" s="234" t="s">
        <v>137</v>
      </c>
      <c r="CB813" s="181">
        <v>0</v>
      </c>
      <c r="CC813" s="181">
        <v>0</v>
      </c>
      <c r="CD813" s="358" t="s">
        <v>148</v>
      </c>
      <c r="CE813" s="234" t="s">
        <v>137</v>
      </c>
      <c r="CF813" s="181">
        <v>0</v>
      </c>
      <c r="CG813" s="234" t="s">
        <v>137</v>
      </c>
      <c r="CH813" s="181">
        <v>3</v>
      </c>
      <c r="CI813" s="181">
        <v>2</v>
      </c>
      <c r="CJ813" s="358">
        <v>0.66666666666666663</v>
      </c>
      <c r="CK813" s="235" t="s">
        <v>14709</v>
      </c>
      <c r="CL813" s="181">
        <v>0</v>
      </c>
      <c r="CM813" s="234" t="s">
        <v>137</v>
      </c>
      <c r="CN813" s="181">
        <v>0</v>
      </c>
      <c r="CO813" s="181">
        <v>0</v>
      </c>
      <c r="CP813" s="358" t="s">
        <v>148</v>
      </c>
      <c r="CQ813" s="234" t="s">
        <v>137</v>
      </c>
      <c r="CR813" s="181">
        <v>0</v>
      </c>
      <c r="CS813" s="234" t="s">
        <v>137</v>
      </c>
      <c r="CT813" s="181">
        <v>2</v>
      </c>
      <c r="CU813" s="181">
        <v>1</v>
      </c>
      <c r="CV813" s="358">
        <v>0.5</v>
      </c>
      <c r="CW813" s="234" t="s">
        <v>14710</v>
      </c>
      <c r="CX813" s="181">
        <v>0</v>
      </c>
      <c r="CY813" s="234" t="s">
        <v>137</v>
      </c>
      <c r="CZ813" s="181">
        <v>0</v>
      </c>
      <c r="DA813" s="181">
        <v>0</v>
      </c>
      <c r="DB813" s="358" t="s">
        <v>148</v>
      </c>
      <c r="DC813" s="234" t="s">
        <v>137</v>
      </c>
      <c r="DD813" s="181">
        <v>0</v>
      </c>
      <c r="DE813" s="234" t="s">
        <v>137</v>
      </c>
      <c r="DF813" s="181">
        <v>0</v>
      </c>
      <c r="DG813" s="181">
        <v>0</v>
      </c>
      <c r="DH813" s="358" t="s">
        <v>148</v>
      </c>
      <c r="DI813" s="234" t="s">
        <v>137</v>
      </c>
      <c r="DJ813" s="181">
        <v>0</v>
      </c>
      <c r="DK813" s="234" t="s">
        <v>137</v>
      </c>
      <c r="DL813" s="181">
        <v>0</v>
      </c>
      <c r="DM813" s="181">
        <v>0</v>
      </c>
      <c r="DN813" s="358" t="s">
        <v>148</v>
      </c>
      <c r="DO813" s="234" t="s">
        <v>137</v>
      </c>
      <c r="DP813" s="181">
        <v>0</v>
      </c>
      <c r="DQ813" s="234" t="s">
        <v>137</v>
      </c>
      <c r="DR813" s="181">
        <v>26</v>
      </c>
      <c r="DS813" s="181">
        <v>0</v>
      </c>
      <c r="DT813" s="358">
        <v>0</v>
      </c>
      <c r="DU813" s="234" t="s">
        <v>16391</v>
      </c>
      <c r="DV813" s="181">
        <v>0</v>
      </c>
      <c r="DW813" s="234" t="s">
        <v>137</v>
      </c>
      <c r="DX813" s="181">
        <v>1</v>
      </c>
      <c r="DY813" s="181">
        <v>0</v>
      </c>
      <c r="DZ813" s="357">
        <v>0</v>
      </c>
      <c r="EA813" s="234" t="s">
        <v>16392</v>
      </c>
      <c r="EB813" s="181">
        <v>0</v>
      </c>
      <c r="EC813" s="234" t="s">
        <v>137</v>
      </c>
      <c r="ED813" s="181">
        <v>0</v>
      </c>
      <c r="EE813" s="181">
        <v>0</v>
      </c>
      <c r="EF813" s="357" t="s">
        <v>148</v>
      </c>
      <c r="EG813" s="234" t="s">
        <v>137</v>
      </c>
      <c r="EH813" s="181">
        <v>0</v>
      </c>
      <c r="EI813" s="234" t="s">
        <v>137</v>
      </c>
      <c r="EJ813" s="181">
        <v>6</v>
      </c>
      <c r="EK813" s="181">
        <v>0</v>
      </c>
      <c r="EL813" s="357">
        <v>0</v>
      </c>
      <c r="EM813" s="234" t="s">
        <v>16393</v>
      </c>
      <c r="EN813" s="181">
        <v>6</v>
      </c>
      <c r="EO813" s="234" t="s">
        <v>16394</v>
      </c>
      <c r="EP813" s="181">
        <v>3</v>
      </c>
      <c r="EQ813" s="181">
        <v>0</v>
      </c>
      <c r="ER813" s="358">
        <v>0</v>
      </c>
      <c r="ES813" s="234" t="s">
        <v>16395</v>
      </c>
      <c r="ET813" s="181">
        <v>2</v>
      </c>
      <c r="EU813" s="234" t="s">
        <v>16396</v>
      </c>
      <c r="EV813" s="181">
        <v>12</v>
      </c>
      <c r="EW813" s="181">
        <v>7</v>
      </c>
      <c r="EX813" s="359">
        <v>0.58333333333333337</v>
      </c>
      <c r="EY813" s="234" t="s">
        <v>16397</v>
      </c>
      <c r="EZ813" s="181">
        <v>3</v>
      </c>
      <c r="FA813" s="234" t="s">
        <v>18627</v>
      </c>
      <c r="FB813" s="181">
        <v>0</v>
      </c>
      <c r="FC813" s="181">
        <v>0</v>
      </c>
      <c r="FD813" s="359" t="s">
        <v>148</v>
      </c>
      <c r="FE813" s="234" t="s">
        <v>137</v>
      </c>
      <c r="FF813" s="181">
        <v>0</v>
      </c>
      <c r="FG813" s="234" t="s">
        <v>137</v>
      </c>
      <c r="FH813" s="181">
        <v>2</v>
      </c>
      <c r="FI813" s="181">
        <v>2</v>
      </c>
      <c r="FJ813" s="359">
        <v>1</v>
      </c>
      <c r="FK813" s="234" t="s">
        <v>137</v>
      </c>
      <c r="FL813" s="181">
        <v>0</v>
      </c>
      <c r="FM813" s="234" t="s">
        <v>137</v>
      </c>
      <c r="FN813" s="181">
        <v>0</v>
      </c>
      <c r="FO813" s="181">
        <v>0</v>
      </c>
      <c r="FP813" s="359" t="s">
        <v>148</v>
      </c>
      <c r="FQ813" s="234" t="s">
        <v>137</v>
      </c>
      <c r="FR813" s="181">
        <v>0</v>
      </c>
      <c r="FS813" s="234" t="s">
        <v>137</v>
      </c>
      <c r="FT813" s="181">
        <v>0</v>
      </c>
      <c r="FU813" s="181">
        <v>0</v>
      </c>
      <c r="FV813" s="359" t="s">
        <v>148</v>
      </c>
      <c r="FW813" s="234" t="s">
        <v>137</v>
      </c>
      <c r="FX813" s="181">
        <v>0</v>
      </c>
      <c r="FY813" s="234" t="s">
        <v>137</v>
      </c>
      <c r="FZ813" s="181">
        <v>10</v>
      </c>
      <c r="GA813" s="181">
        <v>3</v>
      </c>
      <c r="GB813" s="359">
        <v>0.3</v>
      </c>
      <c r="GC813" s="234" t="s">
        <v>14711</v>
      </c>
      <c r="GD813" s="181">
        <v>1</v>
      </c>
      <c r="GE813" s="234" t="s">
        <v>16398</v>
      </c>
      <c r="GF813" s="181">
        <v>7</v>
      </c>
      <c r="GG813" s="181">
        <v>6</v>
      </c>
      <c r="GH813" s="359">
        <v>0.8571428571428571</v>
      </c>
      <c r="GI813" s="234" t="s">
        <v>16399</v>
      </c>
      <c r="GJ813" s="181">
        <v>0</v>
      </c>
      <c r="GK813" s="234"/>
      <c r="GL813" s="181" t="s">
        <v>143</v>
      </c>
      <c r="GM813" s="181" t="s">
        <v>1858</v>
      </c>
      <c r="GN813" s="180" t="s">
        <v>146</v>
      </c>
      <c r="GO813" s="272"/>
      <c r="GP813" s="272"/>
      <c r="GQ813" s="181" t="s">
        <v>156</v>
      </c>
      <c r="GR813" s="181" t="s">
        <v>146</v>
      </c>
      <c r="GS813" s="181" t="s">
        <v>132</v>
      </c>
      <c r="GT813" s="181" t="s">
        <v>132</v>
      </c>
      <c r="GU813" s="181" t="s">
        <v>132</v>
      </c>
      <c r="GV813" s="181"/>
      <c r="GW813" s="234"/>
      <c r="GX813" s="181" t="s">
        <v>132</v>
      </c>
      <c r="GY813" s="181"/>
      <c r="GZ813" s="181"/>
      <c r="HA813" s="181"/>
      <c r="HB813" s="181"/>
      <c r="HC813" s="181"/>
      <c r="HD813" s="195" t="s">
        <v>132</v>
      </c>
      <c r="HE813" s="181"/>
      <c r="HF813" s="181" t="s">
        <v>132</v>
      </c>
      <c r="HG813" s="181" t="s">
        <v>137</v>
      </c>
      <c r="HH813" s="181" t="s">
        <v>137</v>
      </c>
      <c r="HI813" s="181" t="s">
        <v>132</v>
      </c>
      <c r="HJ813" s="181" t="s">
        <v>148</v>
      </c>
      <c r="HK813" s="181"/>
    </row>
    <row r="814" spans="1:219" s="175"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6" t="s">
        <v>132</v>
      </c>
      <c r="HE814" s="181"/>
      <c r="HF814" s="181" t="s">
        <v>132</v>
      </c>
      <c r="HG814" s="443" t="s">
        <v>137</v>
      </c>
      <c r="HH814" s="443" t="s">
        <v>137</v>
      </c>
      <c r="HI814" s="181" t="s">
        <v>132</v>
      </c>
      <c r="HJ814" s="181" t="s">
        <v>148</v>
      </c>
      <c r="HK814" s="443"/>
    </row>
    <row r="815" spans="1:219" s="174" customFormat="1" ht="221">
      <c r="A815" s="429">
        <v>192139</v>
      </c>
      <c r="B815" s="181" t="s">
        <v>5185</v>
      </c>
      <c r="C815" s="181" t="s">
        <v>5248</v>
      </c>
      <c r="D815" s="195" t="s">
        <v>98</v>
      </c>
      <c r="E815" s="181" t="s">
        <v>132</v>
      </c>
      <c r="F815" s="181" t="s">
        <v>137</v>
      </c>
      <c r="G815" s="234" t="s">
        <v>137</v>
      </c>
      <c r="H815" s="181" t="s">
        <v>132</v>
      </c>
      <c r="I815" s="234" t="s">
        <v>137</v>
      </c>
      <c r="J815" s="234" t="s">
        <v>137</v>
      </c>
      <c r="K815" s="355" t="s">
        <v>132</v>
      </c>
      <c r="L815" s="181" t="s">
        <v>137</v>
      </c>
      <c r="M815" s="434" t="s">
        <v>137</v>
      </c>
      <c r="N815" s="181" t="s">
        <v>132</v>
      </c>
      <c r="O815" s="181" t="s">
        <v>137</v>
      </c>
      <c r="P815" s="234" t="s">
        <v>137</v>
      </c>
      <c r="Q815" s="181" t="s">
        <v>132</v>
      </c>
      <c r="R815" s="181" t="s">
        <v>137</v>
      </c>
      <c r="S815" s="234" t="s">
        <v>137</v>
      </c>
      <c r="T815" s="181" t="s">
        <v>132</v>
      </c>
      <c r="U815" s="234" t="s">
        <v>137</v>
      </c>
      <c r="V815" s="234" t="s">
        <v>137</v>
      </c>
      <c r="W815" s="181" t="s">
        <v>132</v>
      </c>
      <c r="X815" s="181" t="s">
        <v>137</v>
      </c>
      <c r="Y815" s="234" t="s">
        <v>137</v>
      </c>
      <c r="Z815" s="181" t="s">
        <v>138</v>
      </c>
      <c r="AA815" s="181" t="s">
        <v>132</v>
      </c>
      <c r="AB815" s="234" t="s">
        <v>16400</v>
      </c>
      <c r="AC815" s="181" t="s">
        <v>132</v>
      </c>
      <c r="AD815" s="181" t="s">
        <v>137</v>
      </c>
      <c r="AE815" s="234" t="s">
        <v>137</v>
      </c>
      <c r="AF815" s="201" t="s">
        <v>132</v>
      </c>
      <c r="AG815" s="181"/>
      <c r="AH815" s="246"/>
      <c r="AI815" s="181" t="s">
        <v>132</v>
      </c>
      <c r="AJ815" s="181" t="s">
        <v>137</v>
      </c>
      <c r="AK815" s="234" t="s">
        <v>137</v>
      </c>
      <c r="AL815" s="181" t="s">
        <v>132</v>
      </c>
      <c r="AM815" s="181" t="s">
        <v>137</v>
      </c>
      <c r="AN815" s="234" t="s">
        <v>137</v>
      </c>
      <c r="AO815" s="181" t="s">
        <v>138</v>
      </c>
      <c r="AP815" s="234" t="s">
        <v>137</v>
      </c>
      <c r="AQ815" s="234" t="s">
        <v>137</v>
      </c>
      <c r="AR815" s="181" t="s">
        <v>132</v>
      </c>
      <c r="AS815" s="234" t="s">
        <v>137</v>
      </c>
      <c r="AT815" s="234" t="s">
        <v>137</v>
      </c>
      <c r="AU815" s="181" t="s">
        <v>132</v>
      </c>
      <c r="AV815" s="181" t="s">
        <v>137</v>
      </c>
      <c r="AW815" s="234" t="s">
        <v>137</v>
      </c>
      <c r="AX815" s="181" t="s">
        <v>132</v>
      </c>
      <c r="AY815" s="181" t="s">
        <v>137</v>
      </c>
      <c r="AZ815" s="234" t="s">
        <v>137</v>
      </c>
      <c r="BA815" s="181" t="s">
        <v>132</v>
      </c>
      <c r="BB815" s="181" t="s">
        <v>137</v>
      </c>
      <c r="BC815" s="234" t="s">
        <v>137</v>
      </c>
      <c r="BD815" s="181">
        <v>4</v>
      </c>
      <c r="BE815" s="181">
        <v>0</v>
      </c>
      <c r="BF815" s="357">
        <v>0</v>
      </c>
      <c r="BG815" s="234" t="s">
        <v>16401</v>
      </c>
      <c r="BH815" s="181">
        <v>1</v>
      </c>
      <c r="BI815" s="235" t="s">
        <v>16402</v>
      </c>
      <c r="BJ815" s="181">
        <v>6</v>
      </c>
      <c r="BK815" s="181">
        <v>0</v>
      </c>
      <c r="BL815" s="357">
        <v>0</v>
      </c>
      <c r="BM815" s="234" t="s">
        <v>5249</v>
      </c>
      <c r="BN815" s="181">
        <v>0</v>
      </c>
      <c r="BO815" s="234" t="s">
        <v>137</v>
      </c>
      <c r="BP815" s="181">
        <v>2</v>
      </c>
      <c r="BQ815" s="181">
        <v>2</v>
      </c>
      <c r="BR815" s="357">
        <v>1</v>
      </c>
      <c r="BS815" s="234" t="s">
        <v>137</v>
      </c>
      <c r="BT815" s="181">
        <v>0</v>
      </c>
      <c r="BU815" s="234" t="s">
        <v>137</v>
      </c>
      <c r="BV815" s="181">
        <v>0</v>
      </c>
      <c r="BW815" s="181">
        <v>0</v>
      </c>
      <c r="BX815" s="358" t="s">
        <v>148</v>
      </c>
      <c r="BY815" s="234"/>
      <c r="BZ815" s="181">
        <v>0</v>
      </c>
      <c r="CA815" s="234" t="s">
        <v>137</v>
      </c>
      <c r="CB815" s="181">
        <v>1</v>
      </c>
      <c r="CC815" s="181">
        <v>0</v>
      </c>
      <c r="CD815" s="358">
        <v>0</v>
      </c>
      <c r="CE815" s="234" t="s">
        <v>12528</v>
      </c>
      <c r="CF815" s="181">
        <v>1</v>
      </c>
      <c r="CG815" s="234" t="s">
        <v>12529</v>
      </c>
      <c r="CH815" s="181">
        <v>3</v>
      </c>
      <c r="CI815" s="181">
        <v>3</v>
      </c>
      <c r="CJ815" s="358">
        <v>1</v>
      </c>
      <c r="CK815" s="181"/>
      <c r="CL815" s="181">
        <v>0</v>
      </c>
      <c r="CM815" s="234"/>
      <c r="CN815" s="181">
        <v>2</v>
      </c>
      <c r="CO815" s="181">
        <v>1</v>
      </c>
      <c r="CP815" s="358">
        <v>0.5</v>
      </c>
      <c r="CQ815" s="234" t="s">
        <v>5250</v>
      </c>
      <c r="CR815" s="181">
        <v>0</v>
      </c>
      <c r="CS815" s="234" t="s">
        <v>137</v>
      </c>
      <c r="CT815" s="181">
        <v>1</v>
      </c>
      <c r="CU815" s="181">
        <v>1</v>
      </c>
      <c r="CV815" s="358">
        <v>1</v>
      </c>
      <c r="CW815" s="234" t="s">
        <v>137</v>
      </c>
      <c r="CX815" s="181">
        <v>0</v>
      </c>
      <c r="CY815" s="234" t="s">
        <v>137</v>
      </c>
      <c r="CZ815" s="181">
        <v>0</v>
      </c>
      <c r="DA815" s="181">
        <v>0</v>
      </c>
      <c r="DB815" s="358" t="s">
        <v>148</v>
      </c>
      <c r="DC815" s="234" t="s">
        <v>137</v>
      </c>
      <c r="DD815" s="181">
        <v>0</v>
      </c>
      <c r="DE815" s="234" t="s">
        <v>137</v>
      </c>
      <c r="DF815" s="181">
        <v>0</v>
      </c>
      <c r="DG815" s="181">
        <v>0</v>
      </c>
      <c r="DH815" s="358" t="s">
        <v>148</v>
      </c>
      <c r="DI815" s="234" t="s">
        <v>137</v>
      </c>
      <c r="DJ815" s="181">
        <v>0</v>
      </c>
      <c r="DK815" s="234" t="s">
        <v>137</v>
      </c>
      <c r="DL815" s="181">
        <v>1</v>
      </c>
      <c r="DM815" s="181">
        <v>0</v>
      </c>
      <c r="DN815" s="358">
        <v>0</v>
      </c>
      <c r="DO815" s="444" t="s">
        <v>14713</v>
      </c>
      <c r="DP815" s="181">
        <v>0</v>
      </c>
      <c r="DQ815" s="234" t="s">
        <v>137</v>
      </c>
      <c r="DR815" s="181">
        <v>11</v>
      </c>
      <c r="DS815" s="181">
        <v>0</v>
      </c>
      <c r="DT815" s="358">
        <v>0</v>
      </c>
      <c r="DU815" s="234" t="s">
        <v>5251</v>
      </c>
      <c r="DV815" s="181">
        <v>0</v>
      </c>
      <c r="DW815" s="234" t="s">
        <v>137</v>
      </c>
      <c r="DX815" s="181">
        <v>3</v>
      </c>
      <c r="DY815" s="181">
        <v>0</v>
      </c>
      <c r="DZ815" s="357">
        <v>0</v>
      </c>
      <c r="EA815" s="234" t="s">
        <v>14714</v>
      </c>
      <c r="EB815" s="181">
        <v>0</v>
      </c>
      <c r="EC815" s="234" t="s">
        <v>137</v>
      </c>
      <c r="ED815" s="181">
        <v>0</v>
      </c>
      <c r="EE815" s="181">
        <v>0</v>
      </c>
      <c r="EF815" s="357" t="s">
        <v>148</v>
      </c>
      <c r="EG815" s="234" t="s">
        <v>137</v>
      </c>
      <c r="EH815" s="181">
        <v>0</v>
      </c>
      <c r="EI815" s="234" t="s">
        <v>137</v>
      </c>
      <c r="EJ815" s="181">
        <v>4</v>
      </c>
      <c r="EK815" s="181">
        <v>0</v>
      </c>
      <c r="EL815" s="357">
        <v>0</v>
      </c>
      <c r="EM815" s="234" t="s">
        <v>5252</v>
      </c>
      <c r="EN815" s="181">
        <v>4</v>
      </c>
      <c r="EO815" s="234" t="s">
        <v>5252</v>
      </c>
      <c r="EP815" s="181">
        <v>0</v>
      </c>
      <c r="EQ815" s="181">
        <v>0</v>
      </c>
      <c r="ER815" s="358" t="s">
        <v>148</v>
      </c>
      <c r="ES815" s="234" t="s">
        <v>137</v>
      </c>
      <c r="ET815" s="181">
        <v>0</v>
      </c>
      <c r="EU815" s="234" t="s">
        <v>137</v>
      </c>
      <c r="EV815" s="181">
        <v>14</v>
      </c>
      <c r="EW815" s="181">
        <v>0</v>
      </c>
      <c r="EX815" s="359">
        <v>0</v>
      </c>
      <c r="EY815" s="234" t="s">
        <v>13209</v>
      </c>
      <c r="EZ815" s="181">
        <v>3</v>
      </c>
      <c r="FA815" s="234" t="s">
        <v>13210</v>
      </c>
      <c r="FB815" s="181">
        <v>0</v>
      </c>
      <c r="FC815" s="181">
        <v>0</v>
      </c>
      <c r="FD815" s="359" t="s">
        <v>148</v>
      </c>
      <c r="FE815" s="234" t="s">
        <v>137</v>
      </c>
      <c r="FF815" s="181">
        <v>0</v>
      </c>
      <c r="FG815" s="234" t="s">
        <v>137</v>
      </c>
      <c r="FH815" s="181">
        <v>0</v>
      </c>
      <c r="FI815" s="181">
        <v>0</v>
      </c>
      <c r="FJ815" s="359" t="s">
        <v>148</v>
      </c>
      <c r="FK815" s="234" t="s">
        <v>137</v>
      </c>
      <c r="FL815" s="181">
        <v>0</v>
      </c>
      <c r="FM815" s="234" t="s">
        <v>137</v>
      </c>
      <c r="FN815" s="181">
        <v>0</v>
      </c>
      <c r="FO815" s="181">
        <v>0</v>
      </c>
      <c r="FP815" s="359" t="s">
        <v>148</v>
      </c>
      <c r="FQ815" s="234" t="s">
        <v>137</v>
      </c>
      <c r="FR815" s="181">
        <v>0</v>
      </c>
      <c r="FS815" s="234" t="s">
        <v>137</v>
      </c>
      <c r="FT815" s="181">
        <v>0</v>
      </c>
      <c r="FU815" s="181">
        <v>0</v>
      </c>
      <c r="FV815" s="359" t="s">
        <v>148</v>
      </c>
      <c r="FW815" s="234" t="s">
        <v>137</v>
      </c>
      <c r="FX815" s="181">
        <v>0</v>
      </c>
      <c r="FY815" s="234" t="s">
        <v>137</v>
      </c>
      <c r="FZ815" s="181">
        <v>3</v>
      </c>
      <c r="GA815" s="181">
        <v>2</v>
      </c>
      <c r="GB815" s="359">
        <v>0.66666666666666663</v>
      </c>
      <c r="GC815" s="234" t="s">
        <v>16403</v>
      </c>
      <c r="GD815" s="181">
        <v>1</v>
      </c>
      <c r="GE815" s="234" t="s">
        <v>16404</v>
      </c>
      <c r="GF815" s="181">
        <v>6</v>
      </c>
      <c r="GG815" s="181">
        <v>0</v>
      </c>
      <c r="GH815" s="359">
        <v>0</v>
      </c>
      <c r="GI815" s="234" t="s">
        <v>13910</v>
      </c>
      <c r="GJ815" s="181">
        <v>6</v>
      </c>
      <c r="GK815" s="234" t="s">
        <v>13910</v>
      </c>
      <c r="GL815" s="181" t="s">
        <v>143</v>
      </c>
      <c r="GM815" s="181" t="s">
        <v>1858</v>
      </c>
      <c r="GN815" s="180" t="s">
        <v>146</v>
      </c>
      <c r="GO815" s="272"/>
      <c r="GP815" s="272"/>
      <c r="GQ815" s="181" t="s">
        <v>145</v>
      </c>
      <c r="GR815" s="181" t="s">
        <v>146</v>
      </c>
      <c r="GS815" s="181"/>
      <c r="GT815" s="181"/>
      <c r="GU815" s="181"/>
      <c r="GV815" s="181"/>
      <c r="GW815" s="234"/>
      <c r="GX815" s="181"/>
      <c r="GY815" s="181"/>
      <c r="GZ815" s="181"/>
      <c r="HA815" s="181"/>
      <c r="HB815" s="181"/>
      <c r="HC815" s="181"/>
      <c r="HD815" s="195"/>
      <c r="HE815" s="181"/>
      <c r="HF815" s="181" t="s">
        <v>132</v>
      </c>
      <c r="HG815" s="181" t="s">
        <v>137</v>
      </c>
      <c r="HH815" s="181" t="s">
        <v>137</v>
      </c>
      <c r="HI815" s="181" t="s">
        <v>132</v>
      </c>
      <c r="HJ815" s="181" t="s">
        <v>148</v>
      </c>
      <c r="HK815" s="181"/>
    </row>
    <row r="816" spans="1:219" s="174" customFormat="1" ht="78">
      <c r="A816" s="429">
        <v>192147</v>
      </c>
      <c r="B816" s="181" t="s">
        <v>5185</v>
      </c>
      <c r="C816" s="181" t="s">
        <v>5253</v>
      </c>
      <c r="D816" s="195" t="s">
        <v>99</v>
      </c>
      <c r="E816" s="181" t="s">
        <v>132</v>
      </c>
      <c r="F816" s="181" t="s">
        <v>137</v>
      </c>
      <c r="G816" s="234" t="s">
        <v>137</v>
      </c>
      <c r="H816" s="181" t="s">
        <v>132</v>
      </c>
      <c r="I816" s="234" t="s">
        <v>137</v>
      </c>
      <c r="J816" s="234" t="s">
        <v>137</v>
      </c>
      <c r="K816" s="355" t="s">
        <v>138</v>
      </c>
      <c r="L816" s="181"/>
      <c r="M816" s="434"/>
      <c r="N816" s="181"/>
      <c r="O816" s="181"/>
      <c r="P816" s="234"/>
      <c r="Q816" s="181" t="s">
        <v>132</v>
      </c>
      <c r="R816" s="181" t="s">
        <v>137</v>
      </c>
      <c r="S816" s="234" t="s">
        <v>137</v>
      </c>
      <c r="T816" s="181" t="s">
        <v>138</v>
      </c>
      <c r="U816" s="234" t="s">
        <v>137</v>
      </c>
      <c r="V816" s="234" t="s">
        <v>137</v>
      </c>
      <c r="W816" s="181" t="s">
        <v>132</v>
      </c>
      <c r="X816" s="181" t="s">
        <v>137</v>
      </c>
      <c r="Y816" s="234" t="s">
        <v>137</v>
      </c>
      <c r="Z816" s="181" t="s">
        <v>132</v>
      </c>
      <c r="AA816" s="181"/>
      <c r="AB816" s="234"/>
      <c r="AC816" s="181" t="s">
        <v>132</v>
      </c>
      <c r="AD816" s="181" t="s">
        <v>137</v>
      </c>
      <c r="AE816" s="234" t="s">
        <v>137</v>
      </c>
      <c r="AF816" s="201" t="s">
        <v>132</v>
      </c>
      <c r="AG816" s="181"/>
      <c r="AH816" s="246"/>
      <c r="AI816" s="181" t="s">
        <v>132</v>
      </c>
      <c r="AJ816" s="181" t="s">
        <v>137</v>
      </c>
      <c r="AK816" s="234" t="s">
        <v>137</v>
      </c>
      <c r="AL816" s="181" t="s">
        <v>132</v>
      </c>
      <c r="AM816" s="181" t="s">
        <v>137</v>
      </c>
      <c r="AN816" s="234" t="s">
        <v>137</v>
      </c>
      <c r="AO816" s="181" t="s">
        <v>132</v>
      </c>
      <c r="AP816" s="234" t="s">
        <v>137</v>
      </c>
      <c r="AQ816" s="234" t="s">
        <v>137</v>
      </c>
      <c r="AR816" s="181" t="s">
        <v>138</v>
      </c>
      <c r="AS816" s="234" t="s">
        <v>137</v>
      </c>
      <c r="AT816" s="234" t="s">
        <v>137</v>
      </c>
      <c r="AU816" s="181" t="s">
        <v>132</v>
      </c>
      <c r="AV816" s="181" t="s">
        <v>137</v>
      </c>
      <c r="AW816" s="234" t="s">
        <v>137</v>
      </c>
      <c r="AX816" s="181" t="s">
        <v>132</v>
      </c>
      <c r="AY816" s="181" t="s">
        <v>137</v>
      </c>
      <c r="AZ816" s="234" t="s">
        <v>137</v>
      </c>
      <c r="BA816" s="181" t="s">
        <v>132</v>
      </c>
      <c r="BB816" s="181" t="s">
        <v>137</v>
      </c>
      <c r="BC816" s="234" t="s">
        <v>137</v>
      </c>
      <c r="BD816" s="181">
        <v>2</v>
      </c>
      <c r="BE816" s="181">
        <v>0</v>
      </c>
      <c r="BF816" s="357">
        <v>0</v>
      </c>
      <c r="BG816" s="234" t="s">
        <v>5254</v>
      </c>
      <c r="BH816" s="181">
        <v>0</v>
      </c>
      <c r="BI816" s="234" t="s">
        <v>137</v>
      </c>
      <c r="BJ816" s="181">
        <v>6</v>
      </c>
      <c r="BK816" s="181">
        <v>2</v>
      </c>
      <c r="BL816" s="357">
        <v>0.33333333333333331</v>
      </c>
      <c r="BM816" s="234" t="s">
        <v>5255</v>
      </c>
      <c r="BN816" s="181">
        <v>0</v>
      </c>
      <c r="BO816" s="234" t="s">
        <v>137</v>
      </c>
      <c r="BP816" s="181">
        <v>1</v>
      </c>
      <c r="BQ816" s="181">
        <v>0</v>
      </c>
      <c r="BR816" s="357">
        <v>0</v>
      </c>
      <c r="BS816" s="234" t="s">
        <v>16405</v>
      </c>
      <c r="BT816" s="181">
        <v>1</v>
      </c>
      <c r="BU816" s="234" t="s">
        <v>16406</v>
      </c>
      <c r="BV816" s="181">
        <v>0</v>
      </c>
      <c r="BW816" s="181">
        <v>0</v>
      </c>
      <c r="BX816" s="358" t="s">
        <v>148</v>
      </c>
      <c r="BY816" s="234"/>
      <c r="BZ816" s="181">
        <v>0</v>
      </c>
      <c r="CA816" s="234" t="s">
        <v>137</v>
      </c>
      <c r="CB816" s="181">
        <v>1</v>
      </c>
      <c r="CC816" s="181">
        <v>1</v>
      </c>
      <c r="CD816" s="358">
        <v>1</v>
      </c>
      <c r="CE816" s="234" t="s">
        <v>137</v>
      </c>
      <c r="CF816" s="181">
        <v>0</v>
      </c>
      <c r="CG816" s="234" t="s">
        <v>137</v>
      </c>
      <c r="CH816" s="181">
        <v>2</v>
      </c>
      <c r="CI816" s="181">
        <v>0</v>
      </c>
      <c r="CJ816" s="358">
        <v>0</v>
      </c>
      <c r="CK816" s="235" t="s">
        <v>5256</v>
      </c>
      <c r="CL816" s="181">
        <v>0</v>
      </c>
      <c r="CM816" s="234"/>
      <c r="CN816" s="181">
        <v>0</v>
      </c>
      <c r="CO816" s="181">
        <v>0</v>
      </c>
      <c r="CP816" s="358" t="s">
        <v>148</v>
      </c>
      <c r="CQ816" s="234" t="s">
        <v>137</v>
      </c>
      <c r="CR816" s="181">
        <v>0</v>
      </c>
      <c r="CS816" s="234" t="s">
        <v>137</v>
      </c>
      <c r="CT816" s="181">
        <v>0</v>
      </c>
      <c r="CU816" s="181">
        <v>0</v>
      </c>
      <c r="CV816" s="358" t="s">
        <v>148</v>
      </c>
      <c r="CW816" s="234" t="s">
        <v>137</v>
      </c>
      <c r="CX816" s="181">
        <v>0</v>
      </c>
      <c r="CY816" s="234" t="s">
        <v>137</v>
      </c>
      <c r="CZ816" s="181">
        <v>0</v>
      </c>
      <c r="DA816" s="181">
        <v>0</v>
      </c>
      <c r="DB816" s="358" t="s">
        <v>148</v>
      </c>
      <c r="DC816" s="234" t="s">
        <v>137</v>
      </c>
      <c r="DD816" s="181">
        <v>0</v>
      </c>
      <c r="DE816" s="234" t="s">
        <v>137</v>
      </c>
      <c r="DF816" s="181">
        <v>0</v>
      </c>
      <c r="DG816" s="181">
        <v>0</v>
      </c>
      <c r="DH816" s="358" t="s">
        <v>148</v>
      </c>
      <c r="DI816" s="234" t="s">
        <v>137</v>
      </c>
      <c r="DJ816" s="181">
        <v>0</v>
      </c>
      <c r="DK816" s="234" t="s">
        <v>137</v>
      </c>
      <c r="DL816" s="181">
        <v>0</v>
      </c>
      <c r="DM816" s="181">
        <v>0</v>
      </c>
      <c r="DN816" s="358" t="s">
        <v>148</v>
      </c>
      <c r="DO816" s="234" t="s">
        <v>137</v>
      </c>
      <c r="DP816" s="181">
        <v>0</v>
      </c>
      <c r="DQ816" s="234" t="s">
        <v>137</v>
      </c>
      <c r="DR816" s="181">
        <v>10</v>
      </c>
      <c r="DS816" s="181">
        <v>0</v>
      </c>
      <c r="DT816" s="358">
        <v>0</v>
      </c>
      <c r="DU816" s="234" t="s">
        <v>5257</v>
      </c>
      <c r="DV816" s="181">
        <v>0</v>
      </c>
      <c r="DW816" s="234" t="s">
        <v>137</v>
      </c>
      <c r="DX816" s="181">
        <v>0</v>
      </c>
      <c r="DY816" s="181">
        <v>0</v>
      </c>
      <c r="DZ816" s="357" t="s">
        <v>148</v>
      </c>
      <c r="EA816" s="234" t="s">
        <v>137</v>
      </c>
      <c r="EB816" s="181">
        <v>0</v>
      </c>
      <c r="EC816" s="234" t="s">
        <v>137</v>
      </c>
      <c r="ED816" s="181">
        <v>0</v>
      </c>
      <c r="EE816" s="181">
        <v>0</v>
      </c>
      <c r="EF816" s="357" t="s">
        <v>148</v>
      </c>
      <c r="EG816" s="234" t="s">
        <v>137</v>
      </c>
      <c r="EH816" s="181">
        <v>0</v>
      </c>
      <c r="EI816" s="234" t="s">
        <v>137</v>
      </c>
      <c r="EJ816" s="181">
        <v>3</v>
      </c>
      <c r="EK816" s="181">
        <v>0</v>
      </c>
      <c r="EL816" s="357">
        <v>0</v>
      </c>
      <c r="EM816" s="234" t="s">
        <v>5258</v>
      </c>
      <c r="EN816" s="181">
        <v>3</v>
      </c>
      <c r="EO816" s="234" t="s">
        <v>5258</v>
      </c>
      <c r="EP816" s="181">
        <v>1</v>
      </c>
      <c r="EQ816" s="181">
        <v>1</v>
      </c>
      <c r="ER816" s="358">
        <v>1</v>
      </c>
      <c r="ES816" s="234" t="s">
        <v>137</v>
      </c>
      <c r="ET816" s="181">
        <v>0</v>
      </c>
      <c r="EU816" s="234" t="s">
        <v>137</v>
      </c>
      <c r="EV816" s="181">
        <v>21</v>
      </c>
      <c r="EW816" s="181">
        <v>0</v>
      </c>
      <c r="EX816" s="359">
        <v>0</v>
      </c>
      <c r="EY816" s="234" t="s">
        <v>13211</v>
      </c>
      <c r="EZ816" s="181">
        <v>0</v>
      </c>
      <c r="FA816" s="234" t="s">
        <v>137</v>
      </c>
      <c r="FB816" s="181">
        <v>0</v>
      </c>
      <c r="FC816" s="181">
        <v>0</v>
      </c>
      <c r="FD816" s="359" t="s">
        <v>148</v>
      </c>
      <c r="FE816" s="234" t="s">
        <v>137</v>
      </c>
      <c r="FF816" s="181">
        <v>0</v>
      </c>
      <c r="FG816" s="234" t="s">
        <v>137</v>
      </c>
      <c r="FH816" s="181">
        <v>0</v>
      </c>
      <c r="FI816" s="181">
        <v>0</v>
      </c>
      <c r="FJ816" s="359" t="s">
        <v>148</v>
      </c>
      <c r="FK816" s="234"/>
      <c r="FL816" s="181">
        <v>0</v>
      </c>
      <c r="FM816" s="234"/>
      <c r="FN816" s="181">
        <v>0</v>
      </c>
      <c r="FO816" s="181">
        <v>0</v>
      </c>
      <c r="FP816" s="359" t="s">
        <v>148</v>
      </c>
      <c r="FQ816" s="234" t="s">
        <v>137</v>
      </c>
      <c r="FR816" s="181">
        <v>0</v>
      </c>
      <c r="FS816" s="234" t="s">
        <v>137</v>
      </c>
      <c r="FT816" s="181">
        <v>0</v>
      </c>
      <c r="FU816" s="181">
        <v>0</v>
      </c>
      <c r="FV816" s="359" t="s">
        <v>148</v>
      </c>
      <c r="FW816" s="234" t="s">
        <v>137</v>
      </c>
      <c r="FX816" s="181">
        <v>0</v>
      </c>
      <c r="FY816" s="234" t="s">
        <v>137</v>
      </c>
      <c r="FZ816" s="181">
        <v>2</v>
      </c>
      <c r="GA816" s="181">
        <v>0</v>
      </c>
      <c r="GB816" s="359">
        <v>0</v>
      </c>
      <c r="GC816" s="234" t="s">
        <v>5259</v>
      </c>
      <c r="GD816" s="181">
        <v>0</v>
      </c>
      <c r="GE816" s="234" t="s">
        <v>137</v>
      </c>
      <c r="GF816" s="181">
        <v>9</v>
      </c>
      <c r="GG816" s="181">
        <v>0</v>
      </c>
      <c r="GH816" s="359">
        <v>0</v>
      </c>
      <c r="GI816" s="234" t="s">
        <v>5260</v>
      </c>
      <c r="GJ816" s="181">
        <v>9</v>
      </c>
      <c r="GK816" s="234" t="s">
        <v>5261</v>
      </c>
      <c r="GL816" s="181" t="s">
        <v>143</v>
      </c>
      <c r="GM816" s="181"/>
      <c r="GN816" s="180" t="s">
        <v>146</v>
      </c>
      <c r="GO816" s="272"/>
      <c r="GP816" s="272"/>
      <c r="GQ816" s="181" t="s">
        <v>156</v>
      </c>
      <c r="GR816" s="181" t="s">
        <v>146</v>
      </c>
      <c r="GS816" s="181" t="s">
        <v>132</v>
      </c>
      <c r="GT816" s="181" t="s">
        <v>132</v>
      </c>
      <c r="GU816" s="181" t="s">
        <v>132</v>
      </c>
      <c r="GV816" s="181"/>
      <c r="GW816" s="234"/>
      <c r="GX816" s="181" t="s">
        <v>132</v>
      </c>
      <c r="GY816" s="181"/>
      <c r="GZ816" s="181" t="s">
        <v>132</v>
      </c>
      <c r="HA816" s="181"/>
      <c r="HB816" s="181"/>
      <c r="HC816" s="181"/>
      <c r="HD816" s="195" t="s">
        <v>132</v>
      </c>
      <c r="HE816" s="181"/>
      <c r="HF816" s="181" t="s">
        <v>132</v>
      </c>
      <c r="HG816" s="181" t="s">
        <v>137</v>
      </c>
      <c r="HH816" s="181" t="s">
        <v>137</v>
      </c>
      <c r="HI816" s="181" t="s">
        <v>132</v>
      </c>
      <c r="HJ816" s="181" t="s">
        <v>148</v>
      </c>
      <c r="HK816" s="181"/>
    </row>
    <row r="817" spans="1:219" s="174" customFormat="1" ht="169">
      <c r="A817" s="429">
        <v>193461</v>
      </c>
      <c r="B817" s="181" t="s">
        <v>5185</v>
      </c>
      <c r="C817" s="181" t="s">
        <v>5262</v>
      </c>
      <c r="D817" s="195" t="s">
        <v>123</v>
      </c>
      <c r="E817" s="181" t="s">
        <v>132</v>
      </c>
      <c r="F817" s="181" t="s">
        <v>137</v>
      </c>
      <c r="G817" s="234" t="s">
        <v>137</v>
      </c>
      <c r="H817" s="181" t="s">
        <v>138</v>
      </c>
      <c r="I817" s="234" t="s">
        <v>137</v>
      </c>
      <c r="J817" s="234" t="s">
        <v>137</v>
      </c>
      <c r="K817" s="355" t="s">
        <v>138</v>
      </c>
      <c r="L817" s="181" t="s">
        <v>137</v>
      </c>
      <c r="M817" s="434" t="s">
        <v>137</v>
      </c>
      <c r="N817" s="181" t="s">
        <v>138</v>
      </c>
      <c r="O817" s="181" t="s">
        <v>137</v>
      </c>
      <c r="P817" s="234" t="s">
        <v>137</v>
      </c>
      <c r="Q817" s="181" t="s">
        <v>132</v>
      </c>
      <c r="R817" s="181" t="s">
        <v>137</v>
      </c>
      <c r="S817" s="234" t="s">
        <v>137</v>
      </c>
      <c r="T817" s="181" t="s">
        <v>138</v>
      </c>
      <c r="U817" s="234" t="s">
        <v>137</v>
      </c>
      <c r="V817" s="234" t="s">
        <v>137</v>
      </c>
      <c r="W817" s="181" t="s">
        <v>132</v>
      </c>
      <c r="X817" s="181" t="s">
        <v>137</v>
      </c>
      <c r="Y817" s="234" t="s">
        <v>137</v>
      </c>
      <c r="Z817" s="181" t="s">
        <v>132</v>
      </c>
      <c r="AA817" s="181" t="s">
        <v>137</v>
      </c>
      <c r="AB817" s="234" t="s">
        <v>137</v>
      </c>
      <c r="AC817" s="181" t="s">
        <v>132</v>
      </c>
      <c r="AD817" s="181" t="s">
        <v>137</v>
      </c>
      <c r="AE817" s="234" t="s">
        <v>137</v>
      </c>
      <c r="AF817" s="201" t="s">
        <v>148</v>
      </c>
      <c r="AG817" s="181"/>
      <c r="AH817" s="246"/>
      <c r="AI817" s="181" t="s">
        <v>132</v>
      </c>
      <c r="AJ817" s="181" t="s">
        <v>137</v>
      </c>
      <c r="AK817" s="234" t="s">
        <v>137</v>
      </c>
      <c r="AL817" s="181" t="s">
        <v>132</v>
      </c>
      <c r="AM817" s="181" t="s">
        <v>137</v>
      </c>
      <c r="AN817" s="234" t="s">
        <v>137</v>
      </c>
      <c r="AO817" s="181" t="s">
        <v>138</v>
      </c>
      <c r="AP817" s="234" t="s">
        <v>137</v>
      </c>
      <c r="AQ817" s="234" t="s">
        <v>137</v>
      </c>
      <c r="AR817" s="181" t="s">
        <v>132</v>
      </c>
      <c r="AS817" s="234" t="s">
        <v>137</v>
      </c>
      <c r="AT817" s="234" t="s">
        <v>137</v>
      </c>
      <c r="AU817" s="181" t="s">
        <v>132</v>
      </c>
      <c r="AV817" s="181" t="s">
        <v>137</v>
      </c>
      <c r="AW817" s="234" t="s">
        <v>137</v>
      </c>
      <c r="AX817" s="181" t="s">
        <v>132</v>
      </c>
      <c r="AY817" s="181" t="s">
        <v>137</v>
      </c>
      <c r="AZ817" s="234" t="s">
        <v>137</v>
      </c>
      <c r="BA817" s="181" t="s">
        <v>138</v>
      </c>
      <c r="BB817" s="181" t="s">
        <v>137</v>
      </c>
      <c r="BC817" s="234" t="s">
        <v>137</v>
      </c>
      <c r="BD817" s="181">
        <v>3</v>
      </c>
      <c r="BE817" s="181">
        <v>0</v>
      </c>
      <c r="BF817" s="357">
        <v>0</v>
      </c>
      <c r="BG817" s="234" t="s">
        <v>5263</v>
      </c>
      <c r="BH817" s="181">
        <v>0</v>
      </c>
      <c r="BI817" s="234" t="s">
        <v>137</v>
      </c>
      <c r="BJ817" s="181">
        <v>10</v>
      </c>
      <c r="BK817" s="181">
        <v>0</v>
      </c>
      <c r="BL817" s="357">
        <v>0</v>
      </c>
      <c r="BM817" s="234" t="s">
        <v>5263</v>
      </c>
      <c r="BN817" s="181">
        <v>0</v>
      </c>
      <c r="BO817" s="234" t="s">
        <v>137</v>
      </c>
      <c r="BP817" s="181">
        <v>3</v>
      </c>
      <c r="BQ817" s="181">
        <v>0</v>
      </c>
      <c r="BR817" s="357">
        <v>0</v>
      </c>
      <c r="BS817" s="234" t="s">
        <v>5264</v>
      </c>
      <c r="BT817" s="181">
        <v>0</v>
      </c>
      <c r="BU817" s="234" t="s">
        <v>137</v>
      </c>
      <c r="BV817" s="181">
        <v>0</v>
      </c>
      <c r="BW817" s="181">
        <v>0</v>
      </c>
      <c r="BX817" s="358" t="s">
        <v>148</v>
      </c>
      <c r="BY817" s="234"/>
      <c r="BZ817" s="181">
        <v>0</v>
      </c>
      <c r="CA817" s="234" t="s">
        <v>137</v>
      </c>
      <c r="CB817" s="181">
        <v>0</v>
      </c>
      <c r="CC817" s="181">
        <v>0</v>
      </c>
      <c r="CD817" s="358" t="s">
        <v>148</v>
      </c>
      <c r="CE817" s="234" t="s">
        <v>137</v>
      </c>
      <c r="CF817" s="181">
        <v>0</v>
      </c>
      <c r="CG817" s="234" t="s">
        <v>137</v>
      </c>
      <c r="CH817" s="181">
        <v>0</v>
      </c>
      <c r="CI817" s="181">
        <v>0</v>
      </c>
      <c r="CJ817" s="358" t="s">
        <v>148</v>
      </c>
      <c r="CK817" s="181" t="s">
        <v>137</v>
      </c>
      <c r="CL817" s="181">
        <v>0</v>
      </c>
      <c r="CM817" s="234" t="s">
        <v>137</v>
      </c>
      <c r="CN817" s="181">
        <v>0</v>
      </c>
      <c r="CO817" s="181">
        <v>0</v>
      </c>
      <c r="CP817" s="358" t="s">
        <v>148</v>
      </c>
      <c r="CQ817" s="234" t="s">
        <v>137</v>
      </c>
      <c r="CR817" s="181">
        <v>0</v>
      </c>
      <c r="CS817" s="234" t="s">
        <v>137</v>
      </c>
      <c r="CT817" s="181">
        <v>2</v>
      </c>
      <c r="CU817" s="181">
        <v>1</v>
      </c>
      <c r="CV817" s="358">
        <v>0.5</v>
      </c>
      <c r="CW817" s="234" t="s">
        <v>14715</v>
      </c>
      <c r="CX817" s="181">
        <v>0</v>
      </c>
      <c r="CY817" s="234" t="s">
        <v>137</v>
      </c>
      <c r="CZ817" s="181">
        <v>0</v>
      </c>
      <c r="DA817" s="181">
        <v>0</v>
      </c>
      <c r="DB817" s="358" t="s">
        <v>148</v>
      </c>
      <c r="DC817" s="234" t="s">
        <v>137</v>
      </c>
      <c r="DD817" s="181">
        <v>0</v>
      </c>
      <c r="DE817" s="234" t="s">
        <v>137</v>
      </c>
      <c r="DF817" s="181">
        <v>0</v>
      </c>
      <c r="DG817" s="181">
        <v>0</v>
      </c>
      <c r="DH817" s="358" t="s">
        <v>148</v>
      </c>
      <c r="DI817" s="234" t="s">
        <v>137</v>
      </c>
      <c r="DJ817" s="181">
        <v>0</v>
      </c>
      <c r="DK817" s="234" t="s">
        <v>137</v>
      </c>
      <c r="DL817" s="181">
        <v>0</v>
      </c>
      <c r="DM817" s="181">
        <v>0</v>
      </c>
      <c r="DN817" s="358" t="s">
        <v>148</v>
      </c>
      <c r="DO817" s="234" t="s">
        <v>137</v>
      </c>
      <c r="DP817" s="181">
        <v>0</v>
      </c>
      <c r="DQ817" s="234" t="s">
        <v>137</v>
      </c>
      <c r="DR817" s="181">
        <v>9</v>
      </c>
      <c r="DS817" s="181">
        <v>0</v>
      </c>
      <c r="DT817" s="358">
        <v>0</v>
      </c>
      <c r="DU817" s="234" t="s">
        <v>5265</v>
      </c>
      <c r="DV817" s="181">
        <v>0</v>
      </c>
      <c r="DW817" s="234" t="s">
        <v>137</v>
      </c>
      <c r="DX817" s="181">
        <v>4</v>
      </c>
      <c r="DY817" s="181">
        <v>0</v>
      </c>
      <c r="DZ817" s="357">
        <v>0</v>
      </c>
      <c r="EA817" s="234" t="s">
        <v>5266</v>
      </c>
      <c r="EB817" s="181">
        <v>0</v>
      </c>
      <c r="EC817" s="234" t="s">
        <v>137</v>
      </c>
      <c r="ED817" s="181">
        <v>0</v>
      </c>
      <c r="EE817" s="181">
        <v>0</v>
      </c>
      <c r="EF817" s="357" t="s">
        <v>148</v>
      </c>
      <c r="EG817" s="234" t="s">
        <v>137</v>
      </c>
      <c r="EH817" s="181">
        <v>0</v>
      </c>
      <c r="EI817" s="234" t="s">
        <v>137</v>
      </c>
      <c r="EJ817" s="181">
        <v>3</v>
      </c>
      <c r="EK817" s="181">
        <v>0</v>
      </c>
      <c r="EL817" s="357">
        <v>0</v>
      </c>
      <c r="EM817" s="234" t="s">
        <v>14716</v>
      </c>
      <c r="EN817" s="181">
        <v>3</v>
      </c>
      <c r="EO817" s="234" t="s">
        <v>16407</v>
      </c>
      <c r="EP817" s="181">
        <v>2</v>
      </c>
      <c r="EQ817" s="181">
        <v>0</v>
      </c>
      <c r="ER817" s="358">
        <v>0</v>
      </c>
      <c r="ES817" s="234" t="s">
        <v>5264</v>
      </c>
      <c r="ET817" s="181">
        <v>1</v>
      </c>
      <c r="EU817" s="234" t="s">
        <v>5267</v>
      </c>
      <c r="EV817" s="181">
        <v>7</v>
      </c>
      <c r="EW817" s="181">
        <v>0</v>
      </c>
      <c r="EX817" s="359">
        <v>0</v>
      </c>
      <c r="EY817" s="234" t="s">
        <v>16408</v>
      </c>
      <c r="EZ817" s="181">
        <v>7</v>
      </c>
      <c r="FA817" s="234" t="s">
        <v>18628</v>
      </c>
      <c r="FB817" s="181">
        <v>1</v>
      </c>
      <c r="FC817" s="181">
        <v>0</v>
      </c>
      <c r="FD817" s="359">
        <v>0</v>
      </c>
      <c r="FE817" s="234" t="s">
        <v>5264</v>
      </c>
      <c r="FF817" s="181">
        <v>1</v>
      </c>
      <c r="FG817" s="234" t="s">
        <v>5268</v>
      </c>
      <c r="FH817" s="181">
        <v>0</v>
      </c>
      <c r="FI817" s="181">
        <v>0</v>
      </c>
      <c r="FJ817" s="359" t="s">
        <v>148</v>
      </c>
      <c r="FK817" s="234" t="s">
        <v>137</v>
      </c>
      <c r="FL817" s="181">
        <v>0</v>
      </c>
      <c r="FM817" s="234" t="s">
        <v>137</v>
      </c>
      <c r="FN817" s="181">
        <v>0</v>
      </c>
      <c r="FO817" s="181">
        <v>0</v>
      </c>
      <c r="FP817" s="359" t="s">
        <v>148</v>
      </c>
      <c r="FQ817" s="234" t="s">
        <v>137</v>
      </c>
      <c r="FR817" s="181">
        <v>0</v>
      </c>
      <c r="FS817" s="234" t="s">
        <v>137</v>
      </c>
      <c r="FT817" s="181">
        <v>0</v>
      </c>
      <c r="FU817" s="181">
        <v>0</v>
      </c>
      <c r="FV817" s="359" t="s">
        <v>148</v>
      </c>
      <c r="FW817" s="234" t="s">
        <v>137</v>
      </c>
      <c r="FX817" s="181">
        <v>0</v>
      </c>
      <c r="FY817" s="234" t="s">
        <v>137</v>
      </c>
      <c r="FZ817" s="181">
        <v>1</v>
      </c>
      <c r="GA817" s="181">
        <v>0</v>
      </c>
      <c r="GB817" s="359">
        <v>0</v>
      </c>
      <c r="GC817" s="234" t="s">
        <v>234</v>
      </c>
      <c r="GD817" s="181">
        <v>0</v>
      </c>
      <c r="GE817" s="234" t="s">
        <v>137</v>
      </c>
      <c r="GF817" s="181">
        <v>3</v>
      </c>
      <c r="GG817" s="181">
        <v>0</v>
      </c>
      <c r="GH817" s="359">
        <v>0</v>
      </c>
      <c r="GI817" s="234" t="s">
        <v>16409</v>
      </c>
      <c r="GJ817" s="181">
        <v>3</v>
      </c>
      <c r="GK817" s="234" t="s">
        <v>5269</v>
      </c>
      <c r="GL817" s="181" t="s">
        <v>143</v>
      </c>
      <c r="GM817" s="181" t="s">
        <v>1858</v>
      </c>
      <c r="GN817" s="180" t="s">
        <v>146</v>
      </c>
      <c r="GO817" s="272"/>
      <c r="GP817" s="272"/>
      <c r="GQ817" s="181" t="s">
        <v>156</v>
      </c>
      <c r="GR817" s="181" t="s">
        <v>146</v>
      </c>
      <c r="GS817" s="181" t="s">
        <v>132</v>
      </c>
      <c r="GT817" s="181"/>
      <c r="GU817" s="181" t="s">
        <v>132</v>
      </c>
      <c r="GV817" s="181"/>
      <c r="GW817" s="234"/>
      <c r="GX817" s="181" t="s">
        <v>132</v>
      </c>
      <c r="GY817" s="181"/>
      <c r="GZ817" s="181"/>
      <c r="HA817" s="181"/>
      <c r="HB817" s="181"/>
      <c r="HC817" s="181"/>
      <c r="HD817" s="195" t="s">
        <v>132</v>
      </c>
      <c r="HE817" s="181" t="s">
        <v>132</v>
      </c>
      <c r="HF817" s="181" t="s">
        <v>132</v>
      </c>
      <c r="HG817" s="181" t="s">
        <v>137</v>
      </c>
      <c r="HH817" s="181" t="s">
        <v>137</v>
      </c>
      <c r="HI817" s="181" t="s">
        <v>132</v>
      </c>
      <c r="HJ817" s="181" t="s">
        <v>148</v>
      </c>
      <c r="HK817" s="181"/>
    </row>
    <row r="818" spans="1:219" s="174" customFormat="1" ht="143">
      <c r="A818" s="429">
        <v>193640</v>
      </c>
      <c r="B818" s="181" t="s">
        <v>5185</v>
      </c>
      <c r="C818" s="181" t="s">
        <v>5270</v>
      </c>
      <c r="D818" s="195" t="s">
        <v>114</v>
      </c>
      <c r="E818" s="181" t="s">
        <v>132</v>
      </c>
      <c r="F818" s="181" t="s">
        <v>137</v>
      </c>
      <c r="G818" s="234"/>
      <c r="H818" s="181" t="s">
        <v>138</v>
      </c>
      <c r="I818" s="234" t="s">
        <v>137</v>
      </c>
      <c r="J818" s="234" t="s">
        <v>137</v>
      </c>
      <c r="K818" s="355" t="s">
        <v>138</v>
      </c>
      <c r="L818" s="181" t="s">
        <v>137</v>
      </c>
      <c r="M818" s="434" t="s">
        <v>137</v>
      </c>
      <c r="N818" s="181" t="s">
        <v>138</v>
      </c>
      <c r="O818" s="181" t="s">
        <v>137</v>
      </c>
      <c r="P818" s="234" t="s">
        <v>137</v>
      </c>
      <c r="Q818" s="181" t="s">
        <v>132</v>
      </c>
      <c r="R818" s="181" t="s">
        <v>137</v>
      </c>
      <c r="S818" s="234" t="s">
        <v>137</v>
      </c>
      <c r="T818" s="181" t="s">
        <v>138</v>
      </c>
      <c r="U818" s="234" t="s">
        <v>137</v>
      </c>
      <c r="V818" s="234" t="s">
        <v>137</v>
      </c>
      <c r="W818" s="181" t="s">
        <v>138</v>
      </c>
      <c r="X818" s="181" t="s">
        <v>137</v>
      </c>
      <c r="Y818" s="234" t="s">
        <v>137</v>
      </c>
      <c r="Z818" s="181" t="s">
        <v>138</v>
      </c>
      <c r="AA818" s="181" t="s">
        <v>132</v>
      </c>
      <c r="AB818" s="234" t="s">
        <v>5271</v>
      </c>
      <c r="AC818" s="181" t="s">
        <v>132</v>
      </c>
      <c r="AD818" s="181" t="s">
        <v>137</v>
      </c>
      <c r="AE818" s="234" t="s">
        <v>137</v>
      </c>
      <c r="AF818" s="201" t="s">
        <v>148</v>
      </c>
      <c r="AG818" s="181"/>
      <c r="AH818" s="246"/>
      <c r="AI818" s="181" t="s">
        <v>138</v>
      </c>
      <c r="AJ818" s="181" t="s">
        <v>137</v>
      </c>
      <c r="AK818" s="234" t="s">
        <v>137</v>
      </c>
      <c r="AL818" s="181" t="s">
        <v>132</v>
      </c>
      <c r="AM818" s="181" t="s">
        <v>137</v>
      </c>
      <c r="AN818" s="234" t="s">
        <v>137</v>
      </c>
      <c r="AO818" s="181"/>
      <c r="AP818" s="234" t="s">
        <v>137</v>
      </c>
      <c r="AQ818" s="234" t="s">
        <v>137</v>
      </c>
      <c r="AR818" s="181" t="s">
        <v>132</v>
      </c>
      <c r="AS818" s="234" t="s">
        <v>137</v>
      </c>
      <c r="AT818" s="234" t="s">
        <v>137</v>
      </c>
      <c r="AU818" s="181" t="s">
        <v>132</v>
      </c>
      <c r="AV818" s="181" t="s">
        <v>137</v>
      </c>
      <c r="AW818" s="234" t="s">
        <v>137</v>
      </c>
      <c r="AX818" s="181" t="s">
        <v>132</v>
      </c>
      <c r="AY818" s="181" t="s">
        <v>137</v>
      </c>
      <c r="AZ818" s="234" t="s">
        <v>137</v>
      </c>
      <c r="BA818" s="181" t="s">
        <v>138</v>
      </c>
      <c r="BB818" s="181" t="s">
        <v>137</v>
      </c>
      <c r="BC818" s="234" t="s">
        <v>137</v>
      </c>
      <c r="BD818" s="181">
        <v>7</v>
      </c>
      <c r="BE818" s="181">
        <v>2</v>
      </c>
      <c r="BF818" s="357">
        <v>0.2857142857142857</v>
      </c>
      <c r="BG818" s="234" t="s">
        <v>16410</v>
      </c>
      <c r="BH818" s="181">
        <v>0</v>
      </c>
      <c r="BI818" s="234" t="s">
        <v>137</v>
      </c>
      <c r="BJ818" s="181">
        <v>3</v>
      </c>
      <c r="BK818" s="181">
        <v>1</v>
      </c>
      <c r="BL818" s="357">
        <v>0.33333333333333331</v>
      </c>
      <c r="BM818" s="234" t="s">
        <v>5272</v>
      </c>
      <c r="BN818" s="181">
        <v>0</v>
      </c>
      <c r="BO818" s="234" t="s">
        <v>137</v>
      </c>
      <c r="BP818" s="181">
        <v>1</v>
      </c>
      <c r="BQ818" s="181">
        <v>0</v>
      </c>
      <c r="BR818" s="357">
        <v>0</v>
      </c>
      <c r="BS818" s="234" t="s">
        <v>5273</v>
      </c>
      <c r="BT818" s="181">
        <v>0</v>
      </c>
      <c r="BU818" s="234" t="s">
        <v>137</v>
      </c>
      <c r="BV818" s="181">
        <v>0</v>
      </c>
      <c r="BW818" s="181">
        <v>0</v>
      </c>
      <c r="BX818" s="358" t="s">
        <v>148</v>
      </c>
      <c r="BY818" s="234"/>
      <c r="BZ818" s="181">
        <v>0</v>
      </c>
      <c r="CA818" s="234" t="s">
        <v>137</v>
      </c>
      <c r="CB818" s="181">
        <v>2</v>
      </c>
      <c r="CC818" s="181">
        <v>2</v>
      </c>
      <c r="CD818" s="358">
        <v>1</v>
      </c>
      <c r="CE818" s="234" t="s">
        <v>137</v>
      </c>
      <c r="CF818" s="181">
        <v>0</v>
      </c>
      <c r="CG818" s="234" t="s">
        <v>137</v>
      </c>
      <c r="CH818" s="181">
        <v>3</v>
      </c>
      <c r="CI818" s="181">
        <v>3</v>
      </c>
      <c r="CJ818" s="358">
        <v>1</v>
      </c>
      <c r="CK818" s="181" t="s">
        <v>137</v>
      </c>
      <c r="CL818" s="181">
        <v>0</v>
      </c>
      <c r="CM818" s="234" t="s">
        <v>137</v>
      </c>
      <c r="CN818" s="181">
        <v>3</v>
      </c>
      <c r="CO818" s="181">
        <v>2</v>
      </c>
      <c r="CP818" s="358">
        <v>0.66666666666666663</v>
      </c>
      <c r="CQ818" s="234" t="s">
        <v>5274</v>
      </c>
      <c r="CR818" s="181">
        <v>0</v>
      </c>
      <c r="CS818" s="234" t="s">
        <v>137</v>
      </c>
      <c r="CT818" s="181">
        <v>1</v>
      </c>
      <c r="CU818" s="181">
        <v>1</v>
      </c>
      <c r="CV818" s="358">
        <v>1</v>
      </c>
      <c r="CW818" s="234" t="s">
        <v>137</v>
      </c>
      <c r="CX818" s="181">
        <v>0</v>
      </c>
      <c r="CY818" s="234" t="s">
        <v>137</v>
      </c>
      <c r="CZ818" s="181">
        <v>0</v>
      </c>
      <c r="DA818" s="181">
        <v>0</v>
      </c>
      <c r="DB818" s="358" t="s">
        <v>148</v>
      </c>
      <c r="DC818" s="234" t="s">
        <v>137</v>
      </c>
      <c r="DD818" s="181">
        <v>0</v>
      </c>
      <c r="DE818" s="234" t="s">
        <v>137</v>
      </c>
      <c r="DF818" s="181">
        <v>0</v>
      </c>
      <c r="DG818" s="181">
        <v>0</v>
      </c>
      <c r="DH818" s="358" t="s">
        <v>148</v>
      </c>
      <c r="DI818" s="234" t="s">
        <v>137</v>
      </c>
      <c r="DJ818" s="181">
        <v>0</v>
      </c>
      <c r="DK818" s="234" t="s">
        <v>137</v>
      </c>
      <c r="DL818" s="181">
        <v>0</v>
      </c>
      <c r="DM818" s="181">
        <v>0</v>
      </c>
      <c r="DN818" s="358" t="s">
        <v>148</v>
      </c>
      <c r="DO818" s="234" t="s">
        <v>137</v>
      </c>
      <c r="DP818" s="181">
        <v>0</v>
      </c>
      <c r="DQ818" s="234" t="s">
        <v>137</v>
      </c>
      <c r="DR818" s="181">
        <v>2</v>
      </c>
      <c r="DS818" s="181">
        <v>0</v>
      </c>
      <c r="DT818" s="358">
        <v>0</v>
      </c>
      <c r="DU818" s="234" t="s">
        <v>5275</v>
      </c>
      <c r="DV818" s="181">
        <v>0</v>
      </c>
      <c r="DW818" s="234" t="s">
        <v>137</v>
      </c>
      <c r="DX818" s="181">
        <v>0</v>
      </c>
      <c r="DY818" s="181">
        <v>0</v>
      </c>
      <c r="DZ818" s="357" t="s">
        <v>148</v>
      </c>
      <c r="EA818" s="234" t="s">
        <v>137</v>
      </c>
      <c r="EB818" s="181">
        <v>0</v>
      </c>
      <c r="EC818" s="234" t="s">
        <v>137</v>
      </c>
      <c r="ED818" s="181">
        <v>0</v>
      </c>
      <c r="EE818" s="181">
        <v>0</v>
      </c>
      <c r="EF818" s="357" t="s">
        <v>148</v>
      </c>
      <c r="EG818" s="234" t="s">
        <v>137</v>
      </c>
      <c r="EH818" s="181">
        <v>0</v>
      </c>
      <c r="EI818" s="234" t="s">
        <v>137</v>
      </c>
      <c r="EJ818" s="181">
        <v>0</v>
      </c>
      <c r="EK818" s="181">
        <v>0</v>
      </c>
      <c r="EL818" s="357" t="s">
        <v>148</v>
      </c>
      <c r="EM818" s="234" t="s">
        <v>137</v>
      </c>
      <c r="EN818" s="181">
        <v>0</v>
      </c>
      <c r="EO818" s="234" t="s">
        <v>137</v>
      </c>
      <c r="EP818" s="181">
        <v>3</v>
      </c>
      <c r="EQ818" s="181">
        <v>3</v>
      </c>
      <c r="ER818" s="358">
        <v>1</v>
      </c>
      <c r="ES818" s="234" t="s">
        <v>137</v>
      </c>
      <c r="ET818" s="181">
        <v>0</v>
      </c>
      <c r="EU818" s="234" t="s">
        <v>137</v>
      </c>
      <c r="EV818" s="181">
        <v>7</v>
      </c>
      <c r="EW818" s="181">
        <v>0</v>
      </c>
      <c r="EX818" s="359">
        <v>0</v>
      </c>
      <c r="EY818" s="234" t="s">
        <v>13212</v>
      </c>
      <c r="EZ818" s="181">
        <v>1</v>
      </c>
      <c r="FA818" s="234" t="s">
        <v>13213</v>
      </c>
      <c r="FB818" s="181">
        <v>0</v>
      </c>
      <c r="FC818" s="181">
        <v>0</v>
      </c>
      <c r="FD818" s="359" t="s">
        <v>148</v>
      </c>
      <c r="FE818" s="234" t="s">
        <v>137</v>
      </c>
      <c r="FF818" s="181">
        <v>0</v>
      </c>
      <c r="FG818" s="234" t="s">
        <v>137</v>
      </c>
      <c r="FH818" s="181">
        <v>0</v>
      </c>
      <c r="FI818" s="181">
        <v>0</v>
      </c>
      <c r="FJ818" s="359" t="s">
        <v>148</v>
      </c>
      <c r="FK818" s="234" t="s">
        <v>137</v>
      </c>
      <c r="FL818" s="181">
        <v>0</v>
      </c>
      <c r="FM818" s="234" t="s">
        <v>137</v>
      </c>
      <c r="FN818" s="181">
        <v>0</v>
      </c>
      <c r="FO818" s="181">
        <v>0</v>
      </c>
      <c r="FP818" s="359" t="s">
        <v>148</v>
      </c>
      <c r="FQ818" s="234" t="s">
        <v>137</v>
      </c>
      <c r="FR818" s="181">
        <v>0</v>
      </c>
      <c r="FS818" s="234" t="s">
        <v>137</v>
      </c>
      <c r="FT818" s="181">
        <v>0</v>
      </c>
      <c r="FU818" s="181">
        <v>0</v>
      </c>
      <c r="FV818" s="359" t="s">
        <v>148</v>
      </c>
      <c r="FW818" s="234" t="s">
        <v>137</v>
      </c>
      <c r="FX818" s="181">
        <v>0</v>
      </c>
      <c r="FY818" s="234" t="s">
        <v>137</v>
      </c>
      <c r="FZ818" s="181">
        <v>2</v>
      </c>
      <c r="GA818" s="181">
        <v>1</v>
      </c>
      <c r="GB818" s="359">
        <v>0.5</v>
      </c>
      <c r="GC818" s="234" t="s">
        <v>5276</v>
      </c>
      <c r="GD818" s="181">
        <v>0</v>
      </c>
      <c r="GE818" s="234" t="s">
        <v>137</v>
      </c>
      <c r="GF818" s="181">
        <v>0</v>
      </c>
      <c r="GG818" s="181">
        <v>0</v>
      </c>
      <c r="GH818" s="359" t="s">
        <v>148</v>
      </c>
      <c r="GI818" s="234"/>
      <c r="GJ818" s="181">
        <v>0</v>
      </c>
      <c r="GK818" s="234" t="s">
        <v>137</v>
      </c>
      <c r="GL818" s="181" t="s">
        <v>143</v>
      </c>
      <c r="GM818" s="181" t="s">
        <v>1858</v>
      </c>
      <c r="GN818" s="180" t="s">
        <v>146</v>
      </c>
      <c r="GO818" s="272"/>
      <c r="GP818" s="272"/>
      <c r="GQ818" s="181" t="s">
        <v>145</v>
      </c>
      <c r="GR818" s="181" t="s">
        <v>146</v>
      </c>
      <c r="GS818" s="181"/>
      <c r="GT818" s="181"/>
      <c r="GU818" s="181"/>
      <c r="GV818" s="181"/>
      <c r="GW818" s="234"/>
      <c r="GX818" s="181"/>
      <c r="GY818" s="181"/>
      <c r="GZ818" s="181"/>
      <c r="HA818" s="181"/>
      <c r="HB818" s="181"/>
      <c r="HC818" s="181"/>
      <c r="HD818" s="195" t="s">
        <v>132</v>
      </c>
      <c r="HE818" s="181" t="s">
        <v>132</v>
      </c>
      <c r="HF818" s="181" t="s">
        <v>132</v>
      </c>
      <c r="HG818" s="181" t="s">
        <v>137</v>
      </c>
      <c r="HH818" s="181" t="s">
        <v>137</v>
      </c>
      <c r="HI818" s="181" t="s">
        <v>132</v>
      </c>
      <c r="HJ818" s="181" t="s">
        <v>148</v>
      </c>
      <c r="HK818" s="181"/>
    </row>
    <row r="819" spans="1:219" s="174" customFormat="1" ht="78">
      <c r="A819" s="429">
        <v>193658</v>
      </c>
      <c r="B819" s="181" t="s">
        <v>5185</v>
      </c>
      <c r="C819" s="181" t="s">
        <v>5277</v>
      </c>
      <c r="D819" s="195" t="s">
        <v>120</v>
      </c>
      <c r="E819" s="181" t="s">
        <v>132</v>
      </c>
      <c r="F819" s="181" t="s">
        <v>137</v>
      </c>
      <c r="G819" s="234" t="s">
        <v>137</v>
      </c>
      <c r="H819" s="181" t="s">
        <v>138</v>
      </c>
      <c r="I819" s="234" t="s">
        <v>137</v>
      </c>
      <c r="J819" s="234" t="s">
        <v>137</v>
      </c>
      <c r="K819" s="355" t="s">
        <v>138</v>
      </c>
      <c r="L819" s="181" t="s">
        <v>137</v>
      </c>
      <c r="M819" s="434" t="s">
        <v>137</v>
      </c>
      <c r="N819" s="181" t="s">
        <v>138</v>
      </c>
      <c r="O819" s="181" t="s">
        <v>137</v>
      </c>
      <c r="P819" s="234" t="s">
        <v>137</v>
      </c>
      <c r="Q819" s="181" t="s">
        <v>132</v>
      </c>
      <c r="R819" s="181" t="s">
        <v>137</v>
      </c>
      <c r="S819" s="234" t="s">
        <v>137</v>
      </c>
      <c r="T819" s="181" t="s">
        <v>138</v>
      </c>
      <c r="U819" s="234" t="s">
        <v>137</v>
      </c>
      <c r="V819" s="234" t="s">
        <v>137</v>
      </c>
      <c r="W819" s="181" t="s">
        <v>132</v>
      </c>
      <c r="X819" s="181" t="s">
        <v>137</v>
      </c>
      <c r="Y819" s="234" t="s">
        <v>137</v>
      </c>
      <c r="Z819" s="181" t="s">
        <v>138</v>
      </c>
      <c r="AA819" s="181"/>
      <c r="AB819" s="234"/>
      <c r="AC819" s="181" t="s">
        <v>132</v>
      </c>
      <c r="AD819" s="181" t="s">
        <v>137</v>
      </c>
      <c r="AE819" s="234" t="s">
        <v>137</v>
      </c>
      <c r="AF819" s="201" t="s">
        <v>148</v>
      </c>
      <c r="AG819" s="181"/>
      <c r="AH819" s="246"/>
      <c r="AI819" s="181" t="s">
        <v>132</v>
      </c>
      <c r="AJ819" s="181" t="s">
        <v>137</v>
      </c>
      <c r="AK819" s="234" t="s">
        <v>137</v>
      </c>
      <c r="AL819" s="181" t="s">
        <v>132</v>
      </c>
      <c r="AM819" s="181" t="s">
        <v>137</v>
      </c>
      <c r="AN819" s="234" t="s">
        <v>137</v>
      </c>
      <c r="AO819" s="181" t="s">
        <v>132</v>
      </c>
      <c r="AP819" s="234" t="s">
        <v>137</v>
      </c>
      <c r="AQ819" s="234" t="s">
        <v>137</v>
      </c>
      <c r="AR819" s="181" t="s">
        <v>132</v>
      </c>
      <c r="AS819" s="234" t="s">
        <v>137</v>
      </c>
      <c r="AT819" s="234" t="s">
        <v>137</v>
      </c>
      <c r="AU819" s="181" t="s">
        <v>132</v>
      </c>
      <c r="AV819" s="181" t="s">
        <v>137</v>
      </c>
      <c r="AW819" s="234" t="s">
        <v>137</v>
      </c>
      <c r="AX819" s="181" t="s">
        <v>132</v>
      </c>
      <c r="AY819" s="181" t="s">
        <v>137</v>
      </c>
      <c r="AZ819" s="234" t="s">
        <v>137</v>
      </c>
      <c r="BA819" s="181" t="s">
        <v>132</v>
      </c>
      <c r="BB819" s="181" t="s">
        <v>137</v>
      </c>
      <c r="BC819" s="234" t="s">
        <v>137</v>
      </c>
      <c r="BD819" s="181">
        <v>11</v>
      </c>
      <c r="BE819" s="181">
        <v>0</v>
      </c>
      <c r="BF819" s="357">
        <v>0</v>
      </c>
      <c r="BG819" s="234" t="s">
        <v>5278</v>
      </c>
      <c r="BH819" s="181">
        <v>0</v>
      </c>
      <c r="BI819" s="234" t="s">
        <v>137</v>
      </c>
      <c r="BJ819" s="181">
        <v>0</v>
      </c>
      <c r="BK819" s="181">
        <v>0</v>
      </c>
      <c r="BL819" s="357" t="s">
        <v>148</v>
      </c>
      <c r="BM819" s="234" t="s">
        <v>137</v>
      </c>
      <c r="BN819" s="181">
        <v>0</v>
      </c>
      <c r="BO819" s="234" t="s">
        <v>137</v>
      </c>
      <c r="BP819" s="181">
        <v>0</v>
      </c>
      <c r="BQ819" s="181">
        <v>0</v>
      </c>
      <c r="BR819" s="357" t="s">
        <v>148</v>
      </c>
      <c r="BS819" s="234" t="s">
        <v>137</v>
      </c>
      <c r="BT819" s="181">
        <v>0</v>
      </c>
      <c r="BU819" s="234" t="s">
        <v>137</v>
      </c>
      <c r="BV819" s="181">
        <v>0</v>
      </c>
      <c r="BW819" s="181">
        <v>0</v>
      </c>
      <c r="BX819" s="358" t="s">
        <v>148</v>
      </c>
      <c r="BY819" s="234"/>
      <c r="BZ819" s="181">
        <v>0</v>
      </c>
      <c r="CA819" s="234" t="s">
        <v>137</v>
      </c>
      <c r="CB819" s="181">
        <v>1</v>
      </c>
      <c r="CC819" s="181">
        <v>1</v>
      </c>
      <c r="CD819" s="358">
        <v>1</v>
      </c>
      <c r="CE819" s="234" t="s">
        <v>137</v>
      </c>
      <c r="CF819" s="181">
        <v>0</v>
      </c>
      <c r="CG819" s="234" t="s">
        <v>137</v>
      </c>
      <c r="CH819" s="181">
        <v>2</v>
      </c>
      <c r="CI819" s="181">
        <v>1</v>
      </c>
      <c r="CJ819" s="358">
        <v>0.5</v>
      </c>
      <c r="CK819" s="235" t="s">
        <v>5279</v>
      </c>
      <c r="CL819" s="181">
        <v>0</v>
      </c>
      <c r="CM819" s="234" t="s">
        <v>137</v>
      </c>
      <c r="CN819" s="181">
        <v>1</v>
      </c>
      <c r="CO819" s="181">
        <v>1</v>
      </c>
      <c r="CP819" s="358">
        <v>1</v>
      </c>
      <c r="CQ819" s="234" t="s">
        <v>137</v>
      </c>
      <c r="CR819" s="181">
        <v>0</v>
      </c>
      <c r="CS819" s="234" t="s">
        <v>137</v>
      </c>
      <c r="CT819" s="181">
        <v>5</v>
      </c>
      <c r="CU819" s="181">
        <v>3</v>
      </c>
      <c r="CV819" s="358">
        <v>0.6</v>
      </c>
      <c r="CW819" s="234" t="s">
        <v>16411</v>
      </c>
      <c r="CX819" s="181">
        <v>0</v>
      </c>
      <c r="CY819" s="234" t="s">
        <v>137</v>
      </c>
      <c r="CZ819" s="181">
        <v>0</v>
      </c>
      <c r="DA819" s="181">
        <v>0</v>
      </c>
      <c r="DB819" s="358" t="s">
        <v>148</v>
      </c>
      <c r="DC819" s="234" t="s">
        <v>137</v>
      </c>
      <c r="DD819" s="181">
        <v>0</v>
      </c>
      <c r="DE819" s="234" t="s">
        <v>137</v>
      </c>
      <c r="DF819" s="181">
        <v>0</v>
      </c>
      <c r="DG819" s="181">
        <v>0</v>
      </c>
      <c r="DH819" s="358" t="s">
        <v>148</v>
      </c>
      <c r="DI819" s="234" t="s">
        <v>137</v>
      </c>
      <c r="DJ819" s="181">
        <v>0</v>
      </c>
      <c r="DK819" s="234" t="s">
        <v>137</v>
      </c>
      <c r="DL819" s="181">
        <v>0</v>
      </c>
      <c r="DM819" s="181">
        <v>0</v>
      </c>
      <c r="DN819" s="358" t="s">
        <v>148</v>
      </c>
      <c r="DO819" s="234" t="s">
        <v>137</v>
      </c>
      <c r="DP819" s="181">
        <v>0</v>
      </c>
      <c r="DQ819" s="234" t="s">
        <v>137</v>
      </c>
      <c r="DR819" s="181">
        <v>15</v>
      </c>
      <c r="DS819" s="181">
        <v>0</v>
      </c>
      <c r="DT819" s="358">
        <v>0</v>
      </c>
      <c r="DU819" s="234" t="s">
        <v>5280</v>
      </c>
      <c r="DV819" s="181">
        <v>0</v>
      </c>
      <c r="DW819" s="234" t="s">
        <v>137</v>
      </c>
      <c r="DX819" s="181">
        <v>4</v>
      </c>
      <c r="DY819" s="181">
        <v>2</v>
      </c>
      <c r="DZ819" s="357">
        <v>0.5</v>
      </c>
      <c r="EA819" s="234" t="s">
        <v>16412</v>
      </c>
      <c r="EB819" s="181">
        <v>0</v>
      </c>
      <c r="EC819" s="234" t="s">
        <v>137</v>
      </c>
      <c r="ED819" s="181">
        <v>0</v>
      </c>
      <c r="EE819" s="181">
        <v>0</v>
      </c>
      <c r="EF819" s="357" t="s">
        <v>148</v>
      </c>
      <c r="EG819" s="234" t="s">
        <v>137</v>
      </c>
      <c r="EH819" s="181">
        <v>0</v>
      </c>
      <c r="EI819" s="234" t="s">
        <v>137</v>
      </c>
      <c r="EJ819" s="181">
        <v>1</v>
      </c>
      <c r="EK819" s="181">
        <v>0</v>
      </c>
      <c r="EL819" s="357">
        <v>0</v>
      </c>
      <c r="EM819" s="234" t="s">
        <v>5281</v>
      </c>
      <c r="EN819" s="181">
        <v>1</v>
      </c>
      <c r="EO819" s="234" t="s">
        <v>5282</v>
      </c>
      <c r="EP819" s="181">
        <v>1</v>
      </c>
      <c r="EQ819" s="181">
        <v>0</v>
      </c>
      <c r="ER819" s="358">
        <v>0</v>
      </c>
      <c r="ES819" s="234" t="s">
        <v>5283</v>
      </c>
      <c r="ET819" s="181">
        <v>1</v>
      </c>
      <c r="EU819" s="234" t="s">
        <v>5284</v>
      </c>
      <c r="EV819" s="181">
        <v>13</v>
      </c>
      <c r="EW819" s="181">
        <v>0</v>
      </c>
      <c r="EX819" s="359">
        <v>0</v>
      </c>
      <c r="EY819" s="234" t="s">
        <v>13214</v>
      </c>
      <c r="EZ819" s="181">
        <v>1</v>
      </c>
      <c r="FA819" s="234" t="s">
        <v>13215</v>
      </c>
      <c r="FB819" s="181">
        <v>1</v>
      </c>
      <c r="FC819" s="181">
        <v>0</v>
      </c>
      <c r="FD819" s="359">
        <v>0</v>
      </c>
      <c r="FE819" s="234" t="s">
        <v>5285</v>
      </c>
      <c r="FF819" s="181">
        <v>1</v>
      </c>
      <c r="FG819" s="234" t="s">
        <v>5286</v>
      </c>
      <c r="FH819" s="181">
        <v>0</v>
      </c>
      <c r="FI819" s="181">
        <v>0</v>
      </c>
      <c r="FJ819" s="359" t="s">
        <v>148</v>
      </c>
      <c r="FK819" s="234" t="s">
        <v>137</v>
      </c>
      <c r="FL819" s="181">
        <v>0</v>
      </c>
      <c r="FM819" s="234" t="s">
        <v>137</v>
      </c>
      <c r="FN819" s="181">
        <v>0</v>
      </c>
      <c r="FO819" s="181">
        <v>0</v>
      </c>
      <c r="FP819" s="359" t="s">
        <v>148</v>
      </c>
      <c r="FQ819" s="234" t="s">
        <v>137</v>
      </c>
      <c r="FR819" s="181">
        <v>0</v>
      </c>
      <c r="FS819" s="234" t="s">
        <v>137</v>
      </c>
      <c r="FT819" s="181">
        <v>0</v>
      </c>
      <c r="FU819" s="181">
        <v>0</v>
      </c>
      <c r="FV819" s="359" t="s">
        <v>148</v>
      </c>
      <c r="FW819" s="234" t="s">
        <v>137</v>
      </c>
      <c r="FX819" s="181">
        <v>0</v>
      </c>
      <c r="FY819" s="234" t="s">
        <v>137</v>
      </c>
      <c r="FZ819" s="181">
        <v>4</v>
      </c>
      <c r="GA819" s="181">
        <v>0</v>
      </c>
      <c r="GB819" s="359">
        <v>0</v>
      </c>
      <c r="GC819" s="234" t="s">
        <v>5287</v>
      </c>
      <c r="GD819" s="181">
        <v>4</v>
      </c>
      <c r="GE819" s="234" t="s">
        <v>5288</v>
      </c>
      <c r="GF819" s="181">
        <v>1</v>
      </c>
      <c r="GG819" s="181">
        <v>0</v>
      </c>
      <c r="GH819" s="359">
        <v>0</v>
      </c>
      <c r="GI819" s="234" t="s">
        <v>5289</v>
      </c>
      <c r="GJ819" s="181">
        <v>1</v>
      </c>
      <c r="GK819" s="234" t="s">
        <v>13911</v>
      </c>
      <c r="GL819" s="181" t="s">
        <v>143</v>
      </c>
      <c r="GM819" s="181" t="s">
        <v>1858</v>
      </c>
      <c r="GN819" s="180" t="s">
        <v>146</v>
      </c>
      <c r="GO819" s="272"/>
      <c r="GP819" s="272"/>
      <c r="GQ819" s="181" t="s">
        <v>156</v>
      </c>
      <c r="GR819" s="181" t="s">
        <v>146</v>
      </c>
      <c r="GS819" s="181" t="s">
        <v>132</v>
      </c>
      <c r="GT819" s="181"/>
      <c r="GU819" s="181" t="s">
        <v>132</v>
      </c>
      <c r="GV819" s="181"/>
      <c r="GW819" s="234"/>
      <c r="GX819" s="181" t="s">
        <v>132</v>
      </c>
      <c r="GY819" s="181"/>
      <c r="GZ819" s="181"/>
      <c r="HA819" s="181"/>
      <c r="HB819" s="181"/>
      <c r="HC819" s="181"/>
      <c r="HD819" s="195" t="s">
        <v>132</v>
      </c>
      <c r="HE819" s="181" t="s">
        <v>132</v>
      </c>
      <c r="HF819" s="181" t="s">
        <v>132</v>
      </c>
      <c r="HG819" s="181" t="s">
        <v>137</v>
      </c>
      <c r="HH819" s="181" t="s">
        <v>137</v>
      </c>
      <c r="HI819" s="181" t="s">
        <v>132</v>
      </c>
      <c r="HJ819" s="181" t="s">
        <v>148</v>
      </c>
      <c r="HK819" s="181"/>
    </row>
    <row r="820" spans="1:219" s="174" customFormat="1" ht="78">
      <c r="A820" s="429">
        <v>193666</v>
      </c>
      <c r="B820" s="181" t="s">
        <v>5185</v>
      </c>
      <c r="C820" s="181" t="s">
        <v>1657</v>
      </c>
      <c r="D820" s="195" t="s">
        <v>116</v>
      </c>
      <c r="E820" s="181" t="s">
        <v>138</v>
      </c>
      <c r="F820" s="181" t="s">
        <v>137</v>
      </c>
      <c r="G820" s="234" t="s">
        <v>137</v>
      </c>
      <c r="H820" s="181" t="s">
        <v>138</v>
      </c>
      <c r="I820" s="234" t="s">
        <v>137</v>
      </c>
      <c r="J820" s="234" t="s">
        <v>137</v>
      </c>
      <c r="K820" s="355" t="s">
        <v>138</v>
      </c>
      <c r="L820" s="181" t="s">
        <v>137</v>
      </c>
      <c r="M820" s="434" t="s">
        <v>137</v>
      </c>
      <c r="N820" s="181" t="s">
        <v>138</v>
      </c>
      <c r="O820" s="181" t="s">
        <v>137</v>
      </c>
      <c r="P820" s="234" t="s">
        <v>137</v>
      </c>
      <c r="Q820" s="181" t="s">
        <v>132</v>
      </c>
      <c r="R820" s="181" t="s">
        <v>137</v>
      </c>
      <c r="S820" s="234" t="s">
        <v>137</v>
      </c>
      <c r="T820" s="181"/>
      <c r="U820" s="234" t="s">
        <v>137</v>
      </c>
      <c r="V820" s="234" t="s">
        <v>137</v>
      </c>
      <c r="W820" s="181" t="s">
        <v>132</v>
      </c>
      <c r="X820" s="181" t="s">
        <v>137</v>
      </c>
      <c r="Y820" s="234" t="s">
        <v>137</v>
      </c>
      <c r="Z820" s="181" t="s">
        <v>138</v>
      </c>
      <c r="AA820" s="181" t="s">
        <v>132</v>
      </c>
      <c r="AB820" s="234" t="s">
        <v>16413</v>
      </c>
      <c r="AC820" s="181" t="s">
        <v>132</v>
      </c>
      <c r="AD820" s="181" t="s">
        <v>137</v>
      </c>
      <c r="AE820" s="234" t="s">
        <v>137</v>
      </c>
      <c r="AF820" s="201" t="s">
        <v>148</v>
      </c>
      <c r="AG820" s="181" t="s">
        <v>132</v>
      </c>
      <c r="AH820" s="246" t="s">
        <v>16414</v>
      </c>
      <c r="AI820" s="181" t="s">
        <v>132</v>
      </c>
      <c r="AJ820" s="181" t="s">
        <v>137</v>
      </c>
      <c r="AK820" s="234" t="s">
        <v>137</v>
      </c>
      <c r="AL820" s="181" t="s">
        <v>132</v>
      </c>
      <c r="AM820" s="181" t="s">
        <v>137</v>
      </c>
      <c r="AN820" s="234" t="s">
        <v>137</v>
      </c>
      <c r="AO820" s="181" t="s">
        <v>132</v>
      </c>
      <c r="AP820" s="234" t="s">
        <v>137</v>
      </c>
      <c r="AQ820" s="234" t="s">
        <v>137</v>
      </c>
      <c r="AR820" s="181" t="s">
        <v>132</v>
      </c>
      <c r="AS820" s="234" t="s">
        <v>137</v>
      </c>
      <c r="AT820" s="234" t="s">
        <v>137</v>
      </c>
      <c r="AU820" s="181" t="s">
        <v>132</v>
      </c>
      <c r="AV820" s="181" t="s">
        <v>137</v>
      </c>
      <c r="AW820" s="234" t="s">
        <v>137</v>
      </c>
      <c r="AX820" s="181" t="s">
        <v>132</v>
      </c>
      <c r="AY820" s="181" t="s">
        <v>137</v>
      </c>
      <c r="AZ820" s="234" t="s">
        <v>137</v>
      </c>
      <c r="BA820" s="181" t="s">
        <v>132</v>
      </c>
      <c r="BB820" s="181" t="s">
        <v>137</v>
      </c>
      <c r="BC820" s="234" t="s">
        <v>137</v>
      </c>
      <c r="BD820" s="181">
        <v>2</v>
      </c>
      <c r="BE820" s="181">
        <v>0</v>
      </c>
      <c r="BF820" s="357">
        <v>0</v>
      </c>
      <c r="BG820" s="234" t="s">
        <v>5290</v>
      </c>
      <c r="BH820" s="181">
        <v>1</v>
      </c>
      <c r="BI820" s="234" t="s">
        <v>5290</v>
      </c>
      <c r="BJ820" s="181">
        <v>3</v>
      </c>
      <c r="BK820" s="181">
        <v>0</v>
      </c>
      <c r="BL820" s="357">
        <v>0</v>
      </c>
      <c r="BM820" s="234" t="s">
        <v>5290</v>
      </c>
      <c r="BN820" s="181">
        <v>0</v>
      </c>
      <c r="BO820" s="234" t="s">
        <v>137</v>
      </c>
      <c r="BP820" s="181">
        <v>1</v>
      </c>
      <c r="BQ820" s="181">
        <v>0</v>
      </c>
      <c r="BR820" s="357">
        <v>0</v>
      </c>
      <c r="BS820" s="234" t="s">
        <v>5290</v>
      </c>
      <c r="BT820" s="181">
        <v>1</v>
      </c>
      <c r="BU820" s="234" t="s">
        <v>5290</v>
      </c>
      <c r="BV820" s="181">
        <v>0</v>
      </c>
      <c r="BW820" s="181">
        <v>0</v>
      </c>
      <c r="BX820" s="358" t="s">
        <v>148</v>
      </c>
      <c r="BY820" s="234"/>
      <c r="BZ820" s="181">
        <v>0</v>
      </c>
      <c r="CA820" s="234" t="s">
        <v>137</v>
      </c>
      <c r="CB820" s="181">
        <v>2</v>
      </c>
      <c r="CC820" s="181">
        <v>1</v>
      </c>
      <c r="CD820" s="358">
        <v>0.5</v>
      </c>
      <c r="CE820" s="234" t="s">
        <v>5291</v>
      </c>
      <c r="CF820" s="181">
        <v>0</v>
      </c>
      <c r="CG820" s="234" t="s">
        <v>137</v>
      </c>
      <c r="CH820" s="181">
        <v>2</v>
      </c>
      <c r="CI820" s="181">
        <v>2</v>
      </c>
      <c r="CJ820" s="358">
        <v>1</v>
      </c>
      <c r="CK820" s="181" t="s">
        <v>137</v>
      </c>
      <c r="CL820" s="181">
        <v>0</v>
      </c>
      <c r="CM820" s="234" t="s">
        <v>137</v>
      </c>
      <c r="CN820" s="181">
        <v>1</v>
      </c>
      <c r="CO820" s="181">
        <v>1</v>
      </c>
      <c r="CP820" s="358">
        <v>1</v>
      </c>
      <c r="CQ820" s="234" t="s">
        <v>137</v>
      </c>
      <c r="CR820" s="181">
        <v>0</v>
      </c>
      <c r="CS820" s="234" t="s">
        <v>137</v>
      </c>
      <c r="CT820" s="181">
        <v>2</v>
      </c>
      <c r="CU820" s="181">
        <v>2</v>
      </c>
      <c r="CV820" s="358">
        <v>1</v>
      </c>
      <c r="CW820" s="234" t="s">
        <v>137</v>
      </c>
      <c r="CX820" s="181">
        <v>0</v>
      </c>
      <c r="CY820" s="234" t="s">
        <v>137</v>
      </c>
      <c r="CZ820" s="181">
        <v>0</v>
      </c>
      <c r="DA820" s="181">
        <v>0</v>
      </c>
      <c r="DB820" s="358" t="s">
        <v>148</v>
      </c>
      <c r="DC820" s="234" t="s">
        <v>137</v>
      </c>
      <c r="DD820" s="181">
        <v>0</v>
      </c>
      <c r="DE820" s="234" t="s">
        <v>137</v>
      </c>
      <c r="DF820" s="181">
        <v>0</v>
      </c>
      <c r="DG820" s="181">
        <v>0</v>
      </c>
      <c r="DH820" s="358" t="s">
        <v>148</v>
      </c>
      <c r="DI820" s="234" t="s">
        <v>137</v>
      </c>
      <c r="DJ820" s="181">
        <v>0</v>
      </c>
      <c r="DK820" s="234" t="s">
        <v>137</v>
      </c>
      <c r="DL820" s="181">
        <v>0</v>
      </c>
      <c r="DM820" s="181">
        <v>0</v>
      </c>
      <c r="DN820" s="358" t="s">
        <v>148</v>
      </c>
      <c r="DO820" s="234" t="s">
        <v>137</v>
      </c>
      <c r="DP820" s="181">
        <v>0</v>
      </c>
      <c r="DQ820" s="234" t="s">
        <v>137</v>
      </c>
      <c r="DR820" s="181">
        <v>7</v>
      </c>
      <c r="DS820" s="181">
        <v>0</v>
      </c>
      <c r="DT820" s="358">
        <v>0</v>
      </c>
      <c r="DU820" s="234" t="s">
        <v>5292</v>
      </c>
      <c r="DV820" s="181">
        <v>0</v>
      </c>
      <c r="DW820" s="234" t="s">
        <v>137</v>
      </c>
      <c r="DX820" s="181">
        <v>0</v>
      </c>
      <c r="DY820" s="181">
        <v>0</v>
      </c>
      <c r="DZ820" s="357" t="s">
        <v>148</v>
      </c>
      <c r="EA820" s="234" t="s">
        <v>137</v>
      </c>
      <c r="EB820" s="181">
        <v>0</v>
      </c>
      <c r="EC820" s="234" t="s">
        <v>137</v>
      </c>
      <c r="ED820" s="181">
        <v>0</v>
      </c>
      <c r="EE820" s="181">
        <v>0</v>
      </c>
      <c r="EF820" s="357" t="s">
        <v>148</v>
      </c>
      <c r="EG820" s="234" t="s">
        <v>137</v>
      </c>
      <c r="EH820" s="181">
        <v>0</v>
      </c>
      <c r="EI820" s="234" t="s">
        <v>137</v>
      </c>
      <c r="EJ820" s="181">
        <v>2</v>
      </c>
      <c r="EK820" s="181">
        <v>0</v>
      </c>
      <c r="EL820" s="357">
        <v>0</v>
      </c>
      <c r="EM820" s="234" t="s">
        <v>5293</v>
      </c>
      <c r="EN820" s="181">
        <v>1</v>
      </c>
      <c r="EO820" s="234" t="s">
        <v>5294</v>
      </c>
      <c r="EP820" s="181">
        <v>1</v>
      </c>
      <c r="EQ820" s="181">
        <v>0</v>
      </c>
      <c r="ER820" s="358">
        <v>0</v>
      </c>
      <c r="ES820" s="234" t="s">
        <v>5291</v>
      </c>
      <c r="ET820" s="181">
        <v>1</v>
      </c>
      <c r="EU820" s="234" t="s">
        <v>5295</v>
      </c>
      <c r="EV820" s="181">
        <v>15</v>
      </c>
      <c r="EW820" s="181">
        <v>0</v>
      </c>
      <c r="EX820" s="359">
        <v>0</v>
      </c>
      <c r="EY820" s="234" t="s">
        <v>13216</v>
      </c>
      <c r="EZ820" s="181">
        <v>0</v>
      </c>
      <c r="FA820" s="234" t="s">
        <v>137</v>
      </c>
      <c r="FB820" s="181">
        <v>1</v>
      </c>
      <c r="FC820" s="181">
        <v>0</v>
      </c>
      <c r="FD820" s="359">
        <v>0</v>
      </c>
      <c r="FE820" s="234" t="s">
        <v>5296</v>
      </c>
      <c r="FF820" s="181">
        <v>1</v>
      </c>
      <c r="FG820" s="234" t="s">
        <v>5296</v>
      </c>
      <c r="FH820" s="181">
        <v>0</v>
      </c>
      <c r="FI820" s="181">
        <v>0</v>
      </c>
      <c r="FJ820" s="359" t="s">
        <v>148</v>
      </c>
      <c r="FK820" s="234" t="s">
        <v>137</v>
      </c>
      <c r="FL820" s="181">
        <v>0</v>
      </c>
      <c r="FM820" s="234" t="s">
        <v>137</v>
      </c>
      <c r="FN820" s="181">
        <v>0</v>
      </c>
      <c r="FO820" s="181">
        <v>0</v>
      </c>
      <c r="FP820" s="359" t="s">
        <v>148</v>
      </c>
      <c r="FQ820" s="234" t="s">
        <v>137</v>
      </c>
      <c r="FR820" s="181">
        <v>0</v>
      </c>
      <c r="FS820" s="234" t="s">
        <v>137</v>
      </c>
      <c r="FT820" s="181">
        <v>0</v>
      </c>
      <c r="FU820" s="181">
        <v>0</v>
      </c>
      <c r="FV820" s="359" t="s">
        <v>148</v>
      </c>
      <c r="FW820" s="234" t="s">
        <v>137</v>
      </c>
      <c r="FX820" s="181">
        <v>0</v>
      </c>
      <c r="FY820" s="234" t="s">
        <v>137</v>
      </c>
      <c r="FZ820" s="181">
        <v>2</v>
      </c>
      <c r="GA820" s="181">
        <v>0</v>
      </c>
      <c r="GB820" s="359">
        <v>0</v>
      </c>
      <c r="GC820" s="234" t="s">
        <v>16415</v>
      </c>
      <c r="GD820" s="181">
        <v>2</v>
      </c>
      <c r="GE820" s="234" t="s">
        <v>16415</v>
      </c>
      <c r="GF820" s="181">
        <v>2</v>
      </c>
      <c r="GG820" s="181">
        <v>0</v>
      </c>
      <c r="GH820" s="359">
        <v>0</v>
      </c>
      <c r="GI820" s="234" t="s">
        <v>16416</v>
      </c>
      <c r="GJ820" s="181">
        <v>0</v>
      </c>
      <c r="GK820" s="234" t="s">
        <v>137</v>
      </c>
      <c r="GL820" s="181" t="s">
        <v>143</v>
      </c>
      <c r="GM820" s="181" t="s">
        <v>1858</v>
      </c>
      <c r="GN820" s="180" t="s">
        <v>146</v>
      </c>
      <c r="GO820" s="272"/>
      <c r="GP820" s="272"/>
      <c r="GQ820" s="181" t="s">
        <v>156</v>
      </c>
      <c r="GR820" s="181" t="s">
        <v>146</v>
      </c>
      <c r="GS820" s="181" t="s">
        <v>132</v>
      </c>
      <c r="GT820" s="181"/>
      <c r="GU820" s="181" t="s">
        <v>132</v>
      </c>
      <c r="GV820" s="181"/>
      <c r="GW820" s="234"/>
      <c r="GX820" s="181" t="s">
        <v>132</v>
      </c>
      <c r="GY820" s="181"/>
      <c r="GZ820" s="181"/>
      <c r="HA820" s="181" t="s">
        <v>132</v>
      </c>
      <c r="HB820" s="181"/>
      <c r="HC820" s="181"/>
      <c r="HD820" s="195" t="s">
        <v>132</v>
      </c>
      <c r="HE820" s="181" t="s">
        <v>132</v>
      </c>
      <c r="HF820" s="181" t="s">
        <v>132</v>
      </c>
      <c r="HG820" s="181" t="s">
        <v>137</v>
      </c>
      <c r="HH820" s="181" t="s">
        <v>137</v>
      </c>
      <c r="HI820" s="181" t="s">
        <v>132</v>
      </c>
      <c r="HJ820" s="181" t="s">
        <v>148</v>
      </c>
      <c r="HK820" s="181"/>
    </row>
    <row r="821" spans="1:219" s="175"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5" t="s">
        <v>132</v>
      </c>
      <c r="HE821" s="181" t="s">
        <v>132</v>
      </c>
      <c r="HF821" s="181" t="s">
        <v>132</v>
      </c>
      <c r="HG821" s="443" t="s">
        <v>137</v>
      </c>
      <c r="HH821" s="443" t="s">
        <v>137</v>
      </c>
      <c r="HI821" s="181" t="s">
        <v>132</v>
      </c>
      <c r="HJ821" s="181" t="s">
        <v>148</v>
      </c>
      <c r="HK821" s="443"/>
    </row>
    <row r="822" spans="1:219" s="174" customFormat="1" ht="78">
      <c r="A822" s="429">
        <v>193844</v>
      </c>
      <c r="B822" s="181" t="s">
        <v>5185</v>
      </c>
      <c r="C822" s="181" t="s">
        <v>5301</v>
      </c>
      <c r="D822" s="195" t="s">
        <v>123</v>
      </c>
      <c r="E822" s="181" t="s">
        <v>132</v>
      </c>
      <c r="F822" s="181" t="s">
        <v>137</v>
      </c>
      <c r="G822" s="234" t="s">
        <v>137</v>
      </c>
      <c r="H822" s="181" t="s">
        <v>132</v>
      </c>
      <c r="I822" s="234" t="s">
        <v>137</v>
      </c>
      <c r="J822" s="234" t="s">
        <v>137</v>
      </c>
      <c r="K822" s="355" t="s">
        <v>138</v>
      </c>
      <c r="L822" s="181" t="s">
        <v>137</v>
      </c>
      <c r="M822" s="434" t="s">
        <v>137</v>
      </c>
      <c r="N822" s="181" t="s">
        <v>138</v>
      </c>
      <c r="O822" s="181" t="s">
        <v>137</v>
      </c>
      <c r="P822" s="234" t="s">
        <v>137</v>
      </c>
      <c r="Q822" s="181"/>
      <c r="R822" s="181"/>
      <c r="S822" s="234" t="s">
        <v>137</v>
      </c>
      <c r="T822" s="181" t="s">
        <v>138</v>
      </c>
      <c r="U822" s="234" t="s">
        <v>137</v>
      </c>
      <c r="V822" s="234" t="s">
        <v>137</v>
      </c>
      <c r="W822" s="181" t="s">
        <v>132</v>
      </c>
      <c r="X822" s="181" t="s">
        <v>137</v>
      </c>
      <c r="Y822" s="234" t="s">
        <v>137</v>
      </c>
      <c r="Z822" s="181" t="s">
        <v>138</v>
      </c>
      <c r="AA822" s="181"/>
      <c r="AB822" s="234"/>
      <c r="AC822" s="181" t="s">
        <v>132</v>
      </c>
      <c r="AD822" s="181" t="s">
        <v>137</v>
      </c>
      <c r="AE822" s="234" t="s">
        <v>137</v>
      </c>
      <c r="AF822" s="201" t="s">
        <v>148</v>
      </c>
      <c r="AG822" s="181"/>
      <c r="AH822" s="246"/>
      <c r="AI822" s="181"/>
      <c r="AJ822" s="181" t="s">
        <v>137</v>
      </c>
      <c r="AK822" s="234" t="s">
        <v>137</v>
      </c>
      <c r="AL822" s="181" t="s">
        <v>132</v>
      </c>
      <c r="AM822" s="181" t="s">
        <v>137</v>
      </c>
      <c r="AN822" s="234" t="s">
        <v>137</v>
      </c>
      <c r="AO822" s="181" t="s">
        <v>132</v>
      </c>
      <c r="AP822" s="234" t="s">
        <v>137</v>
      </c>
      <c r="AQ822" s="234" t="s">
        <v>137</v>
      </c>
      <c r="AR822" s="181" t="s">
        <v>132</v>
      </c>
      <c r="AS822" s="234" t="s">
        <v>137</v>
      </c>
      <c r="AT822" s="234" t="s">
        <v>137</v>
      </c>
      <c r="AU822" s="181" t="s">
        <v>132</v>
      </c>
      <c r="AV822" s="181" t="s">
        <v>137</v>
      </c>
      <c r="AW822" s="234" t="s">
        <v>137</v>
      </c>
      <c r="AX822" s="181" t="s">
        <v>132</v>
      </c>
      <c r="AY822" s="181" t="s">
        <v>137</v>
      </c>
      <c r="AZ822" s="234" t="s">
        <v>137</v>
      </c>
      <c r="BA822" s="181" t="s">
        <v>132</v>
      </c>
      <c r="BB822" s="181" t="s">
        <v>137</v>
      </c>
      <c r="BC822" s="234" t="s">
        <v>137</v>
      </c>
      <c r="BD822" s="181">
        <v>1</v>
      </c>
      <c r="BE822" s="181">
        <v>0</v>
      </c>
      <c r="BF822" s="357">
        <v>0</v>
      </c>
      <c r="BG822" s="234" t="s">
        <v>5302</v>
      </c>
      <c r="BH822" s="181">
        <v>1</v>
      </c>
      <c r="BI822" s="234" t="s">
        <v>12458</v>
      </c>
      <c r="BJ822" s="181">
        <v>3</v>
      </c>
      <c r="BK822" s="181">
        <v>1</v>
      </c>
      <c r="BL822" s="357">
        <v>0.33333333333333331</v>
      </c>
      <c r="BM822" s="234" t="s">
        <v>5303</v>
      </c>
      <c r="BN822" s="181">
        <v>0</v>
      </c>
      <c r="BO822" s="234" t="s">
        <v>137</v>
      </c>
      <c r="BP822" s="181">
        <v>1</v>
      </c>
      <c r="BQ822" s="181">
        <v>0</v>
      </c>
      <c r="BR822" s="357">
        <v>0</v>
      </c>
      <c r="BS822" s="234" t="s">
        <v>5304</v>
      </c>
      <c r="BT822" s="181">
        <v>1</v>
      </c>
      <c r="BU822" s="234" t="s">
        <v>5305</v>
      </c>
      <c r="BV822" s="181">
        <v>0</v>
      </c>
      <c r="BW822" s="181">
        <v>0</v>
      </c>
      <c r="BX822" s="358" t="s">
        <v>148</v>
      </c>
      <c r="BY822" s="234"/>
      <c r="BZ822" s="181">
        <v>0</v>
      </c>
      <c r="CA822" s="234" t="s">
        <v>137</v>
      </c>
      <c r="CB822" s="181">
        <v>0</v>
      </c>
      <c r="CC822" s="181">
        <v>0</v>
      </c>
      <c r="CD822" s="358" t="s">
        <v>148</v>
      </c>
      <c r="CE822" s="234" t="s">
        <v>137</v>
      </c>
      <c r="CF822" s="181">
        <v>0</v>
      </c>
      <c r="CG822" s="234" t="s">
        <v>137</v>
      </c>
      <c r="CH822" s="181">
        <v>0</v>
      </c>
      <c r="CI822" s="181">
        <v>0</v>
      </c>
      <c r="CJ822" s="358" t="s">
        <v>148</v>
      </c>
      <c r="CK822" s="181"/>
      <c r="CL822" s="181">
        <v>0</v>
      </c>
      <c r="CM822" s="234"/>
      <c r="CN822" s="181">
        <v>0</v>
      </c>
      <c r="CO822" s="181">
        <v>0</v>
      </c>
      <c r="CP822" s="358" t="s">
        <v>148</v>
      </c>
      <c r="CQ822" s="234" t="s">
        <v>137</v>
      </c>
      <c r="CR822" s="181">
        <v>0</v>
      </c>
      <c r="CS822" s="234" t="s">
        <v>137</v>
      </c>
      <c r="CT822" s="181">
        <v>0</v>
      </c>
      <c r="CU822" s="181">
        <v>0</v>
      </c>
      <c r="CV822" s="358" t="s">
        <v>148</v>
      </c>
      <c r="CW822" s="234" t="s">
        <v>137</v>
      </c>
      <c r="CX822" s="181">
        <v>0</v>
      </c>
      <c r="CY822" s="234" t="s">
        <v>137</v>
      </c>
      <c r="CZ822" s="181">
        <v>0</v>
      </c>
      <c r="DA822" s="181">
        <v>0</v>
      </c>
      <c r="DB822" s="358" t="s">
        <v>148</v>
      </c>
      <c r="DC822" s="234" t="s">
        <v>137</v>
      </c>
      <c r="DD822" s="181">
        <v>0</v>
      </c>
      <c r="DE822" s="234" t="s">
        <v>137</v>
      </c>
      <c r="DF822" s="181">
        <v>0</v>
      </c>
      <c r="DG822" s="181">
        <v>0</v>
      </c>
      <c r="DH822" s="358" t="s">
        <v>148</v>
      </c>
      <c r="DI822" s="234" t="s">
        <v>137</v>
      </c>
      <c r="DJ822" s="181">
        <v>0</v>
      </c>
      <c r="DK822" s="234" t="s">
        <v>137</v>
      </c>
      <c r="DL822" s="181">
        <v>0</v>
      </c>
      <c r="DM822" s="181">
        <v>0</v>
      </c>
      <c r="DN822" s="358" t="s">
        <v>148</v>
      </c>
      <c r="DO822" s="234" t="s">
        <v>137</v>
      </c>
      <c r="DP822" s="181">
        <v>0</v>
      </c>
      <c r="DQ822" s="234" t="s">
        <v>137</v>
      </c>
      <c r="DR822" s="181">
        <v>1</v>
      </c>
      <c r="DS822" s="181">
        <v>0</v>
      </c>
      <c r="DT822" s="358">
        <v>0</v>
      </c>
      <c r="DU822" s="234" t="s">
        <v>5306</v>
      </c>
      <c r="DV822" s="181">
        <v>0</v>
      </c>
      <c r="DW822" s="234" t="s">
        <v>137</v>
      </c>
      <c r="DX822" s="181">
        <v>0</v>
      </c>
      <c r="DY822" s="181">
        <v>0</v>
      </c>
      <c r="DZ822" s="357" t="s">
        <v>148</v>
      </c>
      <c r="EA822" s="234" t="s">
        <v>137</v>
      </c>
      <c r="EB822" s="181">
        <v>0</v>
      </c>
      <c r="EC822" s="234" t="s">
        <v>137</v>
      </c>
      <c r="ED822" s="181">
        <v>0</v>
      </c>
      <c r="EE822" s="181">
        <v>0</v>
      </c>
      <c r="EF822" s="357" t="s">
        <v>148</v>
      </c>
      <c r="EG822" s="234" t="s">
        <v>137</v>
      </c>
      <c r="EH822" s="181">
        <v>0</v>
      </c>
      <c r="EI822" s="234" t="s">
        <v>137</v>
      </c>
      <c r="EJ822" s="181">
        <v>1</v>
      </c>
      <c r="EK822" s="181">
        <v>0</v>
      </c>
      <c r="EL822" s="357">
        <v>0</v>
      </c>
      <c r="EM822" s="234" t="s">
        <v>5307</v>
      </c>
      <c r="EN822" s="181">
        <v>1</v>
      </c>
      <c r="EO822" s="234" t="s">
        <v>5305</v>
      </c>
      <c r="EP822" s="181">
        <v>1</v>
      </c>
      <c r="EQ822" s="181">
        <v>0</v>
      </c>
      <c r="ER822" s="358">
        <v>0</v>
      </c>
      <c r="ES822" s="234" t="s">
        <v>14717</v>
      </c>
      <c r="ET822" s="181">
        <v>1</v>
      </c>
      <c r="EU822" s="234" t="s">
        <v>5305</v>
      </c>
      <c r="EV822" s="181">
        <v>1</v>
      </c>
      <c r="EW822" s="181">
        <v>0</v>
      </c>
      <c r="EX822" s="359">
        <v>0</v>
      </c>
      <c r="EY822" s="234" t="s">
        <v>13218</v>
      </c>
      <c r="EZ822" s="181">
        <v>1</v>
      </c>
      <c r="FA822" s="234" t="s">
        <v>5305</v>
      </c>
      <c r="FB822" s="181">
        <v>0</v>
      </c>
      <c r="FC822" s="181">
        <v>0</v>
      </c>
      <c r="FD822" s="359" t="s">
        <v>148</v>
      </c>
      <c r="FE822" s="234" t="s">
        <v>137</v>
      </c>
      <c r="FF822" s="181">
        <v>0</v>
      </c>
      <c r="FG822" s="234" t="s">
        <v>137</v>
      </c>
      <c r="FH822" s="181">
        <v>0</v>
      </c>
      <c r="FI822" s="181">
        <v>0</v>
      </c>
      <c r="FJ822" s="359" t="s">
        <v>148</v>
      </c>
      <c r="FK822" s="234" t="s">
        <v>137</v>
      </c>
      <c r="FL822" s="181">
        <v>0</v>
      </c>
      <c r="FM822" s="234" t="s">
        <v>137</v>
      </c>
      <c r="FN822" s="181">
        <v>0</v>
      </c>
      <c r="FO822" s="181">
        <v>0</v>
      </c>
      <c r="FP822" s="359" t="s">
        <v>148</v>
      </c>
      <c r="FQ822" s="234" t="s">
        <v>137</v>
      </c>
      <c r="FR822" s="181">
        <v>0</v>
      </c>
      <c r="FS822" s="234" t="s">
        <v>137</v>
      </c>
      <c r="FT822" s="181">
        <v>0</v>
      </c>
      <c r="FU822" s="181">
        <v>0</v>
      </c>
      <c r="FV822" s="359" t="s">
        <v>148</v>
      </c>
      <c r="FW822" s="234" t="s">
        <v>137</v>
      </c>
      <c r="FX822" s="181">
        <v>0</v>
      </c>
      <c r="FY822" s="234" t="s">
        <v>137</v>
      </c>
      <c r="FZ822" s="181">
        <v>1</v>
      </c>
      <c r="GA822" s="181">
        <v>0</v>
      </c>
      <c r="GB822" s="359">
        <v>0</v>
      </c>
      <c r="GC822" s="234" t="s">
        <v>5308</v>
      </c>
      <c r="GD822" s="181">
        <v>1</v>
      </c>
      <c r="GE822" s="234" t="s">
        <v>5305</v>
      </c>
      <c r="GF822" s="181">
        <v>4</v>
      </c>
      <c r="GG822" s="181">
        <v>0</v>
      </c>
      <c r="GH822" s="359">
        <v>0</v>
      </c>
      <c r="GI822" s="234" t="s">
        <v>13912</v>
      </c>
      <c r="GJ822" s="181">
        <v>4</v>
      </c>
      <c r="GK822" s="234" t="s">
        <v>5305</v>
      </c>
      <c r="GL822" s="181" t="s">
        <v>143</v>
      </c>
      <c r="GM822" s="181" t="s">
        <v>1858</v>
      </c>
      <c r="GN822" s="180" t="s">
        <v>146</v>
      </c>
      <c r="GO822" s="272"/>
      <c r="GP822" s="272"/>
      <c r="GQ822" s="181" t="s">
        <v>145</v>
      </c>
      <c r="GR822" s="181" t="s">
        <v>146</v>
      </c>
      <c r="GS822" s="181"/>
      <c r="GT822" s="181"/>
      <c r="GU822" s="181"/>
      <c r="GV822" s="181"/>
      <c r="GW822" s="234"/>
      <c r="GX822" s="181"/>
      <c r="GY822" s="181"/>
      <c r="GZ822" s="181"/>
      <c r="HA822" s="181"/>
      <c r="HB822" s="181"/>
      <c r="HC822" s="181"/>
      <c r="HD822" s="195" t="s">
        <v>132</v>
      </c>
      <c r="HE822" s="181"/>
      <c r="HF822" s="181" t="s">
        <v>132</v>
      </c>
      <c r="HG822" s="181" t="s">
        <v>137</v>
      </c>
      <c r="HH822" s="181" t="s">
        <v>137</v>
      </c>
      <c r="HI822" s="181" t="s">
        <v>132</v>
      </c>
      <c r="HJ822" s="181" t="s">
        <v>148</v>
      </c>
      <c r="HK822" s="181"/>
    </row>
    <row r="823" spans="1:219" s="174" customFormat="1" ht="78">
      <c r="A823" s="429">
        <v>194221</v>
      </c>
      <c r="B823" s="181" t="s">
        <v>5185</v>
      </c>
      <c r="C823" s="181" t="s">
        <v>5309</v>
      </c>
      <c r="D823" s="195" t="s">
        <v>113</v>
      </c>
      <c r="E823" s="181" t="s">
        <v>138</v>
      </c>
      <c r="F823" s="181"/>
      <c r="G823" s="234" t="s">
        <v>137</v>
      </c>
      <c r="H823" s="181" t="s">
        <v>138</v>
      </c>
      <c r="I823" s="234" t="s">
        <v>137</v>
      </c>
      <c r="J823" s="234" t="s">
        <v>137</v>
      </c>
      <c r="K823" s="355" t="s">
        <v>138</v>
      </c>
      <c r="L823" s="181" t="s">
        <v>137</v>
      </c>
      <c r="M823" s="434" t="s">
        <v>137</v>
      </c>
      <c r="N823" s="181" t="s">
        <v>138</v>
      </c>
      <c r="O823" s="181" t="s">
        <v>137</v>
      </c>
      <c r="P823" s="234" t="s">
        <v>137</v>
      </c>
      <c r="Q823" s="181" t="s">
        <v>132</v>
      </c>
      <c r="R823" s="181" t="s">
        <v>137</v>
      </c>
      <c r="S823" s="234" t="s">
        <v>137</v>
      </c>
      <c r="T823" s="181" t="s">
        <v>132</v>
      </c>
      <c r="U823" s="234" t="s">
        <v>137</v>
      </c>
      <c r="V823" s="234" t="s">
        <v>137</v>
      </c>
      <c r="W823" s="181" t="s">
        <v>132</v>
      </c>
      <c r="X823" s="181" t="s">
        <v>137</v>
      </c>
      <c r="Y823" s="234" t="s">
        <v>137</v>
      </c>
      <c r="Z823" s="181" t="s">
        <v>138</v>
      </c>
      <c r="AA823" s="181" t="s">
        <v>137</v>
      </c>
      <c r="AB823" s="234" t="s">
        <v>137</v>
      </c>
      <c r="AC823" s="181" t="s">
        <v>138</v>
      </c>
      <c r="AD823" s="181" t="s">
        <v>137</v>
      </c>
      <c r="AE823" s="234" t="s">
        <v>137</v>
      </c>
      <c r="AF823" s="201" t="s">
        <v>148</v>
      </c>
      <c r="AG823" s="181"/>
      <c r="AH823" s="246"/>
      <c r="AI823" s="181" t="s">
        <v>132</v>
      </c>
      <c r="AJ823" s="181" t="s">
        <v>137</v>
      </c>
      <c r="AK823" s="234" t="s">
        <v>137</v>
      </c>
      <c r="AL823" s="181" t="s">
        <v>132</v>
      </c>
      <c r="AM823" s="181" t="s">
        <v>137</v>
      </c>
      <c r="AN823" s="234" t="s">
        <v>137</v>
      </c>
      <c r="AO823" s="181" t="s">
        <v>132</v>
      </c>
      <c r="AP823" s="234" t="s">
        <v>137</v>
      </c>
      <c r="AQ823" s="234" t="s">
        <v>137</v>
      </c>
      <c r="AR823" s="181" t="s">
        <v>132</v>
      </c>
      <c r="AS823" s="234" t="s">
        <v>137</v>
      </c>
      <c r="AT823" s="234" t="s">
        <v>137</v>
      </c>
      <c r="AU823" s="181" t="s">
        <v>132</v>
      </c>
      <c r="AV823" s="181" t="s">
        <v>137</v>
      </c>
      <c r="AW823" s="234" t="s">
        <v>137</v>
      </c>
      <c r="AX823" s="181" t="s">
        <v>132</v>
      </c>
      <c r="AY823" s="181" t="s">
        <v>137</v>
      </c>
      <c r="AZ823" s="234" t="s">
        <v>137</v>
      </c>
      <c r="BA823" s="181" t="s">
        <v>132</v>
      </c>
      <c r="BB823" s="181" t="s">
        <v>137</v>
      </c>
      <c r="BC823" s="234" t="s">
        <v>137</v>
      </c>
      <c r="BD823" s="181">
        <v>3</v>
      </c>
      <c r="BE823" s="181">
        <v>0</v>
      </c>
      <c r="BF823" s="357">
        <v>0</v>
      </c>
      <c r="BG823" s="234" t="s">
        <v>5310</v>
      </c>
      <c r="BH823" s="181">
        <v>0</v>
      </c>
      <c r="BI823" s="234"/>
      <c r="BJ823" s="181">
        <v>0</v>
      </c>
      <c r="BK823" s="181">
        <v>0</v>
      </c>
      <c r="BL823" s="357" t="s">
        <v>148</v>
      </c>
      <c r="BM823" s="234" t="s">
        <v>137</v>
      </c>
      <c r="BN823" s="181">
        <v>0</v>
      </c>
      <c r="BO823" s="234" t="s">
        <v>137</v>
      </c>
      <c r="BP823" s="181">
        <v>1</v>
      </c>
      <c r="BQ823" s="181">
        <v>0</v>
      </c>
      <c r="BR823" s="357">
        <v>0</v>
      </c>
      <c r="BS823" s="234" t="s">
        <v>5311</v>
      </c>
      <c r="BT823" s="181">
        <v>0</v>
      </c>
      <c r="BU823" s="234" t="s">
        <v>137</v>
      </c>
      <c r="BV823" s="181">
        <v>0</v>
      </c>
      <c r="BW823" s="181">
        <v>0</v>
      </c>
      <c r="BX823" s="358" t="s">
        <v>148</v>
      </c>
      <c r="BY823" s="234"/>
      <c r="BZ823" s="181">
        <v>0</v>
      </c>
      <c r="CA823" s="234" t="s">
        <v>137</v>
      </c>
      <c r="CB823" s="181">
        <v>0</v>
      </c>
      <c r="CC823" s="181">
        <v>0</v>
      </c>
      <c r="CD823" s="358" t="s">
        <v>148</v>
      </c>
      <c r="CE823" s="234" t="s">
        <v>137</v>
      </c>
      <c r="CF823" s="181">
        <v>0</v>
      </c>
      <c r="CG823" s="234" t="s">
        <v>137</v>
      </c>
      <c r="CH823" s="181">
        <v>1</v>
      </c>
      <c r="CI823" s="181">
        <v>1</v>
      </c>
      <c r="CJ823" s="358">
        <v>1</v>
      </c>
      <c r="CK823" s="181" t="s">
        <v>137</v>
      </c>
      <c r="CL823" s="181">
        <v>0</v>
      </c>
      <c r="CM823" s="234" t="s">
        <v>137</v>
      </c>
      <c r="CN823" s="181">
        <v>1</v>
      </c>
      <c r="CO823" s="181">
        <v>1</v>
      </c>
      <c r="CP823" s="358">
        <v>1</v>
      </c>
      <c r="CQ823" s="234" t="s">
        <v>137</v>
      </c>
      <c r="CR823" s="181">
        <v>0</v>
      </c>
      <c r="CS823" s="234" t="s">
        <v>137</v>
      </c>
      <c r="CT823" s="181">
        <v>1</v>
      </c>
      <c r="CU823" s="181">
        <v>1</v>
      </c>
      <c r="CV823" s="358">
        <v>1</v>
      </c>
      <c r="CW823" s="234" t="s">
        <v>137</v>
      </c>
      <c r="CX823" s="181">
        <v>0</v>
      </c>
      <c r="CY823" s="234" t="s">
        <v>137</v>
      </c>
      <c r="CZ823" s="181">
        <v>0</v>
      </c>
      <c r="DA823" s="181">
        <v>0</v>
      </c>
      <c r="DB823" s="358" t="s">
        <v>148</v>
      </c>
      <c r="DC823" s="234" t="s">
        <v>137</v>
      </c>
      <c r="DD823" s="181">
        <v>0</v>
      </c>
      <c r="DE823" s="234" t="s">
        <v>137</v>
      </c>
      <c r="DF823" s="181">
        <v>0</v>
      </c>
      <c r="DG823" s="181">
        <v>0</v>
      </c>
      <c r="DH823" s="358" t="s">
        <v>148</v>
      </c>
      <c r="DI823" s="234" t="s">
        <v>137</v>
      </c>
      <c r="DJ823" s="181">
        <v>0</v>
      </c>
      <c r="DK823" s="234" t="s">
        <v>137</v>
      </c>
      <c r="DL823" s="181">
        <v>0</v>
      </c>
      <c r="DM823" s="181">
        <v>0</v>
      </c>
      <c r="DN823" s="358" t="s">
        <v>148</v>
      </c>
      <c r="DO823" s="234" t="s">
        <v>137</v>
      </c>
      <c r="DP823" s="181">
        <v>0</v>
      </c>
      <c r="DQ823" s="234" t="s">
        <v>137</v>
      </c>
      <c r="DR823" s="181">
        <v>3</v>
      </c>
      <c r="DS823" s="181">
        <v>0</v>
      </c>
      <c r="DT823" s="358">
        <v>0</v>
      </c>
      <c r="DU823" s="234" t="s">
        <v>5312</v>
      </c>
      <c r="DV823" s="181">
        <v>0</v>
      </c>
      <c r="DW823" s="234" t="s">
        <v>137</v>
      </c>
      <c r="DX823" s="181">
        <v>0</v>
      </c>
      <c r="DY823" s="181">
        <v>0</v>
      </c>
      <c r="DZ823" s="357" t="s">
        <v>148</v>
      </c>
      <c r="EA823" s="234" t="s">
        <v>137</v>
      </c>
      <c r="EB823" s="181">
        <v>0</v>
      </c>
      <c r="EC823" s="234" t="s">
        <v>137</v>
      </c>
      <c r="ED823" s="181">
        <v>0</v>
      </c>
      <c r="EE823" s="181">
        <v>0</v>
      </c>
      <c r="EF823" s="357" t="s">
        <v>148</v>
      </c>
      <c r="EG823" s="234" t="s">
        <v>137</v>
      </c>
      <c r="EH823" s="181">
        <v>0</v>
      </c>
      <c r="EI823" s="234" t="s">
        <v>137</v>
      </c>
      <c r="EJ823" s="181">
        <v>0</v>
      </c>
      <c r="EK823" s="181">
        <v>0</v>
      </c>
      <c r="EL823" s="357" t="s">
        <v>148</v>
      </c>
      <c r="EM823" s="234" t="s">
        <v>137</v>
      </c>
      <c r="EN823" s="181">
        <v>0</v>
      </c>
      <c r="EO823" s="234" t="s">
        <v>137</v>
      </c>
      <c r="EP823" s="181">
        <v>1</v>
      </c>
      <c r="EQ823" s="181">
        <v>1</v>
      </c>
      <c r="ER823" s="358">
        <v>1</v>
      </c>
      <c r="ES823" s="234" t="s">
        <v>137</v>
      </c>
      <c r="ET823" s="181">
        <v>0</v>
      </c>
      <c r="EU823" s="234" t="s">
        <v>137</v>
      </c>
      <c r="EV823" s="181">
        <v>3</v>
      </c>
      <c r="EW823" s="181">
        <v>0</v>
      </c>
      <c r="EX823" s="359">
        <v>0</v>
      </c>
      <c r="EY823" s="234" t="s">
        <v>13219</v>
      </c>
      <c r="EZ823" s="181">
        <v>0</v>
      </c>
      <c r="FA823" s="234" t="s">
        <v>137</v>
      </c>
      <c r="FB823" s="181">
        <v>1</v>
      </c>
      <c r="FC823" s="181">
        <v>0</v>
      </c>
      <c r="FD823" s="359">
        <v>0</v>
      </c>
      <c r="FE823" s="234" t="s">
        <v>5313</v>
      </c>
      <c r="FF823" s="181">
        <v>1</v>
      </c>
      <c r="FG823" s="234" t="s">
        <v>12215</v>
      </c>
      <c r="FH823" s="181">
        <v>0</v>
      </c>
      <c r="FI823" s="181">
        <v>0</v>
      </c>
      <c r="FJ823" s="359" t="s">
        <v>148</v>
      </c>
      <c r="FK823" s="234"/>
      <c r="FL823" s="181">
        <v>0</v>
      </c>
      <c r="FM823" s="234" t="s">
        <v>137</v>
      </c>
      <c r="FN823" s="181">
        <v>0</v>
      </c>
      <c r="FO823" s="181">
        <v>0</v>
      </c>
      <c r="FP823" s="359" t="s">
        <v>148</v>
      </c>
      <c r="FQ823" s="234" t="s">
        <v>137</v>
      </c>
      <c r="FR823" s="181">
        <v>0</v>
      </c>
      <c r="FS823" s="234" t="s">
        <v>137</v>
      </c>
      <c r="FT823" s="181">
        <v>1</v>
      </c>
      <c r="FU823" s="181">
        <v>1</v>
      </c>
      <c r="FV823" s="359">
        <v>1</v>
      </c>
      <c r="FW823" s="234" t="s">
        <v>137</v>
      </c>
      <c r="FX823" s="181">
        <v>0</v>
      </c>
      <c r="FY823" s="234" t="s">
        <v>137</v>
      </c>
      <c r="FZ823" s="181">
        <v>1</v>
      </c>
      <c r="GA823" s="181">
        <v>1</v>
      </c>
      <c r="GB823" s="359">
        <v>1</v>
      </c>
      <c r="GC823" s="234" t="s">
        <v>137</v>
      </c>
      <c r="GD823" s="181">
        <v>0</v>
      </c>
      <c r="GE823" s="234" t="s">
        <v>137</v>
      </c>
      <c r="GF823" s="181">
        <v>1</v>
      </c>
      <c r="GG823" s="181">
        <v>0</v>
      </c>
      <c r="GH823" s="359">
        <v>0</v>
      </c>
      <c r="GI823" s="234" t="s">
        <v>5314</v>
      </c>
      <c r="GJ823" s="181">
        <v>1</v>
      </c>
      <c r="GK823" s="234" t="s">
        <v>5315</v>
      </c>
      <c r="GL823" s="181" t="s">
        <v>143</v>
      </c>
      <c r="GM823" s="181" t="s">
        <v>1858</v>
      </c>
      <c r="GN823" s="180" t="s">
        <v>146</v>
      </c>
      <c r="GO823" s="272"/>
      <c r="GP823" s="272"/>
      <c r="GQ823" s="181" t="s">
        <v>156</v>
      </c>
      <c r="GR823" s="181" t="s">
        <v>146</v>
      </c>
      <c r="GS823" s="181" t="s">
        <v>132</v>
      </c>
      <c r="GT823" s="181"/>
      <c r="GU823" s="181"/>
      <c r="GV823" s="181"/>
      <c r="GW823" s="234"/>
      <c r="GX823" s="181" t="s">
        <v>132</v>
      </c>
      <c r="GY823" s="181" t="s">
        <v>132</v>
      </c>
      <c r="GZ823" s="181" t="s">
        <v>132</v>
      </c>
      <c r="HA823" s="181" t="s">
        <v>132</v>
      </c>
      <c r="HB823" s="181"/>
      <c r="HC823" s="181"/>
      <c r="HD823" s="195" t="s">
        <v>132</v>
      </c>
      <c r="HE823" s="181" t="s">
        <v>132</v>
      </c>
      <c r="HF823" s="181" t="s">
        <v>132</v>
      </c>
      <c r="HG823" s="181" t="s">
        <v>137</v>
      </c>
      <c r="HH823" s="181" t="s">
        <v>137</v>
      </c>
      <c r="HI823" s="181" t="s">
        <v>132</v>
      </c>
      <c r="HJ823" s="181" t="s">
        <v>148</v>
      </c>
      <c r="HK823" s="181"/>
    </row>
    <row r="824" spans="1:219" s="174" customFormat="1" ht="65">
      <c r="A824" s="429">
        <v>194239</v>
      </c>
      <c r="B824" s="181" t="s">
        <v>5185</v>
      </c>
      <c r="C824" s="181" t="s">
        <v>5316</v>
      </c>
      <c r="D824" s="195" t="s">
        <v>113</v>
      </c>
      <c r="E824" s="181" t="s">
        <v>132</v>
      </c>
      <c r="F824" s="181" t="s">
        <v>137</v>
      </c>
      <c r="G824" s="234" t="s">
        <v>137</v>
      </c>
      <c r="H824" s="181" t="s">
        <v>132</v>
      </c>
      <c r="I824" s="234" t="s">
        <v>137</v>
      </c>
      <c r="J824" s="234" t="s">
        <v>137</v>
      </c>
      <c r="K824" s="355"/>
      <c r="L824" s="181"/>
      <c r="M824" s="434"/>
      <c r="N824" s="181"/>
      <c r="O824" s="181"/>
      <c r="P824" s="234"/>
      <c r="Q824" s="181"/>
      <c r="R824" s="181"/>
      <c r="S824" s="234"/>
      <c r="T824" s="181" t="s">
        <v>132</v>
      </c>
      <c r="U824" s="234" t="s">
        <v>137</v>
      </c>
      <c r="V824" s="234" t="s">
        <v>137</v>
      </c>
      <c r="W824" s="181" t="s">
        <v>132</v>
      </c>
      <c r="X824" s="181" t="s">
        <v>137</v>
      </c>
      <c r="Y824" s="234" t="s">
        <v>137</v>
      </c>
      <c r="Z824" s="181"/>
      <c r="AA824" s="181"/>
      <c r="AB824" s="234"/>
      <c r="AC824" s="181"/>
      <c r="AD824" s="181"/>
      <c r="AE824" s="234"/>
      <c r="AF824" s="201" t="s">
        <v>148</v>
      </c>
      <c r="AG824" s="181"/>
      <c r="AH824" s="246"/>
      <c r="AI824" s="181" t="s">
        <v>132</v>
      </c>
      <c r="AJ824" s="181" t="s">
        <v>137</v>
      </c>
      <c r="AK824" s="234" t="s">
        <v>137</v>
      </c>
      <c r="AL824" s="181" t="s">
        <v>132</v>
      </c>
      <c r="AM824" s="181" t="s">
        <v>137</v>
      </c>
      <c r="AN824" s="234" t="s">
        <v>137</v>
      </c>
      <c r="AO824" s="181" t="s">
        <v>132</v>
      </c>
      <c r="AP824" s="234" t="s">
        <v>137</v>
      </c>
      <c r="AQ824" s="234" t="s">
        <v>137</v>
      </c>
      <c r="AR824" s="181" t="s">
        <v>132</v>
      </c>
      <c r="AS824" s="234" t="s">
        <v>137</v>
      </c>
      <c r="AT824" s="234" t="s">
        <v>137</v>
      </c>
      <c r="AU824" s="181" t="s">
        <v>132</v>
      </c>
      <c r="AV824" s="181" t="s">
        <v>137</v>
      </c>
      <c r="AW824" s="234" t="s">
        <v>137</v>
      </c>
      <c r="AX824" s="181" t="s">
        <v>132</v>
      </c>
      <c r="AY824" s="181" t="s">
        <v>137</v>
      </c>
      <c r="AZ824" s="234" t="s">
        <v>137</v>
      </c>
      <c r="BA824" s="181" t="s">
        <v>132</v>
      </c>
      <c r="BB824" s="181" t="s">
        <v>137</v>
      </c>
      <c r="BC824" s="234" t="s">
        <v>137</v>
      </c>
      <c r="BD824" s="181">
        <v>0</v>
      </c>
      <c r="BE824" s="181">
        <v>0</v>
      </c>
      <c r="BF824" s="357" t="s">
        <v>148</v>
      </c>
      <c r="BG824" s="234" t="s">
        <v>137</v>
      </c>
      <c r="BH824" s="181">
        <v>0</v>
      </c>
      <c r="BI824" s="234"/>
      <c r="BJ824" s="181">
        <v>3</v>
      </c>
      <c r="BK824" s="181">
        <v>2</v>
      </c>
      <c r="BL824" s="357">
        <v>0.66666666666666663</v>
      </c>
      <c r="BM824" s="234" t="s">
        <v>5317</v>
      </c>
      <c r="BN824" s="181">
        <v>0</v>
      </c>
      <c r="BO824" s="234" t="s">
        <v>137</v>
      </c>
      <c r="BP824" s="181">
        <v>0</v>
      </c>
      <c r="BQ824" s="181">
        <v>0</v>
      </c>
      <c r="BR824" s="357" t="s">
        <v>148</v>
      </c>
      <c r="BS824" s="234" t="s">
        <v>137</v>
      </c>
      <c r="BT824" s="181">
        <v>0</v>
      </c>
      <c r="BU824" s="234" t="s">
        <v>137</v>
      </c>
      <c r="BV824" s="181">
        <v>0</v>
      </c>
      <c r="BW824" s="181">
        <v>0</v>
      </c>
      <c r="BX824" s="358" t="s">
        <v>148</v>
      </c>
      <c r="BY824" s="234"/>
      <c r="BZ824" s="181">
        <v>0</v>
      </c>
      <c r="CA824" s="234" t="s">
        <v>137</v>
      </c>
      <c r="CB824" s="181">
        <v>1</v>
      </c>
      <c r="CC824" s="181">
        <v>1</v>
      </c>
      <c r="CD824" s="358">
        <v>1</v>
      </c>
      <c r="CE824" s="234" t="s">
        <v>137</v>
      </c>
      <c r="CF824" s="181">
        <v>0</v>
      </c>
      <c r="CG824" s="234" t="s">
        <v>137</v>
      </c>
      <c r="CH824" s="181">
        <v>0</v>
      </c>
      <c r="CI824" s="181">
        <v>0</v>
      </c>
      <c r="CJ824" s="358" t="s">
        <v>148</v>
      </c>
      <c r="CK824" s="181" t="s">
        <v>137</v>
      </c>
      <c r="CL824" s="181">
        <v>0</v>
      </c>
      <c r="CM824" s="234" t="s">
        <v>137</v>
      </c>
      <c r="CN824" s="181">
        <v>0</v>
      </c>
      <c r="CO824" s="181">
        <v>0</v>
      </c>
      <c r="CP824" s="358" t="s">
        <v>148</v>
      </c>
      <c r="CQ824" s="234" t="s">
        <v>137</v>
      </c>
      <c r="CR824" s="181">
        <v>0</v>
      </c>
      <c r="CS824" s="234" t="s">
        <v>137</v>
      </c>
      <c r="CT824" s="181">
        <v>0</v>
      </c>
      <c r="CU824" s="181">
        <v>0</v>
      </c>
      <c r="CV824" s="358" t="s">
        <v>148</v>
      </c>
      <c r="CW824" s="234" t="s">
        <v>137</v>
      </c>
      <c r="CX824" s="181">
        <v>0</v>
      </c>
      <c r="CY824" s="234" t="s">
        <v>137</v>
      </c>
      <c r="CZ824" s="181">
        <v>0</v>
      </c>
      <c r="DA824" s="181">
        <v>0</v>
      </c>
      <c r="DB824" s="358" t="s">
        <v>148</v>
      </c>
      <c r="DC824" s="234" t="s">
        <v>137</v>
      </c>
      <c r="DD824" s="181">
        <v>0</v>
      </c>
      <c r="DE824" s="234" t="s">
        <v>137</v>
      </c>
      <c r="DF824" s="181">
        <v>0</v>
      </c>
      <c r="DG824" s="181">
        <v>0</v>
      </c>
      <c r="DH824" s="358" t="s">
        <v>148</v>
      </c>
      <c r="DI824" s="234" t="s">
        <v>137</v>
      </c>
      <c r="DJ824" s="181">
        <v>0</v>
      </c>
      <c r="DK824" s="234" t="s">
        <v>137</v>
      </c>
      <c r="DL824" s="181">
        <v>0</v>
      </c>
      <c r="DM824" s="181">
        <v>0</v>
      </c>
      <c r="DN824" s="358" t="s">
        <v>148</v>
      </c>
      <c r="DO824" s="234" t="s">
        <v>137</v>
      </c>
      <c r="DP824" s="181">
        <v>0</v>
      </c>
      <c r="DQ824" s="234" t="s">
        <v>137</v>
      </c>
      <c r="DR824" s="181">
        <v>4</v>
      </c>
      <c r="DS824" s="181">
        <v>0</v>
      </c>
      <c r="DT824" s="358">
        <v>0</v>
      </c>
      <c r="DU824" s="234" t="s">
        <v>5317</v>
      </c>
      <c r="DV824" s="181">
        <v>0</v>
      </c>
      <c r="DW824" s="234" t="s">
        <v>137</v>
      </c>
      <c r="DX824" s="181">
        <v>0</v>
      </c>
      <c r="DY824" s="181">
        <v>0</v>
      </c>
      <c r="DZ824" s="357" t="s">
        <v>148</v>
      </c>
      <c r="EA824" s="234" t="s">
        <v>137</v>
      </c>
      <c r="EB824" s="181">
        <v>0</v>
      </c>
      <c r="EC824" s="234" t="s">
        <v>137</v>
      </c>
      <c r="ED824" s="181">
        <v>0</v>
      </c>
      <c r="EE824" s="181">
        <v>0</v>
      </c>
      <c r="EF824" s="357" t="s">
        <v>148</v>
      </c>
      <c r="EG824" s="234" t="s">
        <v>137</v>
      </c>
      <c r="EH824" s="181">
        <v>0</v>
      </c>
      <c r="EI824" s="234" t="s">
        <v>137</v>
      </c>
      <c r="EJ824" s="181">
        <v>0</v>
      </c>
      <c r="EK824" s="181">
        <v>0</v>
      </c>
      <c r="EL824" s="357" t="s">
        <v>148</v>
      </c>
      <c r="EM824" s="234" t="s">
        <v>137</v>
      </c>
      <c r="EN824" s="181">
        <v>0</v>
      </c>
      <c r="EO824" s="234" t="s">
        <v>137</v>
      </c>
      <c r="EP824" s="181">
        <v>0</v>
      </c>
      <c r="EQ824" s="181">
        <v>0</v>
      </c>
      <c r="ER824" s="358" t="s">
        <v>148</v>
      </c>
      <c r="ES824" s="234" t="s">
        <v>137</v>
      </c>
      <c r="ET824" s="181">
        <v>0</v>
      </c>
      <c r="EU824" s="234" t="s">
        <v>137</v>
      </c>
      <c r="EV824" s="181">
        <v>5</v>
      </c>
      <c r="EW824" s="181">
        <v>5</v>
      </c>
      <c r="EX824" s="359">
        <v>1</v>
      </c>
      <c r="EY824" s="234"/>
      <c r="EZ824" s="181">
        <v>0</v>
      </c>
      <c r="FA824" s="234"/>
      <c r="FB824" s="181">
        <v>0</v>
      </c>
      <c r="FC824" s="181">
        <v>0</v>
      </c>
      <c r="FD824" s="359" t="s">
        <v>148</v>
      </c>
      <c r="FE824" s="234" t="s">
        <v>137</v>
      </c>
      <c r="FF824" s="181">
        <v>0</v>
      </c>
      <c r="FG824" s="234" t="s">
        <v>137</v>
      </c>
      <c r="FH824" s="181">
        <v>0</v>
      </c>
      <c r="FI824" s="181">
        <v>0</v>
      </c>
      <c r="FJ824" s="359" t="s">
        <v>148</v>
      </c>
      <c r="FK824" s="234" t="s">
        <v>137</v>
      </c>
      <c r="FL824" s="181">
        <v>0</v>
      </c>
      <c r="FM824" s="234" t="s">
        <v>137</v>
      </c>
      <c r="FN824" s="181">
        <v>0</v>
      </c>
      <c r="FO824" s="181">
        <v>0</v>
      </c>
      <c r="FP824" s="359" t="s">
        <v>148</v>
      </c>
      <c r="FQ824" s="234" t="s">
        <v>137</v>
      </c>
      <c r="FR824" s="181">
        <v>0</v>
      </c>
      <c r="FS824" s="234" t="s">
        <v>137</v>
      </c>
      <c r="FT824" s="181">
        <v>0</v>
      </c>
      <c r="FU824" s="181">
        <v>0</v>
      </c>
      <c r="FV824" s="359" t="s">
        <v>148</v>
      </c>
      <c r="FW824" s="234" t="s">
        <v>137</v>
      </c>
      <c r="FX824" s="181">
        <v>0</v>
      </c>
      <c r="FY824" s="234" t="s">
        <v>137</v>
      </c>
      <c r="FZ824" s="181">
        <v>1</v>
      </c>
      <c r="GA824" s="181">
        <v>1</v>
      </c>
      <c r="GB824" s="359">
        <v>1</v>
      </c>
      <c r="GC824" s="234" t="s">
        <v>137</v>
      </c>
      <c r="GD824" s="181">
        <v>0</v>
      </c>
      <c r="GE824" s="234" t="s">
        <v>137</v>
      </c>
      <c r="GF824" s="181">
        <v>1</v>
      </c>
      <c r="GG824" s="181">
        <v>0</v>
      </c>
      <c r="GH824" s="359">
        <v>0</v>
      </c>
      <c r="GI824" s="234" t="s">
        <v>5318</v>
      </c>
      <c r="GJ824" s="181">
        <v>1</v>
      </c>
      <c r="GK824" s="234" t="s">
        <v>5318</v>
      </c>
      <c r="GL824" s="181" t="s">
        <v>143</v>
      </c>
      <c r="GM824" s="181" t="s">
        <v>1858</v>
      </c>
      <c r="GN824" s="180" t="s">
        <v>146</v>
      </c>
      <c r="GO824" s="272"/>
      <c r="GP824" s="272"/>
      <c r="GQ824" s="181" t="s">
        <v>156</v>
      </c>
      <c r="GR824" s="181" t="s">
        <v>146</v>
      </c>
      <c r="GS824" s="181" t="s">
        <v>132</v>
      </c>
      <c r="GT824" s="181"/>
      <c r="GU824" s="181" t="s">
        <v>132</v>
      </c>
      <c r="GV824" s="181"/>
      <c r="GW824" s="234"/>
      <c r="GX824" s="181" t="s">
        <v>132</v>
      </c>
      <c r="GY824" s="181"/>
      <c r="GZ824" s="181" t="s">
        <v>132</v>
      </c>
      <c r="HA824" s="181"/>
      <c r="HB824" s="181"/>
      <c r="HC824" s="181"/>
      <c r="HD824" s="195" t="s">
        <v>132</v>
      </c>
      <c r="HE824" s="181"/>
      <c r="HF824" s="181" t="s">
        <v>132</v>
      </c>
      <c r="HG824" s="181" t="s">
        <v>137</v>
      </c>
      <c r="HH824" s="181" t="s">
        <v>137</v>
      </c>
      <c r="HI824" s="181" t="s">
        <v>132</v>
      </c>
      <c r="HJ824" s="181" t="s">
        <v>148</v>
      </c>
      <c r="HK824" s="181"/>
    </row>
    <row r="825" spans="1:219" s="174" customFormat="1" ht="78">
      <c r="A825" s="429">
        <v>194247</v>
      </c>
      <c r="B825" s="181" t="s">
        <v>5185</v>
      </c>
      <c r="C825" s="181" t="s">
        <v>5319</v>
      </c>
      <c r="D825" s="195" t="s">
        <v>116</v>
      </c>
      <c r="E825" s="181" t="s">
        <v>132</v>
      </c>
      <c r="F825" s="181" t="s">
        <v>137</v>
      </c>
      <c r="G825" s="234" t="s">
        <v>137</v>
      </c>
      <c r="H825" s="181" t="s">
        <v>132</v>
      </c>
      <c r="I825" s="234" t="s">
        <v>137</v>
      </c>
      <c r="J825" s="234" t="s">
        <v>137</v>
      </c>
      <c r="K825" s="355"/>
      <c r="L825" s="181"/>
      <c r="M825" s="434"/>
      <c r="N825" s="181" t="s">
        <v>138</v>
      </c>
      <c r="O825" s="181"/>
      <c r="P825" s="234"/>
      <c r="Q825" s="181" t="s">
        <v>132</v>
      </c>
      <c r="R825" s="181"/>
      <c r="S825" s="234"/>
      <c r="T825" s="181" t="s">
        <v>132</v>
      </c>
      <c r="U825" s="234" t="s">
        <v>137</v>
      </c>
      <c r="V825" s="234" t="s">
        <v>137</v>
      </c>
      <c r="W825" s="181" t="s">
        <v>132</v>
      </c>
      <c r="X825" s="181" t="s">
        <v>137</v>
      </c>
      <c r="Y825" s="234" t="s">
        <v>137</v>
      </c>
      <c r="Z825" s="181" t="s">
        <v>138</v>
      </c>
      <c r="AA825" s="181" t="s">
        <v>132</v>
      </c>
      <c r="AB825" s="234" t="s">
        <v>5320</v>
      </c>
      <c r="AC825" s="181" t="s">
        <v>132</v>
      </c>
      <c r="AD825" s="181" t="s">
        <v>137</v>
      </c>
      <c r="AE825" s="234" t="s">
        <v>137</v>
      </c>
      <c r="AF825" s="201" t="s">
        <v>148</v>
      </c>
      <c r="AG825" s="181"/>
      <c r="AH825" s="246"/>
      <c r="AI825" s="181" t="s">
        <v>132</v>
      </c>
      <c r="AJ825" s="181"/>
      <c r="AK825" s="234"/>
      <c r="AL825" s="181" t="s">
        <v>132</v>
      </c>
      <c r="AM825" s="181" t="s">
        <v>137</v>
      </c>
      <c r="AN825" s="234" t="s">
        <v>137</v>
      </c>
      <c r="AO825" s="181" t="s">
        <v>132</v>
      </c>
      <c r="AP825" s="234" t="s">
        <v>137</v>
      </c>
      <c r="AQ825" s="234" t="s">
        <v>137</v>
      </c>
      <c r="AR825" s="181" t="s">
        <v>132</v>
      </c>
      <c r="AS825" s="234" t="s">
        <v>137</v>
      </c>
      <c r="AT825" s="234" t="s">
        <v>137</v>
      </c>
      <c r="AU825" s="181" t="s">
        <v>132</v>
      </c>
      <c r="AV825" s="181" t="s">
        <v>137</v>
      </c>
      <c r="AW825" s="234" t="s">
        <v>137</v>
      </c>
      <c r="AX825" s="181" t="s">
        <v>132</v>
      </c>
      <c r="AY825" s="181" t="s">
        <v>137</v>
      </c>
      <c r="AZ825" s="234" t="s">
        <v>137</v>
      </c>
      <c r="BA825" s="181" t="s">
        <v>132</v>
      </c>
      <c r="BB825" s="181" t="s">
        <v>137</v>
      </c>
      <c r="BC825" s="234" t="s">
        <v>137</v>
      </c>
      <c r="BD825" s="181">
        <v>1</v>
      </c>
      <c r="BE825" s="181">
        <v>0</v>
      </c>
      <c r="BF825" s="357">
        <v>0</v>
      </c>
      <c r="BG825" s="234" t="s">
        <v>5321</v>
      </c>
      <c r="BH825" s="181">
        <v>0</v>
      </c>
      <c r="BI825" s="234" t="s">
        <v>137</v>
      </c>
      <c r="BJ825" s="181">
        <v>3</v>
      </c>
      <c r="BK825" s="181">
        <v>0</v>
      </c>
      <c r="BL825" s="357">
        <v>0</v>
      </c>
      <c r="BM825" s="234" t="s">
        <v>5321</v>
      </c>
      <c r="BN825" s="181">
        <v>0</v>
      </c>
      <c r="BO825" s="234" t="s">
        <v>137</v>
      </c>
      <c r="BP825" s="181">
        <v>0</v>
      </c>
      <c r="BQ825" s="181">
        <v>0</v>
      </c>
      <c r="BR825" s="357" t="s">
        <v>148</v>
      </c>
      <c r="BS825" s="234" t="s">
        <v>137</v>
      </c>
      <c r="BT825" s="181">
        <v>0</v>
      </c>
      <c r="BU825" s="234" t="s">
        <v>137</v>
      </c>
      <c r="BV825" s="181">
        <v>0</v>
      </c>
      <c r="BW825" s="181">
        <v>0</v>
      </c>
      <c r="BX825" s="358" t="s">
        <v>148</v>
      </c>
      <c r="BY825" s="234"/>
      <c r="BZ825" s="181">
        <v>0</v>
      </c>
      <c r="CA825" s="234" t="s">
        <v>137</v>
      </c>
      <c r="CB825" s="181">
        <v>0</v>
      </c>
      <c r="CC825" s="181">
        <v>0</v>
      </c>
      <c r="CD825" s="358" t="s">
        <v>148</v>
      </c>
      <c r="CE825" s="234" t="s">
        <v>137</v>
      </c>
      <c r="CF825" s="181">
        <v>0</v>
      </c>
      <c r="CG825" s="234" t="s">
        <v>137</v>
      </c>
      <c r="CH825" s="181">
        <v>0</v>
      </c>
      <c r="CI825" s="181">
        <v>0</v>
      </c>
      <c r="CJ825" s="358" t="s">
        <v>148</v>
      </c>
      <c r="CK825" s="181" t="s">
        <v>137</v>
      </c>
      <c r="CL825" s="181">
        <v>0</v>
      </c>
      <c r="CM825" s="234" t="s">
        <v>137</v>
      </c>
      <c r="CN825" s="181">
        <v>0</v>
      </c>
      <c r="CO825" s="181">
        <v>0</v>
      </c>
      <c r="CP825" s="358" t="s">
        <v>148</v>
      </c>
      <c r="CQ825" s="234" t="s">
        <v>137</v>
      </c>
      <c r="CR825" s="181">
        <v>0</v>
      </c>
      <c r="CS825" s="234" t="s">
        <v>137</v>
      </c>
      <c r="CT825" s="181">
        <v>0</v>
      </c>
      <c r="CU825" s="181">
        <v>0</v>
      </c>
      <c r="CV825" s="358" t="s">
        <v>148</v>
      </c>
      <c r="CW825" s="234" t="s">
        <v>137</v>
      </c>
      <c r="CX825" s="181">
        <v>0</v>
      </c>
      <c r="CY825" s="234" t="s">
        <v>137</v>
      </c>
      <c r="CZ825" s="181">
        <v>0</v>
      </c>
      <c r="DA825" s="181">
        <v>0</v>
      </c>
      <c r="DB825" s="358" t="s">
        <v>148</v>
      </c>
      <c r="DC825" s="234" t="s">
        <v>137</v>
      </c>
      <c r="DD825" s="181">
        <v>0</v>
      </c>
      <c r="DE825" s="234" t="s">
        <v>137</v>
      </c>
      <c r="DF825" s="181">
        <v>0</v>
      </c>
      <c r="DG825" s="181">
        <v>0</v>
      </c>
      <c r="DH825" s="358" t="s">
        <v>148</v>
      </c>
      <c r="DI825" s="234" t="s">
        <v>137</v>
      </c>
      <c r="DJ825" s="181">
        <v>0</v>
      </c>
      <c r="DK825" s="234" t="s">
        <v>137</v>
      </c>
      <c r="DL825" s="181">
        <v>0</v>
      </c>
      <c r="DM825" s="181">
        <v>0</v>
      </c>
      <c r="DN825" s="358" t="s">
        <v>148</v>
      </c>
      <c r="DO825" s="234" t="s">
        <v>137</v>
      </c>
      <c r="DP825" s="181">
        <v>0</v>
      </c>
      <c r="DQ825" s="234" t="s">
        <v>137</v>
      </c>
      <c r="DR825" s="181">
        <v>3</v>
      </c>
      <c r="DS825" s="181">
        <v>0</v>
      </c>
      <c r="DT825" s="358">
        <v>0</v>
      </c>
      <c r="DU825" s="234" t="s">
        <v>11417</v>
      </c>
      <c r="DV825" s="181">
        <v>0</v>
      </c>
      <c r="DW825" s="234" t="s">
        <v>137</v>
      </c>
      <c r="DX825" s="181">
        <v>0</v>
      </c>
      <c r="DY825" s="181">
        <v>0</v>
      </c>
      <c r="DZ825" s="357" t="s">
        <v>148</v>
      </c>
      <c r="EA825" s="234" t="s">
        <v>137</v>
      </c>
      <c r="EB825" s="181">
        <v>0</v>
      </c>
      <c r="EC825" s="234" t="s">
        <v>137</v>
      </c>
      <c r="ED825" s="181">
        <v>0</v>
      </c>
      <c r="EE825" s="181">
        <v>0</v>
      </c>
      <c r="EF825" s="357" t="s">
        <v>148</v>
      </c>
      <c r="EG825" s="234" t="s">
        <v>137</v>
      </c>
      <c r="EH825" s="181">
        <v>0</v>
      </c>
      <c r="EI825" s="234" t="s">
        <v>137</v>
      </c>
      <c r="EJ825" s="181">
        <v>1</v>
      </c>
      <c r="EK825" s="181">
        <v>0</v>
      </c>
      <c r="EL825" s="357">
        <v>0</v>
      </c>
      <c r="EM825" s="234" t="s">
        <v>5322</v>
      </c>
      <c r="EN825" s="181">
        <v>1</v>
      </c>
      <c r="EO825" s="234" t="s">
        <v>5323</v>
      </c>
      <c r="EP825" s="181">
        <v>1</v>
      </c>
      <c r="EQ825" s="181">
        <v>0</v>
      </c>
      <c r="ER825" s="358">
        <v>0</v>
      </c>
      <c r="ES825" s="234" t="s">
        <v>5324</v>
      </c>
      <c r="ET825" s="181">
        <v>1</v>
      </c>
      <c r="EU825" s="234" t="s">
        <v>5325</v>
      </c>
      <c r="EV825" s="181">
        <v>3</v>
      </c>
      <c r="EW825" s="181">
        <v>0</v>
      </c>
      <c r="EX825" s="359">
        <v>0</v>
      </c>
      <c r="EY825" s="234" t="s">
        <v>13220</v>
      </c>
      <c r="EZ825" s="181">
        <v>0</v>
      </c>
      <c r="FA825" s="234" t="s">
        <v>13221</v>
      </c>
      <c r="FB825" s="181">
        <v>1</v>
      </c>
      <c r="FC825" s="181">
        <v>0</v>
      </c>
      <c r="FD825" s="359">
        <v>0</v>
      </c>
      <c r="FE825" s="234" t="s">
        <v>5326</v>
      </c>
      <c r="FF825" s="181">
        <v>0</v>
      </c>
      <c r="FG825" s="234" t="s">
        <v>137</v>
      </c>
      <c r="FH825" s="181">
        <v>0</v>
      </c>
      <c r="FI825" s="181">
        <v>0</v>
      </c>
      <c r="FJ825" s="359" t="s">
        <v>148</v>
      </c>
      <c r="FK825" s="234" t="s">
        <v>137</v>
      </c>
      <c r="FL825" s="181">
        <v>0</v>
      </c>
      <c r="FM825" s="234" t="s">
        <v>137</v>
      </c>
      <c r="FN825" s="181">
        <v>0</v>
      </c>
      <c r="FO825" s="181">
        <v>0</v>
      </c>
      <c r="FP825" s="359" t="s">
        <v>148</v>
      </c>
      <c r="FQ825" s="234" t="s">
        <v>137</v>
      </c>
      <c r="FR825" s="181">
        <v>0</v>
      </c>
      <c r="FS825" s="234" t="s">
        <v>137</v>
      </c>
      <c r="FT825" s="181">
        <v>1</v>
      </c>
      <c r="FU825" s="181">
        <v>0</v>
      </c>
      <c r="FV825" s="359">
        <v>0</v>
      </c>
      <c r="FW825" s="234" t="s">
        <v>5327</v>
      </c>
      <c r="FX825" s="181">
        <v>1</v>
      </c>
      <c r="FY825" s="234" t="s">
        <v>13867</v>
      </c>
      <c r="FZ825" s="181">
        <v>1</v>
      </c>
      <c r="GA825" s="181">
        <v>0</v>
      </c>
      <c r="GB825" s="359">
        <v>0</v>
      </c>
      <c r="GC825" s="234" t="s">
        <v>13867</v>
      </c>
      <c r="GD825" s="181">
        <v>1</v>
      </c>
      <c r="GE825" s="234" t="s">
        <v>13867</v>
      </c>
      <c r="GF825" s="181">
        <v>1</v>
      </c>
      <c r="GG825" s="181">
        <v>0</v>
      </c>
      <c r="GH825" s="359">
        <v>0</v>
      </c>
      <c r="GI825" s="234" t="s">
        <v>13867</v>
      </c>
      <c r="GJ825" s="181">
        <v>1</v>
      </c>
      <c r="GK825" s="234" t="s">
        <v>13867</v>
      </c>
      <c r="GL825" s="181" t="s">
        <v>143</v>
      </c>
      <c r="GM825" s="181" t="s">
        <v>1858</v>
      </c>
      <c r="GN825" s="180" t="s">
        <v>146</v>
      </c>
      <c r="GO825" s="272"/>
      <c r="GP825" s="272"/>
      <c r="GQ825" s="181" t="s">
        <v>145</v>
      </c>
      <c r="GR825" s="181" t="s">
        <v>146</v>
      </c>
      <c r="GS825" s="181"/>
      <c r="GT825" s="181"/>
      <c r="GU825" s="181"/>
      <c r="GV825" s="181"/>
      <c r="GW825" s="234"/>
      <c r="GX825" s="181"/>
      <c r="GY825" s="181"/>
      <c r="GZ825" s="181"/>
      <c r="HA825" s="181"/>
      <c r="HB825" s="181"/>
      <c r="HC825" s="181"/>
      <c r="HD825" s="195"/>
      <c r="HE825" s="181"/>
      <c r="HF825" s="181" t="s">
        <v>132</v>
      </c>
      <c r="HG825" s="181" t="s">
        <v>137</v>
      </c>
      <c r="HH825" s="181" t="s">
        <v>137</v>
      </c>
      <c r="HI825" s="181" t="s">
        <v>132</v>
      </c>
      <c r="HJ825" s="181" t="s">
        <v>148</v>
      </c>
      <c r="HK825" s="181"/>
    </row>
    <row r="826" spans="1:219" s="174" customFormat="1" ht="130">
      <c r="A826" s="429">
        <v>194255</v>
      </c>
      <c r="B826" s="181" t="s">
        <v>5185</v>
      </c>
      <c r="C826" s="181" t="s">
        <v>5328</v>
      </c>
      <c r="D826" s="195" t="s">
        <v>117</v>
      </c>
      <c r="E826" s="181" t="s">
        <v>132</v>
      </c>
      <c r="F826" s="181" t="s">
        <v>137</v>
      </c>
      <c r="G826" s="234" t="s">
        <v>137</v>
      </c>
      <c r="H826" s="181" t="s">
        <v>132</v>
      </c>
      <c r="I826" s="234"/>
      <c r="J826" s="234"/>
      <c r="K826" s="355" t="s">
        <v>138</v>
      </c>
      <c r="L826" s="181"/>
      <c r="M826" s="434" t="s">
        <v>137</v>
      </c>
      <c r="N826" s="181" t="s">
        <v>138</v>
      </c>
      <c r="O826" s="181"/>
      <c r="P826" s="234" t="s">
        <v>137</v>
      </c>
      <c r="Q826" s="181" t="s">
        <v>138</v>
      </c>
      <c r="R826" s="181" t="s">
        <v>132</v>
      </c>
      <c r="S826" s="234" t="s">
        <v>16418</v>
      </c>
      <c r="T826" s="181" t="s">
        <v>132</v>
      </c>
      <c r="U826" s="234" t="s">
        <v>137</v>
      </c>
      <c r="V826" s="234" t="s">
        <v>137</v>
      </c>
      <c r="W826" s="181" t="s">
        <v>132</v>
      </c>
      <c r="X826" s="181" t="s">
        <v>137</v>
      </c>
      <c r="Y826" s="234" t="s">
        <v>137</v>
      </c>
      <c r="Z826" s="181" t="s">
        <v>138</v>
      </c>
      <c r="AA826" s="181" t="s">
        <v>132</v>
      </c>
      <c r="AB826" s="234" t="s">
        <v>14718</v>
      </c>
      <c r="AC826" s="181" t="s">
        <v>132</v>
      </c>
      <c r="AD826" s="181" t="s">
        <v>137</v>
      </c>
      <c r="AE826" s="234" t="s">
        <v>137</v>
      </c>
      <c r="AF826" s="201" t="s">
        <v>148</v>
      </c>
      <c r="AG826" s="181"/>
      <c r="AH826" s="246"/>
      <c r="AI826" s="181" t="s">
        <v>132</v>
      </c>
      <c r="AJ826" s="181" t="s">
        <v>137</v>
      </c>
      <c r="AK826" s="234" t="s">
        <v>137</v>
      </c>
      <c r="AL826" s="181" t="s">
        <v>132</v>
      </c>
      <c r="AM826" s="181" t="s">
        <v>137</v>
      </c>
      <c r="AN826" s="234" t="s">
        <v>137</v>
      </c>
      <c r="AO826" s="181" t="s">
        <v>132</v>
      </c>
      <c r="AP826" s="234" t="s">
        <v>137</v>
      </c>
      <c r="AQ826" s="234" t="s">
        <v>137</v>
      </c>
      <c r="AR826" s="181" t="s">
        <v>132</v>
      </c>
      <c r="AS826" s="234" t="s">
        <v>137</v>
      </c>
      <c r="AT826" s="234" t="s">
        <v>137</v>
      </c>
      <c r="AU826" s="181" t="s">
        <v>132</v>
      </c>
      <c r="AV826" s="181" t="s">
        <v>137</v>
      </c>
      <c r="AW826" s="234" t="s">
        <v>137</v>
      </c>
      <c r="AX826" s="181" t="s">
        <v>132</v>
      </c>
      <c r="AY826" s="181" t="s">
        <v>137</v>
      </c>
      <c r="AZ826" s="234" t="s">
        <v>137</v>
      </c>
      <c r="BA826" s="181" t="s">
        <v>132</v>
      </c>
      <c r="BB826" s="181" t="s">
        <v>137</v>
      </c>
      <c r="BC826" s="234" t="s">
        <v>137</v>
      </c>
      <c r="BD826" s="181">
        <v>2</v>
      </c>
      <c r="BE826" s="181">
        <v>0</v>
      </c>
      <c r="BF826" s="357">
        <v>0</v>
      </c>
      <c r="BG826" s="234" t="s">
        <v>14719</v>
      </c>
      <c r="BH826" s="181">
        <v>0</v>
      </c>
      <c r="BI826" s="234" t="s">
        <v>137</v>
      </c>
      <c r="BJ826" s="181">
        <v>3</v>
      </c>
      <c r="BK826" s="181">
        <v>0</v>
      </c>
      <c r="BL826" s="357">
        <v>0</v>
      </c>
      <c r="BM826" s="234" t="s">
        <v>16419</v>
      </c>
      <c r="BN826" s="181">
        <v>0</v>
      </c>
      <c r="BO826" s="234" t="s">
        <v>137</v>
      </c>
      <c r="BP826" s="181">
        <v>1</v>
      </c>
      <c r="BQ826" s="181">
        <v>0</v>
      </c>
      <c r="BR826" s="357">
        <v>0</v>
      </c>
      <c r="BS826" s="234" t="s">
        <v>14720</v>
      </c>
      <c r="BT826" s="181">
        <v>0</v>
      </c>
      <c r="BU826" s="234" t="s">
        <v>137</v>
      </c>
      <c r="BV826" s="181">
        <v>0</v>
      </c>
      <c r="BW826" s="181">
        <v>0</v>
      </c>
      <c r="BX826" s="358" t="s">
        <v>148</v>
      </c>
      <c r="BY826" s="234"/>
      <c r="BZ826" s="181">
        <v>0</v>
      </c>
      <c r="CA826" s="234" t="s">
        <v>137</v>
      </c>
      <c r="CB826" s="181">
        <v>0</v>
      </c>
      <c r="CC826" s="181">
        <v>0</v>
      </c>
      <c r="CD826" s="358" t="s">
        <v>148</v>
      </c>
      <c r="CE826" s="234" t="s">
        <v>137</v>
      </c>
      <c r="CF826" s="181">
        <v>0</v>
      </c>
      <c r="CG826" s="234" t="s">
        <v>137</v>
      </c>
      <c r="CH826" s="181">
        <v>2</v>
      </c>
      <c r="CI826" s="181">
        <v>2</v>
      </c>
      <c r="CJ826" s="358">
        <v>1</v>
      </c>
      <c r="CK826" s="181" t="s">
        <v>137</v>
      </c>
      <c r="CL826" s="181">
        <v>0</v>
      </c>
      <c r="CM826" s="234" t="s">
        <v>137</v>
      </c>
      <c r="CN826" s="181">
        <v>1</v>
      </c>
      <c r="CO826" s="181">
        <v>0</v>
      </c>
      <c r="CP826" s="358">
        <v>0</v>
      </c>
      <c r="CQ826" s="234" t="s">
        <v>14721</v>
      </c>
      <c r="CR826" s="181">
        <v>0</v>
      </c>
      <c r="CS826" s="234" t="s">
        <v>137</v>
      </c>
      <c r="CT826" s="181">
        <v>0</v>
      </c>
      <c r="CU826" s="181">
        <v>0</v>
      </c>
      <c r="CV826" s="358" t="s">
        <v>148</v>
      </c>
      <c r="CW826" s="234" t="s">
        <v>137</v>
      </c>
      <c r="CX826" s="181">
        <v>0</v>
      </c>
      <c r="CY826" s="234" t="s">
        <v>137</v>
      </c>
      <c r="CZ826" s="181">
        <v>0</v>
      </c>
      <c r="DA826" s="181">
        <v>0</v>
      </c>
      <c r="DB826" s="358" t="s">
        <v>148</v>
      </c>
      <c r="DC826" s="234" t="s">
        <v>137</v>
      </c>
      <c r="DD826" s="181">
        <v>0</v>
      </c>
      <c r="DE826" s="234" t="s">
        <v>137</v>
      </c>
      <c r="DF826" s="181">
        <v>0</v>
      </c>
      <c r="DG826" s="181">
        <v>0</v>
      </c>
      <c r="DH826" s="358" t="s">
        <v>148</v>
      </c>
      <c r="DI826" s="234" t="s">
        <v>137</v>
      </c>
      <c r="DJ826" s="181">
        <v>0</v>
      </c>
      <c r="DK826" s="234" t="s">
        <v>137</v>
      </c>
      <c r="DL826" s="181">
        <v>0</v>
      </c>
      <c r="DM826" s="181">
        <v>0</v>
      </c>
      <c r="DN826" s="358" t="s">
        <v>148</v>
      </c>
      <c r="DO826" s="234" t="s">
        <v>137</v>
      </c>
      <c r="DP826" s="181">
        <v>0</v>
      </c>
      <c r="DQ826" s="234" t="s">
        <v>137</v>
      </c>
      <c r="DR826" s="181">
        <v>0</v>
      </c>
      <c r="DS826" s="181">
        <v>0</v>
      </c>
      <c r="DT826" s="358" t="s">
        <v>148</v>
      </c>
      <c r="DU826" s="234" t="s">
        <v>137</v>
      </c>
      <c r="DV826" s="181">
        <v>0</v>
      </c>
      <c r="DW826" s="234" t="s">
        <v>137</v>
      </c>
      <c r="DX826" s="181">
        <v>0</v>
      </c>
      <c r="DY826" s="181">
        <v>0</v>
      </c>
      <c r="DZ826" s="357" t="s">
        <v>148</v>
      </c>
      <c r="EA826" s="234" t="s">
        <v>137</v>
      </c>
      <c r="EB826" s="181">
        <v>0</v>
      </c>
      <c r="EC826" s="234" t="s">
        <v>137</v>
      </c>
      <c r="ED826" s="181">
        <v>0</v>
      </c>
      <c r="EE826" s="181">
        <v>0</v>
      </c>
      <c r="EF826" s="357" t="s">
        <v>148</v>
      </c>
      <c r="EG826" s="234" t="s">
        <v>137</v>
      </c>
      <c r="EH826" s="181">
        <v>0</v>
      </c>
      <c r="EI826" s="234" t="s">
        <v>137</v>
      </c>
      <c r="EJ826" s="181">
        <v>1</v>
      </c>
      <c r="EK826" s="181">
        <v>1</v>
      </c>
      <c r="EL826" s="357">
        <v>1</v>
      </c>
      <c r="EM826" s="234" t="s">
        <v>137</v>
      </c>
      <c r="EN826" s="181">
        <v>0</v>
      </c>
      <c r="EO826" s="234" t="s">
        <v>137</v>
      </c>
      <c r="EP826" s="181">
        <v>2</v>
      </c>
      <c r="EQ826" s="181">
        <v>0</v>
      </c>
      <c r="ER826" s="358">
        <v>0</v>
      </c>
      <c r="ES826" s="234" t="s">
        <v>14722</v>
      </c>
      <c r="ET826" s="181">
        <v>1</v>
      </c>
      <c r="EU826" s="234" t="s">
        <v>14723</v>
      </c>
      <c r="EV826" s="181">
        <v>4</v>
      </c>
      <c r="EW826" s="181">
        <v>0</v>
      </c>
      <c r="EX826" s="359">
        <v>0</v>
      </c>
      <c r="EY826" s="234" t="s">
        <v>14724</v>
      </c>
      <c r="EZ826" s="181">
        <v>0</v>
      </c>
      <c r="FA826" s="234"/>
      <c r="FB826" s="181">
        <v>1</v>
      </c>
      <c r="FC826" s="181">
        <v>1</v>
      </c>
      <c r="FD826" s="359">
        <v>1</v>
      </c>
      <c r="FE826" s="234" t="s">
        <v>137</v>
      </c>
      <c r="FF826" s="181">
        <v>0</v>
      </c>
      <c r="FG826" s="234" t="s">
        <v>137</v>
      </c>
      <c r="FH826" s="181">
        <v>0</v>
      </c>
      <c r="FI826" s="181">
        <v>0</v>
      </c>
      <c r="FJ826" s="359" t="s">
        <v>148</v>
      </c>
      <c r="FK826" s="234" t="s">
        <v>137</v>
      </c>
      <c r="FL826" s="181">
        <v>0</v>
      </c>
      <c r="FM826" s="234" t="s">
        <v>137</v>
      </c>
      <c r="FN826" s="181">
        <v>0</v>
      </c>
      <c r="FO826" s="181">
        <v>0</v>
      </c>
      <c r="FP826" s="359" t="s">
        <v>148</v>
      </c>
      <c r="FQ826" s="234" t="s">
        <v>137</v>
      </c>
      <c r="FR826" s="181">
        <v>0</v>
      </c>
      <c r="FS826" s="234" t="s">
        <v>137</v>
      </c>
      <c r="FT826" s="181">
        <v>1</v>
      </c>
      <c r="FU826" s="181">
        <v>0</v>
      </c>
      <c r="FV826" s="359">
        <v>0</v>
      </c>
      <c r="FW826" s="234" t="s">
        <v>18630</v>
      </c>
      <c r="FX826" s="181">
        <v>1</v>
      </c>
      <c r="FY826" s="234" t="s">
        <v>18631</v>
      </c>
      <c r="FZ826" s="181">
        <v>2</v>
      </c>
      <c r="GA826" s="181">
        <v>1</v>
      </c>
      <c r="GB826" s="359">
        <v>0.5</v>
      </c>
      <c r="GC826" s="234" t="s">
        <v>16420</v>
      </c>
      <c r="GD826" s="181">
        <v>1</v>
      </c>
      <c r="GE826" s="234" t="s">
        <v>14725</v>
      </c>
      <c r="GF826" s="181">
        <v>0</v>
      </c>
      <c r="GG826" s="181">
        <v>0</v>
      </c>
      <c r="GH826" s="359" t="s">
        <v>148</v>
      </c>
      <c r="GI826" s="234"/>
      <c r="GJ826" s="181">
        <v>0</v>
      </c>
      <c r="GK826" s="234" t="s">
        <v>137</v>
      </c>
      <c r="GL826" s="181" t="s">
        <v>143</v>
      </c>
      <c r="GM826" s="181" t="s">
        <v>1858</v>
      </c>
      <c r="GN826" s="180" t="s">
        <v>146</v>
      </c>
      <c r="GO826" s="272"/>
      <c r="GP826" s="272"/>
      <c r="GQ826" s="181" t="s">
        <v>156</v>
      </c>
      <c r="GR826" s="181" t="s">
        <v>146</v>
      </c>
      <c r="GS826" s="181" t="s">
        <v>132</v>
      </c>
      <c r="GT826" s="181"/>
      <c r="GU826" s="181"/>
      <c r="GV826" s="181"/>
      <c r="GW826" s="234"/>
      <c r="GX826" s="181" t="s">
        <v>132</v>
      </c>
      <c r="GY826" s="181"/>
      <c r="GZ826" s="181" t="s">
        <v>132</v>
      </c>
      <c r="HA826" s="181"/>
      <c r="HB826" s="181"/>
      <c r="HC826" s="181"/>
      <c r="HD826" s="195" t="s">
        <v>132</v>
      </c>
      <c r="HE826" s="181" t="s">
        <v>132</v>
      </c>
      <c r="HF826" s="181" t="s">
        <v>132</v>
      </c>
      <c r="HG826" s="181" t="s">
        <v>137</v>
      </c>
      <c r="HH826" s="181" t="s">
        <v>137</v>
      </c>
      <c r="HI826" s="181" t="s">
        <v>132</v>
      </c>
      <c r="HJ826" s="181" t="s">
        <v>148</v>
      </c>
      <c r="HK826" s="181"/>
    </row>
    <row r="827" spans="1:219" s="174" customFormat="1" ht="91">
      <c r="A827" s="429">
        <v>194298</v>
      </c>
      <c r="B827" s="181" t="s">
        <v>5185</v>
      </c>
      <c r="C827" s="181" t="s">
        <v>5329</v>
      </c>
      <c r="D827" s="195" t="s">
        <v>113</v>
      </c>
      <c r="E827" s="181" t="s">
        <v>132</v>
      </c>
      <c r="F827" s="181" t="s">
        <v>137</v>
      </c>
      <c r="G827" s="234" t="s">
        <v>137</v>
      </c>
      <c r="H827" s="181" t="s">
        <v>138</v>
      </c>
      <c r="I827" s="234" t="s">
        <v>137</v>
      </c>
      <c r="J827" s="234" t="s">
        <v>137</v>
      </c>
      <c r="K827" s="355" t="s">
        <v>138</v>
      </c>
      <c r="L827" s="181" t="s">
        <v>137</v>
      </c>
      <c r="M827" s="434" t="s">
        <v>137</v>
      </c>
      <c r="N827" s="181" t="s">
        <v>138</v>
      </c>
      <c r="O827" s="181" t="s">
        <v>137</v>
      </c>
      <c r="P827" s="234" t="s">
        <v>137</v>
      </c>
      <c r="Q827" s="181" t="s">
        <v>138</v>
      </c>
      <c r="R827" s="181"/>
      <c r="S827" s="234"/>
      <c r="T827" s="181" t="s">
        <v>138</v>
      </c>
      <c r="U827" s="234" t="s">
        <v>137</v>
      </c>
      <c r="V827" s="234" t="s">
        <v>137</v>
      </c>
      <c r="W827" s="181" t="s">
        <v>132</v>
      </c>
      <c r="X827" s="181" t="s">
        <v>137</v>
      </c>
      <c r="Y827" s="234" t="s">
        <v>137</v>
      </c>
      <c r="Z827" s="181" t="s">
        <v>132</v>
      </c>
      <c r="AA827" s="181" t="s">
        <v>137</v>
      </c>
      <c r="AB827" s="234" t="s">
        <v>137</v>
      </c>
      <c r="AC827" s="181" t="s">
        <v>138</v>
      </c>
      <c r="AD827" s="181" t="s">
        <v>137</v>
      </c>
      <c r="AE827" s="234" t="s">
        <v>137</v>
      </c>
      <c r="AF827" s="201" t="s">
        <v>148</v>
      </c>
      <c r="AG827" s="181" t="s">
        <v>132</v>
      </c>
      <c r="AH827" s="246" t="s">
        <v>5330</v>
      </c>
      <c r="AI827" s="181" t="s">
        <v>138</v>
      </c>
      <c r="AJ827" s="181" t="s">
        <v>137</v>
      </c>
      <c r="AK827" s="234" t="s">
        <v>137</v>
      </c>
      <c r="AL827" s="181" t="s">
        <v>132</v>
      </c>
      <c r="AM827" s="181" t="s">
        <v>137</v>
      </c>
      <c r="AN827" s="234" t="s">
        <v>137</v>
      </c>
      <c r="AO827" s="181" t="s">
        <v>132</v>
      </c>
      <c r="AP827" s="234" t="s">
        <v>137</v>
      </c>
      <c r="AQ827" s="234" t="s">
        <v>137</v>
      </c>
      <c r="AR827" s="181" t="s">
        <v>132</v>
      </c>
      <c r="AS827" s="234" t="s">
        <v>137</v>
      </c>
      <c r="AT827" s="234" t="s">
        <v>137</v>
      </c>
      <c r="AU827" s="181" t="s">
        <v>132</v>
      </c>
      <c r="AV827" s="181" t="s">
        <v>137</v>
      </c>
      <c r="AW827" s="234" t="s">
        <v>137</v>
      </c>
      <c r="AX827" s="181" t="s">
        <v>132</v>
      </c>
      <c r="AY827" s="181" t="s">
        <v>137</v>
      </c>
      <c r="AZ827" s="234" t="s">
        <v>137</v>
      </c>
      <c r="BA827" s="181" t="s">
        <v>132</v>
      </c>
      <c r="BB827" s="181" t="s">
        <v>137</v>
      </c>
      <c r="BC827" s="234" t="s">
        <v>137</v>
      </c>
      <c r="BD827" s="181">
        <v>2</v>
      </c>
      <c r="BE827" s="181">
        <v>0</v>
      </c>
      <c r="BF827" s="357">
        <v>0</v>
      </c>
      <c r="BG827" s="234" t="s">
        <v>5331</v>
      </c>
      <c r="BH827" s="181">
        <v>0</v>
      </c>
      <c r="BI827" s="234" t="s">
        <v>137</v>
      </c>
      <c r="BJ827" s="181">
        <v>1</v>
      </c>
      <c r="BK827" s="181">
        <v>0</v>
      </c>
      <c r="BL827" s="357">
        <v>0</v>
      </c>
      <c r="BM827" s="234" t="s">
        <v>5331</v>
      </c>
      <c r="BN827" s="181">
        <v>0</v>
      </c>
      <c r="BO827" s="234" t="s">
        <v>137</v>
      </c>
      <c r="BP827" s="181">
        <v>0</v>
      </c>
      <c r="BQ827" s="181">
        <v>0</v>
      </c>
      <c r="BR827" s="357" t="s">
        <v>148</v>
      </c>
      <c r="BS827" s="234" t="s">
        <v>137</v>
      </c>
      <c r="BT827" s="181">
        <v>0</v>
      </c>
      <c r="BU827" s="234" t="s">
        <v>137</v>
      </c>
      <c r="BV827" s="181">
        <v>0</v>
      </c>
      <c r="BW827" s="181">
        <v>0</v>
      </c>
      <c r="BX827" s="358" t="s">
        <v>148</v>
      </c>
      <c r="BY827" s="234"/>
      <c r="BZ827" s="181">
        <v>0</v>
      </c>
      <c r="CA827" s="234" t="s">
        <v>137</v>
      </c>
      <c r="CB827" s="181">
        <v>0</v>
      </c>
      <c r="CC827" s="181">
        <v>0</v>
      </c>
      <c r="CD827" s="358" t="s">
        <v>148</v>
      </c>
      <c r="CE827" s="234" t="s">
        <v>137</v>
      </c>
      <c r="CF827" s="181">
        <v>0</v>
      </c>
      <c r="CG827" s="234" t="s">
        <v>137</v>
      </c>
      <c r="CH827" s="181">
        <v>0</v>
      </c>
      <c r="CI827" s="181">
        <v>0</v>
      </c>
      <c r="CJ827" s="358" t="s">
        <v>148</v>
      </c>
      <c r="CK827" s="181" t="s">
        <v>137</v>
      </c>
      <c r="CL827" s="181">
        <v>0</v>
      </c>
      <c r="CM827" s="234" t="s">
        <v>137</v>
      </c>
      <c r="CN827" s="181">
        <v>0</v>
      </c>
      <c r="CO827" s="181">
        <v>0</v>
      </c>
      <c r="CP827" s="358" t="s">
        <v>148</v>
      </c>
      <c r="CQ827" s="234" t="s">
        <v>137</v>
      </c>
      <c r="CR827" s="181">
        <v>0</v>
      </c>
      <c r="CS827" s="234" t="s">
        <v>137</v>
      </c>
      <c r="CT827" s="181">
        <v>1</v>
      </c>
      <c r="CU827" s="181">
        <v>1</v>
      </c>
      <c r="CV827" s="358">
        <v>1</v>
      </c>
      <c r="CW827" s="234" t="s">
        <v>137</v>
      </c>
      <c r="CX827" s="181">
        <v>0</v>
      </c>
      <c r="CY827" s="234" t="s">
        <v>137</v>
      </c>
      <c r="CZ827" s="181">
        <v>0</v>
      </c>
      <c r="DA827" s="181">
        <v>0</v>
      </c>
      <c r="DB827" s="358" t="s">
        <v>148</v>
      </c>
      <c r="DC827" s="234" t="s">
        <v>137</v>
      </c>
      <c r="DD827" s="181">
        <v>0</v>
      </c>
      <c r="DE827" s="234" t="s">
        <v>137</v>
      </c>
      <c r="DF827" s="181">
        <v>0</v>
      </c>
      <c r="DG827" s="181">
        <v>0</v>
      </c>
      <c r="DH827" s="358" t="s">
        <v>148</v>
      </c>
      <c r="DI827" s="234" t="s">
        <v>137</v>
      </c>
      <c r="DJ827" s="181">
        <v>0</v>
      </c>
      <c r="DK827" s="234" t="s">
        <v>137</v>
      </c>
      <c r="DL827" s="181">
        <v>0</v>
      </c>
      <c r="DM827" s="181">
        <v>0</v>
      </c>
      <c r="DN827" s="358" t="s">
        <v>148</v>
      </c>
      <c r="DO827" s="234" t="s">
        <v>137</v>
      </c>
      <c r="DP827" s="181">
        <v>0</v>
      </c>
      <c r="DQ827" s="234" t="s">
        <v>137</v>
      </c>
      <c r="DR827" s="181">
        <v>0</v>
      </c>
      <c r="DS827" s="181">
        <v>0</v>
      </c>
      <c r="DT827" s="358" t="s">
        <v>148</v>
      </c>
      <c r="DU827" s="234" t="s">
        <v>137</v>
      </c>
      <c r="DV827" s="181">
        <v>0</v>
      </c>
      <c r="DW827" s="234" t="s">
        <v>137</v>
      </c>
      <c r="DX827" s="181">
        <v>0</v>
      </c>
      <c r="DY827" s="181">
        <v>0</v>
      </c>
      <c r="DZ827" s="357" t="s">
        <v>148</v>
      </c>
      <c r="EA827" s="234" t="s">
        <v>137</v>
      </c>
      <c r="EB827" s="181">
        <v>0</v>
      </c>
      <c r="EC827" s="234" t="s">
        <v>137</v>
      </c>
      <c r="ED827" s="181">
        <v>0</v>
      </c>
      <c r="EE827" s="181">
        <v>0</v>
      </c>
      <c r="EF827" s="357" t="s">
        <v>148</v>
      </c>
      <c r="EG827" s="234" t="s">
        <v>137</v>
      </c>
      <c r="EH827" s="181">
        <v>0</v>
      </c>
      <c r="EI827" s="234" t="s">
        <v>137</v>
      </c>
      <c r="EJ827" s="181">
        <v>0</v>
      </c>
      <c r="EK827" s="181">
        <v>0</v>
      </c>
      <c r="EL827" s="357" t="s">
        <v>148</v>
      </c>
      <c r="EM827" s="234" t="s">
        <v>137</v>
      </c>
      <c r="EN827" s="181">
        <v>0</v>
      </c>
      <c r="EO827" s="234" t="s">
        <v>137</v>
      </c>
      <c r="EP827" s="181">
        <v>1</v>
      </c>
      <c r="EQ827" s="181">
        <v>1</v>
      </c>
      <c r="ER827" s="358">
        <v>1</v>
      </c>
      <c r="ES827" s="234" t="s">
        <v>137</v>
      </c>
      <c r="ET827" s="181">
        <v>0</v>
      </c>
      <c r="EU827" s="234" t="s">
        <v>137</v>
      </c>
      <c r="EV827" s="181">
        <v>2</v>
      </c>
      <c r="EW827" s="181">
        <v>0</v>
      </c>
      <c r="EX827" s="359">
        <v>0</v>
      </c>
      <c r="EY827" s="234" t="s">
        <v>13222</v>
      </c>
      <c r="EZ827" s="181">
        <v>1</v>
      </c>
      <c r="FA827" s="234" t="s">
        <v>16421</v>
      </c>
      <c r="FB827" s="181">
        <v>0</v>
      </c>
      <c r="FC827" s="181">
        <v>0</v>
      </c>
      <c r="FD827" s="359" t="s">
        <v>148</v>
      </c>
      <c r="FE827" s="234" t="s">
        <v>137</v>
      </c>
      <c r="FF827" s="181">
        <v>0</v>
      </c>
      <c r="FG827" s="234" t="s">
        <v>137</v>
      </c>
      <c r="FH827" s="181">
        <v>0</v>
      </c>
      <c r="FI827" s="181">
        <v>0</v>
      </c>
      <c r="FJ827" s="359" t="s">
        <v>148</v>
      </c>
      <c r="FK827" s="234" t="s">
        <v>137</v>
      </c>
      <c r="FL827" s="181">
        <v>0</v>
      </c>
      <c r="FM827" s="234" t="s">
        <v>137</v>
      </c>
      <c r="FN827" s="181">
        <v>0</v>
      </c>
      <c r="FO827" s="181">
        <v>0</v>
      </c>
      <c r="FP827" s="359" t="s">
        <v>148</v>
      </c>
      <c r="FQ827" s="234" t="s">
        <v>137</v>
      </c>
      <c r="FR827" s="181">
        <v>0</v>
      </c>
      <c r="FS827" s="234" t="s">
        <v>137</v>
      </c>
      <c r="FT827" s="181">
        <v>0</v>
      </c>
      <c r="FU827" s="181">
        <v>0</v>
      </c>
      <c r="FV827" s="359" t="s">
        <v>148</v>
      </c>
      <c r="FW827" s="234" t="s">
        <v>137</v>
      </c>
      <c r="FX827" s="181">
        <v>0</v>
      </c>
      <c r="FY827" s="234" t="s">
        <v>137</v>
      </c>
      <c r="FZ827" s="181">
        <v>1</v>
      </c>
      <c r="GA827" s="181">
        <v>0</v>
      </c>
      <c r="GB827" s="359">
        <v>0</v>
      </c>
      <c r="GC827" s="234" t="s">
        <v>5332</v>
      </c>
      <c r="GD827" s="181">
        <v>0</v>
      </c>
      <c r="GE827" s="234" t="s">
        <v>137</v>
      </c>
      <c r="GF827" s="181">
        <v>0</v>
      </c>
      <c r="GG827" s="181">
        <v>0</v>
      </c>
      <c r="GH827" s="359" t="s">
        <v>148</v>
      </c>
      <c r="GI827" s="234"/>
      <c r="GJ827" s="181">
        <v>0</v>
      </c>
      <c r="GK827" s="234" t="s">
        <v>137</v>
      </c>
      <c r="GL827" s="181" t="s">
        <v>143</v>
      </c>
      <c r="GM827" s="181" t="s">
        <v>1858</v>
      </c>
      <c r="GN827" s="180" t="s">
        <v>146</v>
      </c>
      <c r="GO827" s="272"/>
      <c r="GP827" s="272"/>
      <c r="GQ827" s="181" t="s">
        <v>145</v>
      </c>
      <c r="GR827" s="181" t="s">
        <v>146</v>
      </c>
      <c r="GS827" s="181"/>
      <c r="GT827" s="181"/>
      <c r="GU827" s="181"/>
      <c r="GV827" s="181"/>
      <c r="GW827" s="234"/>
      <c r="GX827" s="181"/>
      <c r="GY827" s="181"/>
      <c r="GZ827" s="181"/>
      <c r="HA827" s="181"/>
      <c r="HB827" s="181"/>
      <c r="HC827" s="181"/>
      <c r="HD827" s="195" t="s">
        <v>132</v>
      </c>
      <c r="HE827" s="181"/>
      <c r="HF827" s="181" t="s">
        <v>132</v>
      </c>
      <c r="HG827" s="181" t="s">
        <v>137</v>
      </c>
      <c r="HH827" s="181" t="s">
        <v>137</v>
      </c>
      <c r="HI827" s="181" t="s">
        <v>132</v>
      </c>
      <c r="HJ827" s="181" t="s">
        <v>148</v>
      </c>
      <c r="HK827" s="181"/>
    </row>
    <row r="828" spans="1:219" s="174" customFormat="1" ht="143">
      <c r="A828" s="429">
        <v>194301</v>
      </c>
      <c r="B828" s="181" t="s">
        <v>5185</v>
      </c>
      <c r="C828" s="181" t="s">
        <v>5333</v>
      </c>
      <c r="D828" s="195" t="s">
        <v>126</v>
      </c>
      <c r="E828" s="181" t="s">
        <v>132</v>
      </c>
      <c r="F828" s="181" t="s">
        <v>137</v>
      </c>
      <c r="G828" s="234" t="s">
        <v>137</v>
      </c>
      <c r="H828" s="181" t="s">
        <v>138</v>
      </c>
      <c r="I828" s="234" t="s">
        <v>137</v>
      </c>
      <c r="J828" s="234" t="s">
        <v>137</v>
      </c>
      <c r="K828" s="355" t="s">
        <v>138</v>
      </c>
      <c r="L828" s="181" t="s">
        <v>137</v>
      </c>
      <c r="M828" s="434" t="s">
        <v>137</v>
      </c>
      <c r="N828" s="181" t="s">
        <v>138</v>
      </c>
      <c r="O828" s="181" t="s">
        <v>137</v>
      </c>
      <c r="P828" s="234" t="s">
        <v>137</v>
      </c>
      <c r="Q828" s="181" t="s">
        <v>138</v>
      </c>
      <c r="R828" s="181" t="s">
        <v>137</v>
      </c>
      <c r="S828" s="234" t="s">
        <v>137</v>
      </c>
      <c r="T828" s="181" t="s">
        <v>138</v>
      </c>
      <c r="U828" s="234" t="s">
        <v>137</v>
      </c>
      <c r="V828" s="234" t="s">
        <v>137</v>
      </c>
      <c r="W828" s="181" t="s">
        <v>132</v>
      </c>
      <c r="X828" s="181" t="s">
        <v>137</v>
      </c>
      <c r="Y828" s="234" t="s">
        <v>137</v>
      </c>
      <c r="Z828" s="181" t="s">
        <v>138</v>
      </c>
      <c r="AA828" s="181" t="s">
        <v>132</v>
      </c>
      <c r="AB828" s="234" t="s">
        <v>16422</v>
      </c>
      <c r="AC828" s="181" t="s">
        <v>138</v>
      </c>
      <c r="AD828" s="181" t="s">
        <v>132</v>
      </c>
      <c r="AE828" s="234" t="s">
        <v>3416</v>
      </c>
      <c r="AF828" s="201" t="s">
        <v>148</v>
      </c>
      <c r="AG828" s="181" t="s">
        <v>132</v>
      </c>
      <c r="AH828" s="246" t="s">
        <v>10838</v>
      </c>
      <c r="AI828" s="181" t="s">
        <v>132</v>
      </c>
      <c r="AJ828" s="181" t="s">
        <v>137</v>
      </c>
      <c r="AK828" s="234" t="s">
        <v>137</v>
      </c>
      <c r="AL828" s="181" t="s">
        <v>132</v>
      </c>
      <c r="AM828" s="181" t="s">
        <v>137</v>
      </c>
      <c r="AN828" s="234" t="s">
        <v>137</v>
      </c>
      <c r="AO828" s="181" t="s">
        <v>132</v>
      </c>
      <c r="AP828" s="234" t="s">
        <v>137</v>
      </c>
      <c r="AQ828" s="234" t="s">
        <v>137</v>
      </c>
      <c r="AR828" s="181" t="s">
        <v>132</v>
      </c>
      <c r="AS828" s="234" t="s">
        <v>137</v>
      </c>
      <c r="AT828" s="234" t="s">
        <v>137</v>
      </c>
      <c r="AU828" s="181" t="s">
        <v>132</v>
      </c>
      <c r="AV828" s="181" t="s">
        <v>137</v>
      </c>
      <c r="AW828" s="234" t="s">
        <v>137</v>
      </c>
      <c r="AX828" s="181" t="s">
        <v>132</v>
      </c>
      <c r="AY828" s="181" t="s">
        <v>137</v>
      </c>
      <c r="AZ828" s="234" t="s">
        <v>137</v>
      </c>
      <c r="BA828" s="181" t="s">
        <v>132</v>
      </c>
      <c r="BB828" s="181" t="s">
        <v>137</v>
      </c>
      <c r="BC828" s="234" t="s">
        <v>137</v>
      </c>
      <c r="BD828" s="181">
        <v>4</v>
      </c>
      <c r="BE828" s="181">
        <v>0</v>
      </c>
      <c r="BF828" s="357">
        <v>0</v>
      </c>
      <c r="BG828" s="234" t="s">
        <v>16423</v>
      </c>
      <c r="BH828" s="181">
        <v>1</v>
      </c>
      <c r="BI828" s="234" t="s">
        <v>16424</v>
      </c>
      <c r="BJ828" s="181">
        <v>8</v>
      </c>
      <c r="BK828" s="181">
        <v>0</v>
      </c>
      <c r="BL828" s="357">
        <v>0</v>
      </c>
      <c r="BM828" s="234" t="s">
        <v>16423</v>
      </c>
      <c r="BN828" s="181">
        <v>0</v>
      </c>
      <c r="BO828" s="234" t="s">
        <v>137</v>
      </c>
      <c r="BP828" s="181">
        <v>2</v>
      </c>
      <c r="BQ828" s="181">
        <v>1</v>
      </c>
      <c r="BR828" s="357">
        <v>0.5</v>
      </c>
      <c r="BS828" s="234" t="s">
        <v>16425</v>
      </c>
      <c r="BT828" s="181">
        <v>0</v>
      </c>
      <c r="BU828" s="234" t="s">
        <v>137</v>
      </c>
      <c r="BV828" s="181">
        <v>0</v>
      </c>
      <c r="BW828" s="181">
        <v>0</v>
      </c>
      <c r="BX828" s="358" t="s">
        <v>148</v>
      </c>
      <c r="BY828" s="234"/>
      <c r="BZ828" s="181">
        <v>0</v>
      </c>
      <c r="CA828" s="234" t="s">
        <v>137</v>
      </c>
      <c r="CB828" s="181">
        <v>1</v>
      </c>
      <c r="CC828" s="181">
        <v>1</v>
      </c>
      <c r="CD828" s="358">
        <v>1</v>
      </c>
      <c r="CE828" s="234" t="s">
        <v>137</v>
      </c>
      <c r="CF828" s="181">
        <v>0</v>
      </c>
      <c r="CG828" s="234" t="s">
        <v>137</v>
      </c>
      <c r="CH828" s="181">
        <v>2</v>
      </c>
      <c r="CI828" s="181">
        <v>0</v>
      </c>
      <c r="CJ828" s="358">
        <v>0</v>
      </c>
      <c r="CK828" s="181" t="s">
        <v>16426</v>
      </c>
      <c r="CL828" s="181">
        <v>0</v>
      </c>
      <c r="CM828" s="234" t="s">
        <v>137</v>
      </c>
      <c r="CN828" s="181">
        <v>0</v>
      </c>
      <c r="CO828" s="181">
        <v>0</v>
      </c>
      <c r="CP828" s="358" t="s">
        <v>148</v>
      </c>
      <c r="CQ828" s="234" t="s">
        <v>137</v>
      </c>
      <c r="CR828" s="181">
        <v>0</v>
      </c>
      <c r="CS828" s="234" t="s">
        <v>137</v>
      </c>
      <c r="CT828" s="181">
        <v>6</v>
      </c>
      <c r="CU828" s="181">
        <v>6</v>
      </c>
      <c r="CV828" s="358">
        <v>1</v>
      </c>
      <c r="CW828" s="234" t="s">
        <v>137</v>
      </c>
      <c r="CX828" s="181">
        <v>0</v>
      </c>
      <c r="CY828" s="234" t="s">
        <v>137</v>
      </c>
      <c r="CZ828" s="181">
        <v>0</v>
      </c>
      <c r="DA828" s="181">
        <v>0</v>
      </c>
      <c r="DB828" s="358" t="s">
        <v>148</v>
      </c>
      <c r="DC828" s="234" t="s">
        <v>137</v>
      </c>
      <c r="DD828" s="181">
        <v>0</v>
      </c>
      <c r="DE828" s="234" t="s">
        <v>137</v>
      </c>
      <c r="DF828" s="181">
        <v>0</v>
      </c>
      <c r="DG828" s="181">
        <v>0</v>
      </c>
      <c r="DH828" s="358" t="s">
        <v>148</v>
      </c>
      <c r="DI828" s="234" t="s">
        <v>137</v>
      </c>
      <c r="DJ828" s="181">
        <v>0</v>
      </c>
      <c r="DK828" s="234" t="s">
        <v>137</v>
      </c>
      <c r="DL828" s="181">
        <v>9</v>
      </c>
      <c r="DM828" s="181">
        <v>0</v>
      </c>
      <c r="DN828" s="358">
        <v>0</v>
      </c>
      <c r="DO828" s="234" t="s">
        <v>16427</v>
      </c>
      <c r="DP828" s="181">
        <v>0</v>
      </c>
      <c r="DQ828" s="234" t="s">
        <v>137</v>
      </c>
      <c r="DR828" s="181">
        <v>2</v>
      </c>
      <c r="DS828" s="181">
        <v>0</v>
      </c>
      <c r="DT828" s="358">
        <v>0</v>
      </c>
      <c r="DU828" s="234" t="s">
        <v>5335</v>
      </c>
      <c r="DV828" s="181">
        <v>0</v>
      </c>
      <c r="DW828" s="234" t="s">
        <v>137</v>
      </c>
      <c r="DX828" s="181">
        <v>0</v>
      </c>
      <c r="DY828" s="181">
        <v>0</v>
      </c>
      <c r="DZ828" s="357" t="s">
        <v>148</v>
      </c>
      <c r="EA828" s="234" t="s">
        <v>137</v>
      </c>
      <c r="EB828" s="181">
        <v>0</v>
      </c>
      <c r="EC828" s="234" t="s">
        <v>137</v>
      </c>
      <c r="ED828" s="181">
        <v>0</v>
      </c>
      <c r="EE828" s="181">
        <v>0</v>
      </c>
      <c r="EF828" s="357" t="s">
        <v>148</v>
      </c>
      <c r="EG828" s="234" t="s">
        <v>137</v>
      </c>
      <c r="EH828" s="181">
        <v>0</v>
      </c>
      <c r="EI828" s="234" t="s">
        <v>137</v>
      </c>
      <c r="EJ828" s="181">
        <v>4</v>
      </c>
      <c r="EK828" s="181">
        <v>0</v>
      </c>
      <c r="EL828" s="357">
        <v>0</v>
      </c>
      <c r="EM828" s="234" t="s">
        <v>5334</v>
      </c>
      <c r="EN828" s="181">
        <v>2</v>
      </c>
      <c r="EO828" s="234" t="s">
        <v>16428</v>
      </c>
      <c r="EP828" s="181">
        <v>1</v>
      </c>
      <c r="EQ828" s="181">
        <v>1</v>
      </c>
      <c r="ER828" s="358">
        <v>1</v>
      </c>
      <c r="ES828" s="234" t="s">
        <v>137</v>
      </c>
      <c r="ET828" s="181">
        <v>0</v>
      </c>
      <c r="EU828" s="234" t="s">
        <v>137</v>
      </c>
      <c r="EV828" s="181">
        <v>26</v>
      </c>
      <c r="EW828" s="181">
        <v>0</v>
      </c>
      <c r="EX828" s="359">
        <v>0</v>
      </c>
      <c r="EY828" s="234" t="s">
        <v>13223</v>
      </c>
      <c r="EZ828" s="181">
        <v>3</v>
      </c>
      <c r="FA828" s="234" t="s">
        <v>13224</v>
      </c>
      <c r="FB828" s="181">
        <v>3</v>
      </c>
      <c r="FC828" s="181">
        <v>0</v>
      </c>
      <c r="FD828" s="359">
        <v>0</v>
      </c>
      <c r="FE828" s="234" t="s">
        <v>5336</v>
      </c>
      <c r="FF828" s="181">
        <v>2</v>
      </c>
      <c r="FG828" s="234" t="s">
        <v>5337</v>
      </c>
      <c r="FH828" s="181">
        <v>0</v>
      </c>
      <c r="FI828" s="181">
        <v>0</v>
      </c>
      <c r="FJ828" s="359" t="s">
        <v>148</v>
      </c>
      <c r="FK828" s="234" t="s">
        <v>137</v>
      </c>
      <c r="FL828" s="181">
        <v>0</v>
      </c>
      <c r="FM828" s="234" t="s">
        <v>137</v>
      </c>
      <c r="FN828" s="181">
        <v>0</v>
      </c>
      <c r="FO828" s="181">
        <v>0</v>
      </c>
      <c r="FP828" s="359" t="s">
        <v>148</v>
      </c>
      <c r="FQ828" s="234" t="s">
        <v>137</v>
      </c>
      <c r="FR828" s="181">
        <v>0</v>
      </c>
      <c r="FS828" s="234" t="s">
        <v>137</v>
      </c>
      <c r="FT828" s="181">
        <v>0</v>
      </c>
      <c r="FU828" s="181">
        <v>0</v>
      </c>
      <c r="FV828" s="359" t="s">
        <v>148</v>
      </c>
      <c r="FW828" s="234" t="s">
        <v>137</v>
      </c>
      <c r="FX828" s="181">
        <v>0</v>
      </c>
      <c r="FY828" s="234" t="s">
        <v>137</v>
      </c>
      <c r="FZ828" s="181">
        <v>0</v>
      </c>
      <c r="GA828" s="181">
        <v>0</v>
      </c>
      <c r="GB828" s="359" t="s">
        <v>148</v>
      </c>
      <c r="GC828" s="234" t="s">
        <v>137</v>
      </c>
      <c r="GD828" s="181">
        <v>0</v>
      </c>
      <c r="GE828" s="234" t="s">
        <v>137</v>
      </c>
      <c r="GF828" s="181">
        <v>2</v>
      </c>
      <c r="GG828" s="181">
        <v>0</v>
      </c>
      <c r="GH828" s="359">
        <v>0</v>
      </c>
      <c r="GI828" s="234" t="s">
        <v>16429</v>
      </c>
      <c r="GJ828" s="181">
        <v>2</v>
      </c>
      <c r="GK828" s="234" t="s">
        <v>5337</v>
      </c>
      <c r="GL828" s="181" t="s">
        <v>12125</v>
      </c>
      <c r="GM828" s="181" t="s">
        <v>1858</v>
      </c>
      <c r="GN828" s="180" t="s">
        <v>146</v>
      </c>
      <c r="GO828" s="272"/>
      <c r="GP828" s="272"/>
      <c r="GQ828" s="181" t="s">
        <v>156</v>
      </c>
      <c r="GR828" s="181" t="s">
        <v>146</v>
      </c>
      <c r="GS828" s="181" t="s">
        <v>132</v>
      </c>
      <c r="GT828" s="181"/>
      <c r="GU828" s="181" t="s">
        <v>132</v>
      </c>
      <c r="GV828" s="181"/>
      <c r="GW828" s="234"/>
      <c r="GX828" s="181" t="s">
        <v>132</v>
      </c>
      <c r="GY828" s="181"/>
      <c r="GZ828" s="181"/>
      <c r="HA828" s="181"/>
      <c r="HB828" s="181"/>
      <c r="HC828" s="181"/>
      <c r="HD828" s="195" t="s">
        <v>132</v>
      </c>
      <c r="HE828" s="181"/>
      <c r="HF828" s="181" t="s">
        <v>132</v>
      </c>
      <c r="HG828" s="181" t="s">
        <v>137</v>
      </c>
      <c r="HH828" s="181" t="s">
        <v>137</v>
      </c>
      <c r="HI828" s="181" t="s">
        <v>132</v>
      </c>
      <c r="HJ828" s="181" t="s">
        <v>148</v>
      </c>
      <c r="HK828" s="181"/>
    </row>
    <row r="829" spans="1:219" s="174" customFormat="1" ht="65">
      <c r="A829" s="429">
        <v>194425</v>
      </c>
      <c r="B829" s="181" t="s">
        <v>5185</v>
      </c>
      <c r="C829" s="181" t="s">
        <v>5338</v>
      </c>
      <c r="D829" s="195" t="s">
        <v>114</v>
      </c>
      <c r="E829" s="181"/>
      <c r="F829" s="181"/>
      <c r="G829" s="234"/>
      <c r="H829" s="181" t="s">
        <v>132</v>
      </c>
      <c r="I829" s="234"/>
      <c r="J829" s="234"/>
      <c r="K829" s="355"/>
      <c r="L829" s="181"/>
      <c r="M829" s="234"/>
      <c r="N829" s="181"/>
      <c r="O829" s="181"/>
      <c r="P829" s="234"/>
      <c r="Q829" s="181" t="s">
        <v>132</v>
      </c>
      <c r="R829" s="181"/>
      <c r="S829" s="234"/>
      <c r="T829" s="181"/>
      <c r="U829" s="234"/>
      <c r="V829" s="234"/>
      <c r="W829" s="181" t="s">
        <v>132</v>
      </c>
      <c r="X829" s="181"/>
      <c r="Y829" s="234"/>
      <c r="Z829" s="181" t="s">
        <v>138</v>
      </c>
      <c r="AA829" s="181"/>
      <c r="AB829" s="234" t="s">
        <v>137</v>
      </c>
      <c r="AC829" s="181" t="s">
        <v>132</v>
      </c>
      <c r="AD829" s="181" t="s">
        <v>137</v>
      </c>
      <c r="AE829" s="234" t="s">
        <v>137</v>
      </c>
      <c r="AF829" s="201" t="s">
        <v>148</v>
      </c>
      <c r="AG829" s="181"/>
      <c r="AH829" s="246"/>
      <c r="AI829" s="181" t="s">
        <v>132</v>
      </c>
      <c r="AJ829" s="181" t="s">
        <v>137</v>
      </c>
      <c r="AK829" s="234" t="s">
        <v>137</v>
      </c>
      <c r="AL829" s="181" t="s">
        <v>132</v>
      </c>
      <c r="AM829" s="181" t="s">
        <v>137</v>
      </c>
      <c r="AN829" s="234" t="s">
        <v>137</v>
      </c>
      <c r="AO829" s="181" t="s">
        <v>132</v>
      </c>
      <c r="AP829" s="234" t="s">
        <v>137</v>
      </c>
      <c r="AQ829" s="234" t="s">
        <v>137</v>
      </c>
      <c r="AR829" s="181" t="s">
        <v>138</v>
      </c>
      <c r="AS829" s="234" t="s">
        <v>137</v>
      </c>
      <c r="AT829" s="234" t="s">
        <v>137</v>
      </c>
      <c r="AU829" s="181" t="s">
        <v>132</v>
      </c>
      <c r="AV829" s="181" t="s">
        <v>137</v>
      </c>
      <c r="AW829" s="234" t="s">
        <v>137</v>
      </c>
      <c r="AX829" s="181" t="s">
        <v>132</v>
      </c>
      <c r="AY829" s="181" t="s">
        <v>137</v>
      </c>
      <c r="AZ829" s="234" t="s">
        <v>137</v>
      </c>
      <c r="BA829" s="181" t="s">
        <v>132</v>
      </c>
      <c r="BB829" s="181" t="s">
        <v>137</v>
      </c>
      <c r="BC829" s="234" t="s">
        <v>137</v>
      </c>
      <c r="BD829" s="181">
        <v>1</v>
      </c>
      <c r="BE829" s="181">
        <v>0</v>
      </c>
      <c r="BF829" s="357">
        <v>0</v>
      </c>
      <c r="BG829" s="234" t="s">
        <v>5339</v>
      </c>
      <c r="BH829" s="181">
        <v>0</v>
      </c>
      <c r="BI829" s="234" t="s">
        <v>137</v>
      </c>
      <c r="BJ829" s="181">
        <v>3</v>
      </c>
      <c r="BK829" s="181">
        <v>0</v>
      </c>
      <c r="BL829" s="357">
        <v>0</v>
      </c>
      <c r="BM829" s="234" t="s">
        <v>5340</v>
      </c>
      <c r="BN829" s="181">
        <v>0</v>
      </c>
      <c r="BO829" s="234" t="s">
        <v>137</v>
      </c>
      <c r="BP829" s="181">
        <v>0</v>
      </c>
      <c r="BQ829" s="181">
        <v>0</v>
      </c>
      <c r="BR829" s="357" t="s">
        <v>148</v>
      </c>
      <c r="BS829" s="234" t="s">
        <v>137</v>
      </c>
      <c r="BT829" s="181">
        <v>0</v>
      </c>
      <c r="BU829" s="234" t="s">
        <v>137</v>
      </c>
      <c r="BV829" s="181">
        <v>0</v>
      </c>
      <c r="BW829" s="181">
        <v>0</v>
      </c>
      <c r="BX829" s="358" t="s">
        <v>148</v>
      </c>
      <c r="BY829" s="234"/>
      <c r="BZ829" s="181">
        <v>0</v>
      </c>
      <c r="CA829" s="234" t="s">
        <v>137</v>
      </c>
      <c r="CB829" s="181">
        <v>0</v>
      </c>
      <c r="CC829" s="181">
        <v>0</v>
      </c>
      <c r="CD829" s="358" t="s">
        <v>148</v>
      </c>
      <c r="CE829" s="234" t="s">
        <v>137</v>
      </c>
      <c r="CF829" s="181">
        <v>0</v>
      </c>
      <c r="CG829" s="234" t="s">
        <v>137</v>
      </c>
      <c r="CH829" s="181">
        <v>1</v>
      </c>
      <c r="CI829" s="181">
        <v>1</v>
      </c>
      <c r="CJ829" s="358">
        <v>1</v>
      </c>
      <c r="CK829" s="181" t="s">
        <v>137</v>
      </c>
      <c r="CL829" s="181">
        <v>0</v>
      </c>
      <c r="CM829" s="234" t="s">
        <v>137</v>
      </c>
      <c r="CN829" s="181">
        <v>2</v>
      </c>
      <c r="CO829" s="181">
        <v>2</v>
      </c>
      <c r="CP829" s="358">
        <v>1</v>
      </c>
      <c r="CQ829" s="234" t="s">
        <v>137</v>
      </c>
      <c r="CR829" s="181">
        <v>0</v>
      </c>
      <c r="CS829" s="234" t="s">
        <v>137</v>
      </c>
      <c r="CT829" s="181">
        <v>1</v>
      </c>
      <c r="CU829" s="181">
        <v>1</v>
      </c>
      <c r="CV829" s="358">
        <v>1</v>
      </c>
      <c r="CW829" s="234" t="s">
        <v>137</v>
      </c>
      <c r="CX829" s="181">
        <v>0</v>
      </c>
      <c r="CY829" s="234" t="s">
        <v>137</v>
      </c>
      <c r="CZ829" s="181">
        <v>0</v>
      </c>
      <c r="DA829" s="181">
        <v>0</v>
      </c>
      <c r="DB829" s="358" t="s">
        <v>148</v>
      </c>
      <c r="DC829" s="234" t="s">
        <v>137</v>
      </c>
      <c r="DD829" s="181">
        <v>0</v>
      </c>
      <c r="DE829" s="234" t="s">
        <v>137</v>
      </c>
      <c r="DF829" s="181">
        <v>0</v>
      </c>
      <c r="DG829" s="181">
        <v>0</v>
      </c>
      <c r="DH829" s="358" t="s">
        <v>148</v>
      </c>
      <c r="DI829" s="234" t="s">
        <v>137</v>
      </c>
      <c r="DJ829" s="181">
        <v>0</v>
      </c>
      <c r="DK829" s="234" t="s">
        <v>137</v>
      </c>
      <c r="DL829" s="181">
        <v>0</v>
      </c>
      <c r="DM829" s="181">
        <v>0</v>
      </c>
      <c r="DN829" s="358" t="s">
        <v>148</v>
      </c>
      <c r="DO829" s="234" t="s">
        <v>137</v>
      </c>
      <c r="DP829" s="181">
        <v>0</v>
      </c>
      <c r="DQ829" s="234" t="s">
        <v>137</v>
      </c>
      <c r="DR829" s="181">
        <v>3</v>
      </c>
      <c r="DS829" s="181">
        <v>0</v>
      </c>
      <c r="DT829" s="358">
        <v>0</v>
      </c>
      <c r="DU829" s="234" t="s">
        <v>5341</v>
      </c>
      <c r="DV829" s="181">
        <v>0</v>
      </c>
      <c r="DW829" s="234" t="s">
        <v>137</v>
      </c>
      <c r="DX829" s="181">
        <v>0</v>
      </c>
      <c r="DY829" s="181">
        <v>0</v>
      </c>
      <c r="DZ829" s="357" t="s">
        <v>148</v>
      </c>
      <c r="EA829" s="234" t="s">
        <v>137</v>
      </c>
      <c r="EB829" s="181">
        <v>0</v>
      </c>
      <c r="EC829" s="234" t="s">
        <v>137</v>
      </c>
      <c r="ED829" s="181">
        <v>0</v>
      </c>
      <c r="EE829" s="181">
        <v>0</v>
      </c>
      <c r="EF829" s="357" t="s">
        <v>148</v>
      </c>
      <c r="EG829" s="234" t="s">
        <v>137</v>
      </c>
      <c r="EH829" s="181">
        <v>0</v>
      </c>
      <c r="EI829" s="234" t="s">
        <v>137</v>
      </c>
      <c r="EJ829" s="181">
        <v>0</v>
      </c>
      <c r="EK829" s="181">
        <v>0</v>
      </c>
      <c r="EL829" s="357" t="s">
        <v>148</v>
      </c>
      <c r="EM829" s="234" t="s">
        <v>137</v>
      </c>
      <c r="EN829" s="181">
        <v>0</v>
      </c>
      <c r="EO829" s="234" t="s">
        <v>137</v>
      </c>
      <c r="EP829" s="181">
        <v>0</v>
      </c>
      <c r="EQ829" s="181">
        <v>0</v>
      </c>
      <c r="ER829" s="358" t="s">
        <v>148</v>
      </c>
      <c r="ES829" s="234" t="s">
        <v>137</v>
      </c>
      <c r="ET829" s="181">
        <v>0</v>
      </c>
      <c r="EU829" s="234" t="s">
        <v>137</v>
      </c>
      <c r="EV829" s="181">
        <v>9</v>
      </c>
      <c r="EW829" s="181">
        <v>0</v>
      </c>
      <c r="EX829" s="359">
        <v>0</v>
      </c>
      <c r="EY829" s="234" t="s">
        <v>13225</v>
      </c>
      <c r="EZ829" s="181">
        <v>0</v>
      </c>
      <c r="FA829" s="234"/>
      <c r="FB829" s="181">
        <v>0</v>
      </c>
      <c r="FC829" s="181">
        <v>0</v>
      </c>
      <c r="FD829" s="359" t="s">
        <v>148</v>
      </c>
      <c r="FE829" s="234" t="s">
        <v>137</v>
      </c>
      <c r="FF829" s="181">
        <v>0</v>
      </c>
      <c r="FG829" s="234" t="s">
        <v>137</v>
      </c>
      <c r="FH829" s="181">
        <v>0</v>
      </c>
      <c r="FI829" s="181">
        <v>0</v>
      </c>
      <c r="FJ829" s="359" t="s">
        <v>148</v>
      </c>
      <c r="FK829" s="234" t="s">
        <v>137</v>
      </c>
      <c r="FL829" s="181">
        <v>0</v>
      </c>
      <c r="FM829" s="234" t="s">
        <v>137</v>
      </c>
      <c r="FN829" s="181">
        <v>0</v>
      </c>
      <c r="FO829" s="181">
        <v>0</v>
      </c>
      <c r="FP829" s="359" t="s">
        <v>148</v>
      </c>
      <c r="FQ829" s="234" t="s">
        <v>137</v>
      </c>
      <c r="FR829" s="181">
        <v>0</v>
      </c>
      <c r="FS829" s="234" t="s">
        <v>137</v>
      </c>
      <c r="FT829" s="181">
        <v>1</v>
      </c>
      <c r="FU829" s="181">
        <v>1</v>
      </c>
      <c r="FV829" s="359">
        <v>1</v>
      </c>
      <c r="FW829" s="234" t="s">
        <v>137</v>
      </c>
      <c r="FX829" s="181">
        <v>0</v>
      </c>
      <c r="FY829" s="234" t="s">
        <v>137</v>
      </c>
      <c r="FZ829" s="181">
        <v>0</v>
      </c>
      <c r="GA829" s="181">
        <v>0</v>
      </c>
      <c r="GB829" s="359" t="s">
        <v>148</v>
      </c>
      <c r="GC829" s="234" t="s">
        <v>137</v>
      </c>
      <c r="GD829" s="181">
        <v>0</v>
      </c>
      <c r="GE829" s="234" t="s">
        <v>137</v>
      </c>
      <c r="GF829" s="181">
        <v>0</v>
      </c>
      <c r="GG829" s="181">
        <v>0</v>
      </c>
      <c r="GH829" s="359" t="s">
        <v>148</v>
      </c>
      <c r="GI829" s="234"/>
      <c r="GJ829" s="181">
        <v>0</v>
      </c>
      <c r="GK829" s="234" t="s">
        <v>137</v>
      </c>
      <c r="GL829" s="181" t="s">
        <v>143</v>
      </c>
      <c r="GM829" s="181" t="s">
        <v>1858</v>
      </c>
      <c r="GN829" s="180" t="s">
        <v>146</v>
      </c>
      <c r="GO829" s="272"/>
      <c r="GP829" s="272"/>
      <c r="GQ829" s="181" t="s">
        <v>156</v>
      </c>
      <c r="GR829" s="181" t="s">
        <v>146</v>
      </c>
      <c r="GS829" s="181" t="s">
        <v>132</v>
      </c>
      <c r="GT829" s="181"/>
      <c r="GU829" s="181" t="s">
        <v>132</v>
      </c>
      <c r="GV829" s="181"/>
      <c r="GW829" s="234"/>
      <c r="GX829" s="181" t="s">
        <v>132</v>
      </c>
      <c r="GY829" s="181"/>
      <c r="GZ829" s="181" t="s">
        <v>132</v>
      </c>
      <c r="HA829" s="181"/>
      <c r="HB829" s="181"/>
      <c r="HC829" s="181"/>
      <c r="HD829" s="195" t="s">
        <v>132</v>
      </c>
      <c r="HE829" s="181" t="s">
        <v>132</v>
      </c>
      <c r="HF829" s="181" t="s">
        <v>132</v>
      </c>
      <c r="HG829" s="181" t="s">
        <v>137</v>
      </c>
      <c r="HH829" s="181" t="s">
        <v>137</v>
      </c>
      <c r="HI829" s="181" t="s">
        <v>132</v>
      </c>
      <c r="HJ829" s="181" t="s">
        <v>148</v>
      </c>
      <c r="HK829" s="181"/>
    </row>
    <row r="830" spans="1:219" s="174" customFormat="1" ht="78">
      <c r="A830" s="429">
        <v>194433</v>
      </c>
      <c r="B830" s="181" t="s">
        <v>5185</v>
      </c>
      <c r="C830" s="181" t="s">
        <v>5342</v>
      </c>
      <c r="D830" s="195" t="s">
        <v>114</v>
      </c>
      <c r="E830" s="181" t="s">
        <v>138</v>
      </c>
      <c r="F830" s="181" t="s">
        <v>137</v>
      </c>
      <c r="G830" s="234" t="s">
        <v>137</v>
      </c>
      <c r="H830" s="181" t="s">
        <v>132</v>
      </c>
      <c r="I830" s="234" t="s">
        <v>137</v>
      </c>
      <c r="J830" s="234" t="s">
        <v>137</v>
      </c>
      <c r="K830" s="355" t="s">
        <v>138</v>
      </c>
      <c r="L830" s="181" t="s">
        <v>137</v>
      </c>
      <c r="M830" s="434" t="s">
        <v>137</v>
      </c>
      <c r="N830" s="181" t="s">
        <v>138</v>
      </c>
      <c r="O830" s="181" t="s">
        <v>137</v>
      </c>
      <c r="P830" s="234" t="s">
        <v>137</v>
      </c>
      <c r="Q830" s="181" t="s">
        <v>132</v>
      </c>
      <c r="R830" s="181" t="s">
        <v>137</v>
      </c>
      <c r="S830" s="234" t="s">
        <v>137</v>
      </c>
      <c r="T830" s="181" t="s">
        <v>132</v>
      </c>
      <c r="U830" s="234" t="s">
        <v>137</v>
      </c>
      <c r="V830" s="234" t="s">
        <v>137</v>
      </c>
      <c r="W830" s="181" t="s">
        <v>132</v>
      </c>
      <c r="X830" s="181" t="s">
        <v>137</v>
      </c>
      <c r="Y830" s="234" t="s">
        <v>137</v>
      </c>
      <c r="Z830" s="181" t="s">
        <v>138</v>
      </c>
      <c r="AA830" s="181" t="s">
        <v>137</v>
      </c>
      <c r="AB830" s="234" t="s">
        <v>137</v>
      </c>
      <c r="AC830" s="181" t="s">
        <v>132</v>
      </c>
      <c r="AD830" s="181" t="s">
        <v>137</v>
      </c>
      <c r="AE830" s="234" t="s">
        <v>137</v>
      </c>
      <c r="AF830" s="201" t="s">
        <v>148</v>
      </c>
      <c r="AG830" s="181"/>
      <c r="AH830" s="246"/>
      <c r="AI830" s="181" t="s">
        <v>132</v>
      </c>
      <c r="AJ830" s="181" t="s">
        <v>137</v>
      </c>
      <c r="AK830" s="234" t="s">
        <v>137</v>
      </c>
      <c r="AL830" s="181" t="s">
        <v>132</v>
      </c>
      <c r="AM830" s="181" t="s">
        <v>137</v>
      </c>
      <c r="AN830" s="234" t="s">
        <v>137</v>
      </c>
      <c r="AO830" s="181" t="s">
        <v>132</v>
      </c>
      <c r="AP830" s="234" t="s">
        <v>137</v>
      </c>
      <c r="AQ830" s="234" t="s">
        <v>137</v>
      </c>
      <c r="AR830" s="181" t="s">
        <v>132</v>
      </c>
      <c r="AS830" s="234" t="s">
        <v>137</v>
      </c>
      <c r="AT830" s="234" t="s">
        <v>137</v>
      </c>
      <c r="AU830" s="181" t="s">
        <v>132</v>
      </c>
      <c r="AV830" s="181" t="s">
        <v>137</v>
      </c>
      <c r="AW830" s="234" t="s">
        <v>137</v>
      </c>
      <c r="AX830" s="181" t="s">
        <v>132</v>
      </c>
      <c r="AY830" s="181" t="s">
        <v>137</v>
      </c>
      <c r="AZ830" s="234" t="s">
        <v>137</v>
      </c>
      <c r="BA830" s="181" t="s">
        <v>132</v>
      </c>
      <c r="BB830" s="181" t="s">
        <v>137</v>
      </c>
      <c r="BC830" s="234" t="s">
        <v>137</v>
      </c>
      <c r="BD830" s="181">
        <v>0</v>
      </c>
      <c r="BE830" s="181">
        <v>0</v>
      </c>
      <c r="BF830" s="357" t="s">
        <v>148</v>
      </c>
      <c r="BG830" s="234" t="s">
        <v>137</v>
      </c>
      <c r="BH830" s="181">
        <v>0</v>
      </c>
      <c r="BI830" s="234"/>
      <c r="BJ830" s="181">
        <v>2</v>
      </c>
      <c r="BK830" s="181">
        <v>0</v>
      </c>
      <c r="BL830" s="357">
        <v>0</v>
      </c>
      <c r="BM830" s="234" t="s">
        <v>5343</v>
      </c>
      <c r="BN830" s="181">
        <v>0</v>
      </c>
      <c r="BO830" s="234" t="s">
        <v>137</v>
      </c>
      <c r="BP830" s="181">
        <v>1</v>
      </c>
      <c r="BQ830" s="181">
        <v>0</v>
      </c>
      <c r="BR830" s="357">
        <v>0</v>
      </c>
      <c r="BS830" s="234" t="s">
        <v>5344</v>
      </c>
      <c r="BT830" s="181">
        <v>0</v>
      </c>
      <c r="BU830" s="234" t="s">
        <v>137</v>
      </c>
      <c r="BV830" s="181">
        <v>0</v>
      </c>
      <c r="BW830" s="181">
        <v>0</v>
      </c>
      <c r="BX830" s="358" t="s">
        <v>148</v>
      </c>
      <c r="BY830" s="234"/>
      <c r="BZ830" s="181">
        <v>0</v>
      </c>
      <c r="CA830" s="234" t="s">
        <v>137</v>
      </c>
      <c r="CB830" s="181">
        <v>1</v>
      </c>
      <c r="CC830" s="181">
        <v>0</v>
      </c>
      <c r="CD830" s="358">
        <v>0</v>
      </c>
      <c r="CE830" s="234" t="s">
        <v>5343</v>
      </c>
      <c r="CF830" s="181">
        <v>0</v>
      </c>
      <c r="CG830" s="234" t="s">
        <v>137</v>
      </c>
      <c r="CH830" s="181">
        <v>1</v>
      </c>
      <c r="CI830" s="181">
        <v>1</v>
      </c>
      <c r="CJ830" s="358">
        <v>1</v>
      </c>
      <c r="CK830" s="181"/>
      <c r="CL830" s="181">
        <v>0</v>
      </c>
      <c r="CM830" s="234"/>
      <c r="CN830" s="181">
        <v>0</v>
      </c>
      <c r="CO830" s="181">
        <v>0</v>
      </c>
      <c r="CP830" s="358" t="s">
        <v>148</v>
      </c>
      <c r="CQ830" s="234" t="s">
        <v>137</v>
      </c>
      <c r="CR830" s="181">
        <v>0</v>
      </c>
      <c r="CS830" s="234" t="s">
        <v>137</v>
      </c>
      <c r="CT830" s="181">
        <v>0</v>
      </c>
      <c r="CU830" s="181">
        <v>0</v>
      </c>
      <c r="CV830" s="358" t="s">
        <v>148</v>
      </c>
      <c r="CW830" s="234" t="s">
        <v>137</v>
      </c>
      <c r="CX830" s="181">
        <v>0</v>
      </c>
      <c r="CY830" s="234" t="s">
        <v>137</v>
      </c>
      <c r="CZ830" s="181">
        <v>0</v>
      </c>
      <c r="DA830" s="181">
        <v>0</v>
      </c>
      <c r="DB830" s="358" t="s">
        <v>148</v>
      </c>
      <c r="DC830" s="234" t="s">
        <v>137</v>
      </c>
      <c r="DD830" s="181">
        <v>0</v>
      </c>
      <c r="DE830" s="234" t="s">
        <v>137</v>
      </c>
      <c r="DF830" s="181">
        <v>0</v>
      </c>
      <c r="DG830" s="181">
        <v>0</v>
      </c>
      <c r="DH830" s="358" t="s">
        <v>148</v>
      </c>
      <c r="DI830" s="234" t="s">
        <v>137</v>
      </c>
      <c r="DJ830" s="181">
        <v>0</v>
      </c>
      <c r="DK830" s="234" t="s">
        <v>137</v>
      </c>
      <c r="DL830" s="181">
        <v>0</v>
      </c>
      <c r="DM830" s="181">
        <v>0</v>
      </c>
      <c r="DN830" s="358" t="s">
        <v>148</v>
      </c>
      <c r="DO830" s="234" t="s">
        <v>137</v>
      </c>
      <c r="DP830" s="181">
        <v>0</v>
      </c>
      <c r="DQ830" s="234" t="s">
        <v>137</v>
      </c>
      <c r="DR830" s="181">
        <v>1</v>
      </c>
      <c r="DS830" s="181">
        <v>0</v>
      </c>
      <c r="DT830" s="358">
        <v>0</v>
      </c>
      <c r="DU830" s="234" t="s">
        <v>5345</v>
      </c>
      <c r="DV830" s="181">
        <v>0</v>
      </c>
      <c r="DW830" s="234" t="s">
        <v>137</v>
      </c>
      <c r="DX830" s="181">
        <v>1</v>
      </c>
      <c r="DY830" s="181">
        <v>0</v>
      </c>
      <c r="DZ830" s="357">
        <v>0</v>
      </c>
      <c r="EA830" s="234" t="s">
        <v>16430</v>
      </c>
      <c r="EB830" s="181">
        <v>0</v>
      </c>
      <c r="EC830" s="234" t="s">
        <v>137</v>
      </c>
      <c r="ED830" s="181">
        <v>0</v>
      </c>
      <c r="EE830" s="181">
        <v>0</v>
      </c>
      <c r="EF830" s="357" t="s">
        <v>148</v>
      </c>
      <c r="EG830" s="234" t="s">
        <v>137</v>
      </c>
      <c r="EH830" s="181">
        <v>0</v>
      </c>
      <c r="EI830" s="234" t="s">
        <v>137</v>
      </c>
      <c r="EJ830" s="181">
        <v>0</v>
      </c>
      <c r="EK830" s="181">
        <v>0</v>
      </c>
      <c r="EL830" s="357" t="s">
        <v>148</v>
      </c>
      <c r="EM830" s="234" t="s">
        <v>137</v>
      </c>
      <c r="EN830" s="181">
        <v>0</v>
      </c>
      <c r="EO830" s="234" t="s">
        <v>137</v>
      </c>
      <c r="EP830" s="181">
        <v>1</v>
      </c>
      <c r="EQ830" s="181">
        <v>0</v>
      </c>
      <c r="ER830" s="358">
        <v>0</v>
      </c>
      <c r="ES830" s="234" t="s">
        <v>5343</v>
      </c>
      <c r="ET830" s="181">
        <v>0</v>
      </c>
      <c r="EU830" s="234" t="s">
        <v>137</v>
      </c>
      <c r="EV830" s="181">
        <v>5</v>
      </c>
      <c r="EW830" s="181">
        <v>0</v>
      </c>
      <c r="EX830" s="359">
        <v>0</v>
      </c>
      <c r="EY830" s="234" t="s">
        <v>5343</v>
      </c>
      <c r="EZ830" s="181">
        <v>0</v>
      </c>
      <c r="FA830" s="234" t="s">
        <v>137</v>
      </c>
      <c r="FB830" s="181">
        <v>0</v>
      </c>
      <c r="FC830" s="181">
        <v>0</v>
      </c>
      <c r="FD830" s="359" t="s">
        <v>148</v>
      </c>
      <c r="FE830" s="234" t="s">
        <v>137</v>
      </c>
      <c r="FF830" s="181">
        <v>0</v>
      </c>
      <c r="FG830" s="234" t="s">
        <v>137</v>
      </c>
      <c r="FH830" s="181">
        <v>0</v>
      </c>
      <c r="FI830" s="181">
        <v>0</v>
      </c>
      <c r="FJ830" s="359" t="s">
        <v>148</v>
      </c>
      <c r="FK830" s="234" t="s">
        <v>137</v>
      </c>
      <c r="FL830" s="181">
        <v>0</v>
      </c>
      <c r="FM830" s="234" t="s">
        <v>137</v>
      </c>
      <c r="FN830" s="181">
        <v>0</v>
      </c>
      <c r="FO830" s="181">
        <v>0</v>
      </c>
      <c r="FP830" s="359" t="s">
        <v>148</v>
      </c>
      <c r="FQ830" s="234" t="s">
        <v>137</v>
      </c>
      <c r="FR830" s="181">
        <v>0</v>
      </c>
      <c r="FS830" s="234" t="s">
        <v>137</v>
      </c>
      <c r="FT830" s="181">
        <v>0</v>
      </c>
      <c r="FU830" s="181">
        <v>0</v>
      </c>
      <c r="FV830" s="359" t="s">
        <v>148</v>
      </c>
      <c r="FW830" s="234" t="s">
        <v>137</v>
      </c>
      <c r="FX830" s="181">
        <v>0</v>
      </c>
      <c r="FY830" s="234" t="s">
        <v>137</v>
      </c>
      <c r="FZ830" s="181">
        <v>1</v>
      </c>
      <c r="GA830" s="181">
        <v>0</v>
      </c>
      <c r="GB830" s="359">
        <v>0</v>
      </c>
      <c r="GC830" s="234" t="s">
        <v>16431</v>
      </c>
      <c r="GD830" s="181">
        <v>0</v>
      </c>
      <c r="GE830" s="234" t="s">
        <v>137</v>
      </c>
      <c r="GF830" s="181">
        <v>0</v>
      </c>
      <c r="GG830" s="181">
        <v>0</v>
      </c>
      <c r="GH830" s="359" t="s">
        <v>148</v>
      </c>
      <c r="GI830" s="234"/>
      <c r="GJ830" s="181">
        <v>0</v>
      </c>
      <c r="GK830" s="234" t="s">
        <v>137</v>
      </c>
      <c r="GL830" s="181" t="s">
        <v>143</v>
      </c>
      <c r="GM830" s="181" t="s">
        <v>1858</v>
      </c>
      <c r="GN830" s="180" t="s">
        <v>146</v>
      </c>
      <c r="GO830" s="272"/>
      <c r="GP830" s="272"/>
      <c r="GQ830" s="181" t="s">
        <v>156</v>
      </c>
      <c r="GR830" s="181" t="s">
        <v>146</v>
      </c>
      <c r="GS830" s="181" t="s">
        <v>132</v>
      </c>
      <c r="GT830" s="181"/>
      <c r="GU830" s="181"/>
      <c r="GV830" s="181"/>
      <c r="GW830" s="234"/>
      <c r="GX830" s="181" t="s">
        <v>132</v>
      </c>
      <c r="GY830" s="181"/>
      <c r="GZ830" s="181"/>
      <c r="HA830" s="181"/>
      <c r="HB830" s="181"/>
      <c r="HC830" s="181"/>
      <c r="HD830" s="195" t="s">
        <v>132</v>
      </c>
      <c r="HE830" s="181" t="s">
        <v>132</v>
      </c>
      <c r="HF830" s="181" t="s">
        <v>132</v>
      </c>
      <c r="HG830" s="181" t="s">
        <v>137</v>
      </c>
      <c r="HH830" s="181" t="s">
        <v>137</v>
      </c>
      <c r="HI830" s="181" t="s">
        <v>132</v>
      </c>
      <c r="HJ830" s="181" t="s">
        <v>148</v>
      </c>
      <c r="HK830" s="181"/>
    </row>
    <row r="831" spans="1:219" s="164" customFormat="1" ht="115" customHeight="1">
      <c r="A831" s="334" t="s">
        <v>18632</v>
      </c>
      <c r="B831" s="554" t="s">
        <v>5346</v>
      </c>
      <c r="C831" s="554" t="s">
        <v>5347</v>
      </c>
      <c r="D831" s="554" t="s">
        <v>95</v>
      </c>
      <c r="E831" s="168" t="s">
        <v>132</v>
      </c>
      <c r="F831" s="168"/>
      <c r="G831" s="237" t="s">
        <v>137</v>
      </c>
      <c r="H831" s="168" t="s">
        <v>132</v>
      </c>
      <c r="I831" s="168"/>
      <c r="J831" s="237"/>
      <c r="K831" s="339" t="s">
        <v>138</v>
      </c>
      <c r="L831" s="168"/>
      <c r="M831" s="340"/>
      <c r="N831" s="168" t="s">
        <v>138</v>
      </c>
      <c r="O831" s="168"/>
      <c r="P831" s="237"/>
      <c r="Q831" s="168" t="s">
        <v>132</v>
      </c>
      <c r="R831" s="168" t="s">
        <v>137</v>
      </c>
      <c r="S831" s="237" t="s">
        <v>137</v>
      </c>
      <c r="T831" s="168" t="s">
        <v>132</v>
      </c>
      <c r="U831" s="168" t="s">
        <v>137</v>
      </c>
      <c r="V831" s="237" t="s">
        <v>137</v>
      </c>
      <c r="W831" s="168" t="s">
        <v>132</v>
      </c>
      <c r="X831" s="168" t="s">
        <v>137</v>
      </c>
      <c r="Y831" s="237" t="s">
        <v>137</v>
      </c>
      <c r="Z831" s="168" t="s">
        <v>132</v>
      </c>
      <c r="AA831" s="168" t="s">
        <v>137</v>
      </c>
      <c r="AB831" s="237" t="s">
        <v>137</v>
      </c>
      <c r="AC831" s="243" t="s">
        <v>132</v>
      </c>
      <c r="AD831" s="243" t="s">
        <v>137</v>
      </c>
      <c r="AE831" s="237" t="s">
        <v>137</v>
      </c>
      <c r="AF831" s="561" t="s">
        <v>148</v>
      </c>
      <c r="AG831" s="554" t="s">
        <v>132</v>
      </c>
      <c r="AH831" s="553" t="s">
        <v>14726</v>
      </c>
      <c r="AI831" s="168" t="s">
        <v>132</v>
      </c>
      <c r="AJ831" s="168" t="s">
        <v>137</v>
      </c>
      <c r="AK831" s="237" t="s">
        <v>137</v>
      </c>
      <c r="AL831" s="168" t="s">
        <v>132</v>
      </c>
      <c r="AM831" s="168" t="s">
        <v>137</v>
      </c>
      <c r="AN831" s="237" t="s">
        <v>137</v>
      </c>
      <c r="AO831" s="168" t="s">
        <v>138</v>
      </c>
      <c r="AP831" s="168" t="s">
        <v>137</v>
      </c>
      <c r="AQ831" s="237" t="s">
        <v>137</v>
      </c>
      <c r="AR831" s="168" t="s">
        <v>132</v>
      </c>
      <c r="AS831" s="168" t="s">
        <v>137</v>
      </c>
      <c r="AT831" s="237" t="s">
        <v>137</v>
      </c>
      <c r="AU831" s="168" t="s">
        <v>132</v>
      </c>
      <c r="AV831" s="168" t="s">
        <v>137</v>
      </c>
      <c r="AW831" s="237" t="s">
        <v>137</v>
      </c>
      <c r="AX831" s="168" t="s">
        <v>132</v>
      </c>
      <c r="AY831" s="168" t="s">
        <v>137</v>
      </c>
      <c r="AZ831" s="237" t="s">
        <v>137</v>
      </c>
      <c r="BA831" s="168" t="s">
        <v>132</v>
      </c>
      <c r="BB831" s="168"/>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8"/>
      <c r="GP831" s="168"/>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4"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1">
        <v>6</v>
      </c>
      <c r="BQ832" s="171">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1">
        <v>0</v>
      </c>
      <c r="DG832" s="171">
        <v>0</v>
      </c>
      <c r="DH832" s="331" t="s">
        <v>148</v>
      </c>
      <c r="DI832" s="552" t="s">
        <v>137</v>
      </c>
      <c r="DJ832" s="551">
        <v>0</v>
      </c>
      <c r="DK832" s="552" t="s">
        <v>137</v>
      </c>
      <c r="DL832" s="171">
        <v>9</v>
      </c>
      <c r="DM832" s="171">
        <v>1</v>
      </c>
      <c r="DN832" s="331">
        <v>0.1111111111111111</v>
      </c>
      <c r="DO832" s="552" t="s">
        <v>12216</v>
      </c>
      <c r="DP832" s="550">
        <v>0</v>
      </c>
      <c r="DQ832" s="552" t="s">
        <v>137</v>
      </c>
      <c r="DR832" s="171">
        <v>60</v>
      </c>
      <c r="DS832" s="171">
        <v>23</v>
      </c>
      <c r="DT832" s="331">
        <v>0.38333333333333336</v>
      </c>
      <c r="DU832" s="552" t="s">
        <v>15766</v>
      </c>
      <c r="DV832" s="551">
        <v>0</v>
      </c>
      <c r="DW832" s="552" t="s">
        <v>137</v>
      </c>
      <c r="DX832" s="171">
        <v>10</v>
      </c>
      <c r="DY832" s="171">
        <v>9</v>
      </c>
      <c r="DZ832" s="331">
        <v>0.9</v>
      </c>
      <c r="EA832" s="552" t="s">
        <v>11421</v>
      </c>
      <c r="EB832" s="551">
        <v>0</v>
      </c>
      <c r="EC832" s="552" t="s">
        <v>137</v>
      </c>
      <c r="ED832" s="171">
        <v>11</v>
      </c>
      <c r="EE832" s="171">
        <v>4</v>
      </c>
      <c r="EF832" s="575">
        <v>0.36363636363636365</v>
      </c>
      <c r="EG832" s="552" t="s">
        <v>11422</v>
      </c>
      <c r="EH832" s="551">
        <v>0</v>
      </c>
      <c r="EI832" s="552" t="s">
        <v>137</v>
      </c>
      <c r="EJ832" s="171">
        <v>11</v>
      </c>
      <c r="EK832" s="171">
        <v>0</v>
      </c>
      <c r="EL832" s="575">
        <v>0</v>
      </c>
      <c r="EM832" s="552" t="s">
        <v>12606</v>
      </c>
      <c r="EN832" s="551">
        <v>11</v>
      </c>
      <c r="EO832" s="552" t="s">
        <v>12607</v>
      </c>
      <c r="EP832" s="171">
        <v>18</v>
      </c>
      <c r="EQ832" s="171">
        <v>3</v>
      </c>
      <c r="ER832" s="331">
        <v>0.16666666666666666</v>
      </c>
      <c r="ES832" s="552" t="s">
        <v>14729</v>
      </c>
      <c r="ET832" s="551">
        <v>14</v>
      </c>
      <c r="EU832" s="552" t="s">
        <v>11423</v>
      </c>
      <c r="EV832" s="171">
        <v>36</v>
      </c>
      <c r="EW832" s="171">
        <v>0</v>
      </c>
      <c r="EX832" s="331">
        <v>0</v>
      </c>
      <c r="EY832" s="552" t="s">
        <v>13228</v>
      </c>
      <c r="EZ832" s="551">
        <v>36</v>
      </c>
      <c r="FA832" s="552" t="s">
        <v>13229</v>
      </c>
      <c r="FB832" s="171">
        <v>6</v>
      </c>
      <c r="FC832" s="171">
        <v>2</v>
      </c>
      <c r="FD832" s="331">
        <v>0.33333333333333331</v>
      </c>
      <c r="FE832" s="552" t="s">
        <v>11424</v>
      </c>
      <c r="FF832" s="551">
        <v>3</v>
      </c>
      <c r="FG832" s="552" t="s">
        <v>11424</v>
      </c>
      <c r="FH832" s="171">
        <v>2</v>
      </c>
      <c r="FI832" s="171">
        <v>1</v>
      </c>
      <c r="FJ832" s="331">
        <v>0.5</v>
      </c>
      <c r="FK832" s="552" t="s">
        <v>11425</v>
      </c>
      <c r="FL832" s="551">
        <v>1</v>
      </c>
      <c r="FM832" s="552" t="s">
        <v>11426</v>
      </c>
      <c r="FN832" s="171">
        <v>0</v>
      </c>
      <c r="FO832" s="171">
        <v>0</v>
      </c>
      <c r="FP832" s="331" t="s">
        <v>148</v>
      </c>
      <c r="FQ832" s="552" t="s">
        <v>137</v>
      </c>
      <c r="FR832" s="551">
        <v>0</v>
      </c>
      <c r="FS832" s="552" t="s">
        <v>137</v>
      </c>
      <c r="FT832" s="171">
        <v>0</v>
      </c>
      <c r="FU832" s="171">
        <v>0</v>
      </c>
      <c r="FV832" s="331" t="s">
        <v>148</v>
      </c>
      <c r="FW832" s="552" t="s">
        <v>137</v>
      </c>
      <c r="FX832" s="551">
        <v>0</v>
      </c>
      <c r="FY832" s="552" t="s">
        <v>137</v>
      </c>
      <c r="FZ832" s="171">
        <v>8</v>
      </c>
      <c r="GA832" s="171">
        <v>8</v>
      </c>
      <c r="GB832" s="331">
        <v>1</v>
      </c>
      <c r="GC832" s="552" t="s">
        <v>137</v>
      </c>
      <c r="GD832" s="551">
        <v>0</v>
      </c>
      <c r="GE832" s="552" t="s">
        <v>137</v>
      </c>
      <c r="GF832" s="171">
        <v>27</v>
      </c>
      <c r="GG832" s="171">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4"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4"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4"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1">
        <v>3</v>
      </c>
      <c r="BQ835" s="171">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1">
        <v>1</v>
      </c>
      <c r="DG835" s="171">
        <v>0</v>
      </c>
      <c r="DH835" s="331">
        <v>0</v>
      </c>
      <c r="DI835" s="552" t="s">
        <v>5384</v>
      </c>
      <c r="DJ835" s="551">
        <v>0</v>
      </c>
      <c r="DK835" s="552"/>
      <c r="DL835" s="171">
        <v>2</v>
      </c>
      <c r="DM835" s="171">
        <v>2</v>
      </c>
      <c r="DN835" s="331">
        <v>1</v>
      </c>
      <c r="DO835" s="552" t="s">
        <v>137</v>
      </c>
      <c r="DP835" s="550">
        <v>0</v>
      </c>
      <c r="DQ835" s="552" t="s">
        <v>137</v>
      </c>
      <c r="DR835" s="171">
        <v>19</v>
      </c>
      <c r="DS835" s="171">
        <v>0</v>
      </c>
      <c r="DT835" s="331">
        <v>0</v>
      </c>
      <c r="DU835" s="552" t="s">
        <v>15774</v>
      </c>
      <c r="DV835" s="551">
        <v>0</v>
      </c>
      <c r="DW835" s="552" t="s">
        <v>137</v>
      </c>
      <c r="DX835" s="171">
        <v>5</v>
      </c>
      <c r="DY835" s="171">
        <v>0</v>
      </c>
      <c r="DZ835" s="331">
        <v>0</v>
      </c>
      <c r="EA835" s="552" t="s">
        <v>14732</v>
      </c>
      <c r="EB835" s="551">
        <v>0</v>
      </c>
      <c r="EC835" s="552" t="s">
        <v>137</v>
      </c>
      <c r="ED835" s="171">
        <v>5</v>
      </c>
      <c r="EE835" s="171">
        <v>0</v>
      </c>
      <c r="EF835" s="575">
        <v>0</v>
      </c>
      <c r="EG835" s="552" t="s">
        <v>15775</v>
      </c>
      <c r="EH835" s="551">
        <v>0</v>
      </c>
      <c r="EI835" s="552" t="s">
        <v>137</v>
      </c>
      <c r="EJ835" s="171">
        <v>3</v>
      </c>
      <c r="EK835" s="171">
        <v>0</v>
      </c>
      <c r="EL835" s="575">
        <v>0</v>
      </c>
      <c r="EM835" s="552" t="s">
        <v>15776</v>
      </c>
      <c r="EN835" s="551">
        <v>3</v>
      </c>
      <c r="EO835" s="552" t="s">
        <v>15777</v>
      </c>
      <c r="EP835" s="171">
        <v>7</v>
      </c>
      <c r="EQ835" s="171">
        <v>3</v>
      </c>
      <c r="ER835" s="331">
        <v>0.42857142857142855</v>
      </c>
      <c r="ES835" s="552" t="s">
        <v>14733</v>
      </c>
      <c r="ET835" s="551">
        <v>4</v>
      </c>
      <c r="EU835" s="552" t="s">
        <v>14734</v>
      </c>
      <c r="EV835" s="171">
        <v>21</v>
      </c>
      <c r="EW835" s="171">
        <v>0</v>
      </c>
      <c r="EX835" s="331">
        <v>0</v>
      </c>
      <c r="EY835" s="552" t="s">
        <v>14735</v>
      </c>
      <c r="EZ835" s="551">
        <v>21</v>
      </c>
      <c r="FA835" s="552" t="s">
        <v>14736</v>
      </c>
      <c r="FB835" s="171">
        <v>2</v>
      </c>
      <c r="FC835" s="171">
        <v>0</v>
      </c>
      <c r="FD835" s="331">
        <v>0</v>
      </c>
      <c r="FE835" s="552" t="s">
        <v>14737</v>
      </c>
      <c r="FF835" s="551">
        <v>1</v>
      </c>
      <c r="FG835" s="552" t="s">
        <v>14738</v>
      </c>
      <c r="FH835" s="171">
        <v>1</v>
      </c>
      <c r="FI835" s="171">
        <v>0</v>
      </c>
      <c r="FJ835" s="331">
        <v>0</v>
      </c>
      <c r="FK835" s="552" t="s">
        <v>15778</v>
      </c>
      <c r="FL835" s="551">
        <v>1</v>
      </c>
      <c r="FM835" s="552" t="s">
        <v>15769</v>
      </c>
      <c r="FN835" s="171">
        <v>3</v>
      </c>
      <c r="FO835" s="171">
        <v>3</v>
      </c>
      <c r="FP835" s="331">
        <v>1</v>
      </c>
      <c r="FQ835" s="552" t="s">
        <v>137</v>
      </c>
      <c r="FR835" s="551">
        <v>0</v>
      </c>
      <c r="FS835" s="552" t="s">
        <v>137</v>
      </c>
      <c r="FT835" s="171">
        <v>1</v>
      </c>
      <c r="FU835" s="171">
        <v>1</v>
      </c>
      <c r="FV835" s="331">
        <v>1</v>
      </c>
      <c r="FW835" s="552" t="s">
        <v>137</v>
      </c>
      <c r="FX835" s="551">
        <v>0</v>
      </c>
      <c r="FY835" s="552" t="s">
        <v>137</v>
      </c>
      <c r="FZ835" s="171">
        <v>4</v>
      </c>
      <c r="GA835" s="171">
        <v>3</v>
      </c>
      <c r="GB835" s="331">
        <v>0.75</v>
      </c>
      <c r="GC835" s="552" t="s">
        <v>14739</v>
      </c>
      <c r="GD835" s="551">
        <v>0</v>
      </c>
      <c r="GE835" s="552" t="s">
        <v>137</v>
      </c>
      <c r="GF835" s="171">
        <v>7</v>
      </c>
      <c r="GG835" s="171">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4"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1">
        <v>1</v>
      </c>
      <c r="BQ836" s="171">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1">
        <v>0</v>
      </c>
      <c r="DG836" s="171">
        <v>0</v>
      </c>
      <c r="DH836" s="331" t="s">
        <v>148</v>
      </c>
      <c r="DI836" s="552" t="s">
        <v>137</v>
      </c>
      <c r="DJ836" s="551">
        <v>0</v>
      </c>
      <c r="DK836" s="552" t="s">
        <v>137</v>
      </c>
      <c r="DL836" s="171">
        <v>29</v>
      </c>
      <c r="DM836" s="171">
        <v>0</v>
      </c>
      <c r="DN836" s="331">
        <v>0</v>
      </c>
      <c r="DO836" s="552" t="s">
        <v>5390</v>
      </c>
      <c r="DP836" s="550">
        <v>1</v>
      </c>
      <c r="DQ836" s="552" t="s">
        <v>5391</v>
      </c>
      <c r="DR836" s="171">
        <v>9</v>
      </c>
      <c r="DS836" s="171">
        <v>0</v>
      </c>
      <c r="DT836" s="331">
        <v>0</v>
      </c>
      <c r="DU836" s="552" t="s">
        <v>5388</v>
      </c>
      <c r="DV836" s="551">
        <v>0</v>
      </c>
      <c r="DW836" s="552" t="s">
        <v>137</v>
      </c>
      <c r="DX836" s="171">
        <v>1</v>
      </c>
      <c r="DY836" s="171">
        <v>0</v>
      </c>
      <c r="DZ836" s="331">
        <v>0</v>
      </c>
      <c r="EA836" s="552" t="s">
        <v>5392</v>
      </c>
      <c r="EB836" s="551">
        <v>0</v>
      </c>
      <c r="EC836" s="552" t="s">
        <v>137</v>
      </c>
      <c r="ED836" s="171">
        <v>3</v>
      </c>
      <c r="EE836" s="171">
        <v>0</v>
      </c>
      <c r="EF836" s="575">
        <v>0</v>
      </c>
      <c r="EG836" s="552" t="s">
        <v>5392</v>
      </c>
      <c r="EH836" s="551">
        <v>0</v>
      </c>
      <c r="EI836" s="552" t="s">
        <v>137</v>
      </c>
      <c r="EJ836" s="171">
        <v>2</v>
      </c>
      <c r="EK836" s="171">
        <v>0</v>
      </c>
      <c r="EL836" s="575">
        <v>0</v>
      </c>
      <c r="EM836" s="552" t="s">
        <v>5393</v>
      </c>
      <c r="EN836" s="551">
        <v>2</v>
      </c>
      <c r="EO836" s="552" t="s">
        <v>5394</v>
      </c>
      <c r="EP836" s="171">
        <v>3</v>
      </c>
      <c r="EQ836" s="171">
        <v>1</v>
      </c>
      <c r="ER836" s="331">
        <v>0.33333333333333331</v>
      </c>
      <c r="ES836" s="552" t="s">
        <v>5395</v>
      </c>
      <c r="ET836" s="551">
        <v>2</v>
      </c>
      <c r="EU836" s="552" t="s">
        <v>5396</v>
      </c>
      <c r="EV836" s="171">
        <v>5</v>
      </c>
      <c r="EW836" s="171">
        <v>0</v>
      </c>
      <c r="EX836" s="331">
        <v>0</v>
      </c>
      <c r="EY836" s="552" t="s">
        <v>13233</v>
      </c>
      <c r="EZ836" s="551">
        <v>5</v>
      </c>
      <c r="FA836" s="552" t="s">
        <v>13234</v>
      </c>
      <c r="FB836" s="171">
        <v>1</v>
      </c>
      <c r="FC836" s="171">
        <v>0</v>
      </c>
      <c r="FD836" s="331">
        <v>0</v>
      </c>
      <c r="FE836" s="552" t="s">
        <v>5397</v>
      </c>
      <c r="FF836" s="551">
        <v>1</v>
      </c>
      <c r="FG836" s="552" t="s">
        <v>5398</v>
      </c>
      <c r="FH836" s="171">
        <v>1</v>
      </c>
      <c r="FI836" s="171">
        <v>0</v>
      </c>
      <c r="FJ836" s="331">
        <v>0</v>
      </c>
      <c r="FK836" s="552" t="s">
        <v>5399</v>
      </c>
      <c r="FL836" s="551">
        <v>1</v>
      </c>
      <c r="FM836" s="552" t="s">
        <v>13860</v>
      </c>
      <c r="FN836" s="171">
        <v>0</v>
      </c>
      <c r="FO836" s="171">
        <v>0</v>
      </c>
      <c r="FP836" s="331" t="s">
        <v>148</v>
      </c>
      <c r="FQ836" s="552" t="s">
        <v>137</v>
      </c>
      <c r="FR836" s="551">
        <v>0</v>
      </c>
      <c r="FS836" s="552" t="s">
        <v>137</v>
      </c>
      <c r="FT836" s="171">
        <v>1</v>
      </c>
      <c r="FU836" s="171">
        <v>1</v>
      </c>
      <c r="FV836" s="331">
        <v>1</v>
      </c>
      <c r="FW836" s="552" t="s">
        <v>137</v>
      </c>
      <c r="FX836" s="551">
        <v>0</v>
      </c>
      <c r="FY836" s="552" t="s">
        <v>137</v>
      </c>
      <c r="FZ836" s="171">
        <v>6</v>
      </c>
      <c r="GA836" s="171">
        <v>5</v>
      </c>
      <c r="GB836" s="331">
        <v>0.83333333333333337</v>
      </c>
      <c r="GC836" s="552" t="s">
        <v>5392</v>
      </c>
      <c r="GD836" s="551">
        <v>0</v>
      </c>
      <c r="GE836" s="552" t="s">
        <v>137</v>
      </c>
      <c r="GF836" s="171">
        <v>3</v>
      </c>
      <c r="GG836" s="171">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4"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1">
        <v>0</v>
      </c>
      <c r="BQ837" s="171">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1">
        <v>0</v>
      </c>
      <c r="DG837" s="171">
        <v>0</v>
      </c>
      <c r="DH837" s="331" t="s">
        <v>148</v>
      </c>
      <c r="DI837" s="552" t="s">
        <v>137</v>
      </c>
      <c r="DJ837" s="551">
        <v>0</v>
      </c>
      <c r="DK837" s="552" t="s">
        <v>137</v>
      </c>
      <c r="DL837" s="171">
        <v>1</v>
      </c>
      <c r="DM837" s="171">
        <v>0</v>
      </c>
      <c r="DN837" s="331">
        <v>0</v>
      </c>
      <c r="DO837" s="552" t="s">
        <v>15779</v>
      </c>
      <c r="DP837" s="550">
        <v>1</v>
      </c>
      <c r="DQ837" s="552" t="s">
        <v>15780</v>
      </c>
      <c r="DR837" s="171">
        <v>16</v>
      </c>
      <c r="DS837" s="171">
        <v>7</v>
      </c>
      <c r="DT837" s="331">
        <v>0.4375</v>
      </c>
      <c r="DU837" s="552" t="s">
        <v>11428</v>
      </c>
      <c r="DV837" s="551">
        <v>0</v>
      </c>
      <c r="DW837" s="552" t="s">
        <v>137</v>
      </c>
      <c r="DX837" s="171">
        <v>1</v>
      </c>
      <c r="DY837" s="171">
        <v>1</v>
      </c>
      <c r="DZ837" s="331">
        <v>1</v>
      </c>
      <c r="EA837" s="552" t="s">
        <v>137</v>
      </c>
      <c r="EB837" s="551">
        <v>0</v>
      </c>
      <c r="EC837" s="552" t="s">
        <v>137</v>
      </c>
      <c r="ED837" s="171">
        <v>3</v>
      </c>
      <c r="EE837" s="171">
        <v>0</v>
      </c>
      <c r="EF837" s="575">
        <v>0</v>
      </c>
      <c r="EG837" s="552" t="s">
        <v>5403</v>
      </c>
      <c r="EH837" s="551">
        <v>0</v>
      </c>
      <c r="EI837" s="552" t="s">
        <v>137</v>
      </c>
      <c r="EJ837" s="171">
        <v>1</v>
      </c>
      <c r="EK837" s="171">
        <v>0</v>
      </c>
      <c r="EL837" s="575">
        <v>0</v>
      </c>
      <c r="EM837" s="552" t="s">
        <v>5404</v>
      </c>
      <c r="EN837" s="551">
        <v>1</v>
      </c>
      <c r="EO837" s="552" t="s">
        <v>5404</v>
      </c>
      <c r="EP837" s="171">
        <v>10</v>
      </c>
      <c r="EQ837" s="171">
        <v>5</v>
      </c>
      <c r="ER837" s="331">
        <v>0.5</v>
      </c>
      <c r="ES837" s="552" t="s">
        <v>15781</v>
      </c>
      <c r="ET837" s="551">
        <v>2</v>
      </c>
      <c r="EU837" s="552" t="s">
        <v>14743</v>
      </c>
      <c r="EV837" s="171">
        <v>12</v>
      </c>
      <c r="EW837" s="171">
        <v>0</v>
      </c>
      <c r="EX837" s="331">
        <v>0</v>
      </c>
      <c r="EY837" s="552" t="s">
        <v>13235</v>
      </c>
      <c r="EZ837" s="551">
        <v>12</v>
      </c>
      <c r="FA837" s="552" t="s">
        <v>13235</v>
      </c>
      <c r="FB837" s="171">
        <v>1</v>
      </c>
      <c r="FC837" s="171">
        <v>1</v>
      </c>
      <c r="FD837" s="331">
        <v>1</v>
      </c>
      <c r="FE837" s="552" t="s">
        <v>137</v>
      </c>
      <c r="FF837" s="551">
        <v>0</v>
      </c>
      <c r="FG837" s="552" t="s">
        <v>137</v>
      </c>
      <c r="FH837" s="171">
        <v>0</v>
      </c>
      <c r="FI837" s="171">
        <v>0</v>
      </c>
      <c r="FJ837" s="331" t="s">
        <v>148</v>
      </c>
      <c r="FK837" s="552" t="s">
        <v>137</v>
      </c>
      <c r="FL837" s="551">
        <v>0</v>
      </c>
      <c r="FM837" s="552" t="s">
        <v>137</v>
      </c>
      <c r="FN837" s="171">
        <v>0</v>
      </c>
      <c r="FO837" s="171">
        <v>0</v>
      </c>
      <c r="FP837" s="331" t="s">
        <v>148</v>
      </c>
      <c r="FQ837" s="552" t="s">
        <v>137</v>
      </c>
      <c r="FR837" s="551">
        <v>0</v>
      </c>
      <c r="FS837" s="552" t="s">
        <v>137</v>
      </c>
      <c r="FT837" s="171">
        <v>0</v>
      </c>
      <c r="FU837" s="171">
        <v>0</v>
      </c>
      <c r="FV837" s="331" t="s">
        <v>148</v>
      </c>
      <c r="FW837" s="552" t="s">
        <v>137</v>
      </c>
      <c r="FX837" s="551">
        <v>0</v>
      </c>
      <c r="FY837" s="552" t="s">
        <v>137</v>
      </c>
      <c r="FZ837" s="171">
        <v>2</v>
      </c>
      <c r="GA837" s="171">
        <v>1</v>
      </c>
      <c r="GB837" s="331">
        <v>0.5</v>
      </c>
      <c r="GC837" s="552" t="s">
        <v>5405</v>
      </c>
      <c r="GD837" s="551">
        <v>1</v>
      </c>
      <c r="GE837" s="552" t="s">
        <v>5405</v>
      </c>
      <c r="GF837" s="171">
        <v>12</v>
      </c>
      <c r="GG837" s="171">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4"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1">
        <v>1</v>
      </c>
      <c r="BQ838" s="171">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1">
        <v>0</v>
      </c>
      <c r="DG838" s="171">
        <v>0</v>
      </c>
      <c r="DH838" s="331" t="s">
        <v>148</v>
      </c>
      <c r="DI838" s="552" t="s">
        <v>137</v>
      </c>
      <c r="DJ838" s="551">
        <v>0</v>
      </c>
      <c r="DK838" s="552" t="s">
        <v>137</v>
      </c>
      <c r="DL838" s="171">
        <v>0</v>
      </c>
      <c r="DM838" s="171">
        <v>0</v>
      </c>
      <c r="DN838" s="331" t="s">
        <v>148</v>
      </c>
      <c r="DO838" s="552" t="s">
        <v>137</v>
      </c>
      <c r="DP838" s="550">
        <v>0</v>
      </c>
      <c r="DQ838" s="552" t="s">
        <v>137</v>
      </c>
      <c r="DR838" s="171">
        <v>8</v>
      </c>
      <c r="DS838" s="171">
        <v>0</v>
      </c>
      <c r="DT838" s="331">
        <v>0</v>
      </c>
      <c r="DU838" s="552" t="s">
        <v>5409</v>
      </c>
      <c r="DV838" s="551">
        <v>0</v>
      </c>
      <c r="DW838" s="552" t="s">
        <v>137</v>
      </c>
      <c r="DX838" s="171">
        <v>3</v>
      </c>
      <c r="DY838" s="171">
        <v>0</v>
      </c>
      <c r="DZ838" s="331">
        <v>0</v>
      </c>
      <c r="EA838" s="552" t="s">
        <v>5408</v>
      </c>
      <c r="EB838" s="551">
        <v>0</v>
      </c>
      <c r="EC838" s="552" t="s">
        <v>137</v>
      </c>
      <c r="ED838" s="171">
        <v>1</v>
      </c>
      <c r="EE838" s="171">
        <v>0</v>
      </c>
      <c r="EF838" s="575">
        <v>0</v>
      </c>
      <c r="EG838" s="552" t="s">
        <v>5410</v>
      </c>
      <c r="EH838" s="551">
        <v>0</v>
      </c>
      <c r="EI838" s="552" t="s">
        <v>137</v>
      </c>
      <c r="EJ838" s="171">
        <v>1</v>
      </c>
      <c r="EK838" s="171">
        <v>0</v>
      </c>
      <c r="EL838" s="575">
        <v>0</v>
      </c>
      <c r="EM838" s="552" t="s">
        <v>14747</v>
      </c>
      <c r="EN838" s="551">
        <v>1</v>
      </c>
      <c r="EO838" s="552" t="s">
        <v>12608</v>
      </c>
      <c r="EP838" s="171">
        <v>7</v>
      </c>
      <c r="EQ838" s="171">
        <v>0</v>
      </c>
      <c r="ER838" s="331">
        <v>0</v>
      </c>
      <c r="ES838" s="552" t="s">
        <v>5411</v>
      </c>
      <c r="ET838" s="551">
        <v>6</v>
      </c>
      <c r="EU838" s="552" t="s">
        <v>5412</v>
      </c>
      <c r="EV838" s="171">
        <v>2</v>
      </c>
      <c r="EW838" s="171">
        <v>0</v>
      </c>
      <c r="EX838" s="331">
        <v>0</v>
      </c>
      <c r="EY838" s="552" t="s">
        <v>13236</v>
      </c>
      <c r="EZ838" s="551">
        <v>2</v>
      </c>
      <c r="FA838" s="552" t="s">
        <v>13237</v>
      </c>
      <c r="FB838" s="171">
        <v>1</v>
      </c>
      <c r="FC838" s="171">
        <v>0</v>
      </c>
      <c r="FD838" s="331">
        <v>0</v>
      </c>
      <c r="FE838" s="552" t="s">
        <v>5413</v>
      </c>
      <c r="FF838" s="551">
        <v>1</v>
      </c>
      <c r="FG838" s="552" t="s">
        <v>5414</v>
      </c>
      <c r="FH838" s="171">
        <v>0</v>
      </c>
      <c r="FI838" s="171">
        <v>0</v>
      </c>
      <c r="FJ838" s="331" t="s">
        <v>148</v>
      </c>
      <c r="FK838" s="552" t="s">
        <v>137</v>
      </c>
      <c r="FL838" s="551">
        <v>0</v>
      </c>
      <c r="FM838" s="552" t="s">
        <v>137</v>
      </c>
      <c r="FN838" s="171">
        <v>0</v>
      </c>
      <c r="FO838" s="171">
        <v>0</v>
      </c>
      <c r="FP838" s="331" t="s">
        <v>148</v>
      </c>
      <c r="FQ838" s="552" t="s">
        <v>137</v>
      </c>
      <c r="FR838" s="551">
        <v>0</v>
      </c>
      <c r="FS838" s="552" t="s">
        <v>137</v>
      </c>
      <c r="FT838" s="171">
        <v>0</v>
      </c>
      <c r="FU838" s="171">
        <v>0</v>
      </c>
      <c r="FV838" s="331" t="s">
        <v>148</v>
      </c>
      <c r="FW838" s="552" t="s">
        <v>137</v>
      </c>
      <c r="FX838" s="551">
        <v>0</v>
      </c>
      <c r="FY838" s="552" t="s">
        <v>137</v>
      </c>
      <c r="FZ838" s="171">
        <v>1</v>
      </c>
      <c r="GA838" s="171">
        <v>1</v>
      </c>
      <c r="GB838" s="331">
        <v>1</v>
      </c>
      <c r="GC838" s="552" t="s">
        <v>137</v>
      </c>
      <c r="GD838" s="551">
        <v>0</v>
      </c>
      <c r="GE838" s="552" t="s">
        <v>137</v>
      </c>
      <c r="GF838" s="171">
        <v>7</v>
      </c>
      <c r="GG838" s="171">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4"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1">
        <v>2</v>
      </c>
      <c r="BQ839" s="171">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1">
        <v>0</v>
      </c>
      <c r="DG839" s="171">
        <v>0</v>
      </c>
      <c r="DH839" s="331" t="s">
        <v>148</v>
      </c>
      <c r="DI839" s="552" t="s">
        <v>137</v>
      </c>
      <c r="DJ839" s="551">
        <v>0</v>
      </c>
      <c r="DK839" s="552" t="s">
        <v>137</v>
      </c>
      <c r="DL839" s="171">
        <v>13</v>
      </c>
      <c r="DM839" s="171">
        <v>0</v>
      </c>
      <c r="DN839" s="331">
        <v>0</v>
      </c>
      <c r="DO839" s="552" t="s">
        <v>5418</v>
      </c>
      <c r="DP839" s="550">
        <v>0</v>
      </c>
      <c r="DQ839" s="552" t="s">
        <v>137</v>
      </c>
      <c r="DR839" s="171">
        <v>10</v>
      </c>
      <c r="DS839" s="171">
        <v>0</v>
      </c>
      <c r="DT839" s="331">
        <v>0</v>
      </c>
      <c r="DU839" s="552" t="s">
        <v>15786</v>
      </c>
      <c r="DV839" s="551">
        <v>0</v>
      </c>
      <c r="DW839" s="552" t="s">
        <v>137</v>
      </c>
      <c r="DX839" s="171">
        <v>7</v>
      </c>
      <c r="DY839" s="171">
        <v>7</v>
      </c>
      <c r="DZ839" s="331">
        <v>1</v>
      </c>
      <c r="EA839" s="552" t="s">
        <v>137</v>
      </c>
      <c r="EB839" s="551">
        <v>0</v>
      </c>
      <c r="EC839" s="552" t="s">
        <v>137</v>
      </c>
      <c r="ED839" s="171">
        <v>5</v>
      </c>
      <c r="EE839" s="171">
        <v>0</v>
      </c>
      <c r="EF839" s="575">
        <v>0</v>
      </c>
      <c r="EG839" s="552" t="s">
        <v>5419</v>
      </c>
      <c r="EH839" s="551">
        <v>0</v>
      </c>
      <c r="EI839" s="552" t="s">
        <v>137</v>
      </c>
      <c r="EJ839" s="171">
        <v>2</v>
      </c>
      <c r="EK839" s="171">
        <v>0</v>
      </c>
      <c r="EL839" s="575">
        <v>0</v>
      </c>
      <c r="EM839" s="552" t="s">
        <v>5419</v>
      </c>
      <c r="EN839" s="551">
        <v>2</v>
      </c>
      <c r="EO839" s="552" t="s">
        <v>15787</v>
      </c>
      <c r="EP839" s="171">
        <v>8</v>
      </c>
      <c r="EQ839" s="171">
        <v>2</v>
      </c>
      <c r="ER839" s="331">
        <v>0.25</v>
      </c>
      <c r="ES839" s="552" t="s">
        <v>5419</v>
      </c>
      <c r="ET839" s="551">
        <v>4</v>
      </c>
      <c r="EU839" s="552" t="s">
        <v>15787</v>
      </c>
      <c r="EV839" s="171">
        <v>9</v>
      </c>
      <c r="EW839" s="171">
        <v>0</v>
      </c>
      <c r="EX839" s="331">
        <v>0</v>
      </c>
      <c r="EY839" s="552" t="s">
        <v>13238</v>
      </c>
      <c r="EZ839" s="551">
        <v>9</v>
      </c>
      <c r="FA839" s="552" t="s">
        <v>15788</v>
      </c>
      <c r="FB839" s="171">
        <v>0</v>
      </c>
      <c r="FC839" s="171">
        <v>0</v>
      </c>
      <c r="FD839" s="331" t="s">
        <v>148</v>
      </c>
      <c r="FE839" s="552" t="s">
        <v>137</v>
      </c>
      <c r="FF839" s="551">
        <v>0</v>
      </c>
      <c r="FG839" s="552" t="s">
        <v>137</v>
      </c>
      <c r="FH839" s="171">
        <v>0</v>
      </c>
      <c r="FI839" s="171">
        <v>0</v>
      </c>
      <c r="FJ839" s="331" t="s">
        <v>148</v>
      </c>
      <c r="FK839" s="552" t="s">
        <v>137</v>
      </c>
      <c r="FL839" s="551">
        <v>0</v>
      </c>
      <c r="FM839" s="552" t="s">
        <v>137</v>
      </c>
      <c r="FN839" s="171">
        <v>0</v>
      </c>
      <c r="FO839" s="171">
        <v>0</v>
      </c>
      <c r="FP839" s="331" t="s">
        <v>148</v>
      </c>
      <c r="FQ839" s="552" t="s">
        <v>137</v>
      </c>
      <c r="FR839" s="551">
        <v>0</v>
      </c>
      <c r="FS839" s="552" t="s">
        <v>137</v>
      </c>
      <c r="FT839" s="171">
        <v>0</v>
      </c>
      <c r="FU839" s="171">
        <v>0</v>
      </c>
      <c r="FV839" s="331" t="s">
        <v>148</v>
      </c>
      <c r="FW839" s="552" t="s">
        <v>137</v>
      </c>
      <c r="FX839" s="551">
        <v>0</v>
      </c>
      <c r="FY839" s="552" t="s">
        <v>137</v>
      </c>
      <c r="FZ839" s="171">
        <v>2</v>
      </c>
      <c r="GA839" s="171">
        <v>2</v>
      </c>
      <c r="GB839" s="331">
        <v>1</v>
      </c>
      <c r="GC839" s="552" t="s">
        <v>137</v>
      </c>
      <c r="GD839" s="551">
        <v>1</v>
      </c>
      <c r="GE839" s="552" t="s">
        <v>19085</v>
      </c>
      <c r="GF839" s="171">
        <v>15</v>
      </c>
      <c r="GG839" s="171">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4"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1">
        <v>0</v>
      </c>
      <c r="BQ840" s="171">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1">
        <v>0</v>
      </c>
      <c r="DG840" s="171">
        <v>0</v>
      </c>
      <c r="DH840" s="331" t="s">
        <v>148</v>
      </c>
      <c r="DI840" s="552" t="s">
        <v>137</v>
      </c>
      <c r="DJ840" s="551">
        <v>0</v>
      </c>
      <c r="DK840" s="552" t="s">
        <v>137</v>
      </c>
      <c r="DL840" s="171">
        <v>0</v>
      </c>
      <c r="DM840" s="171">
        <v>0</v>
      </c>
      <c r="DN840" s="331" t="s">
        <v>148</v>
      </c>
      <c r="DO840" s="552" t="s">
        <v>137</v>
      </c>
      <c r="DP840" s="550">
        <v>0</v>
      </c>
      <c r="DQ840" s="552" t="s">
        <v>137</v>
      </c>
      <c r="DR840" s="171">
        <v>9</v>
      </c>
      <c r="DS840" s="171">
        <v>0</v>
      </c>
      <c r="DT840" s="331">
        <v>0</v>
      </c>
      <c r="DU840" s="552" t="s">
        <v>5421</v>
      </c>
      <c r="DV840" s="551">
        <v>0</v>
      </c>
      <c r="DW840" s="552" t="s">
        <v>137</v>
      </c>
      <c r="DX840" s="171">
        <v>1</v>
      </c>
      <c r="DY840" s="171">
        <v>1</v>
      </c>
      <c r="DZ840" s="331">
        <v>1</v>
      </c>
      <c r="EA840" s="552" t="s">
        <v>137</v>
      </c>
      <c r="EB840" s="551">
        <v>0</v>
      </c>
      <c r="EC840" s="552" t="s">
        <v>137</v>
      </c>
      <c r="ED840" s="171">
        <v>0</v>
      </c>
      <c r="EE840" s="171">
        <v>0</v>
      </c>
      <c r="EF840" s="575" t="s">
        <v>148</v>
      </c>
      <c r="EG840" s="552" t="s">
        <v>137</v>
      </c>
      <c r="EH840" s="551">
        <v>0</v>
      </c>
      <c r="EI840" s="552" t="s">
        <v>137</v>
      </c>
      <c r="EJ840" s="171">
        <v>1</v>
      </c>
      <c r="EK840" s="171">
        <v>1</v>
      </c>
      <c r="EL840" s="575">
        <v>1</v>
      </c>
      <c r="EM840" s="552" t="s">
        <v>137</v>
      </c>
      <c r="EN840" s="551">
        <v>0</v>
      </c>
      <c r="EO840" s="552"/>
      <c r="EP840" s="171">
        <v>3</v>
      </c>
      <c r="EQ840" s="171">
        <v>2</v>
      </c>
      <c r="ER840" s="331">
        <v>0.66666666666666663</v>
      </c>
      <c r="ES840" s="552" t="s">
        <v>5422</v>
      </c>
      <c r="ET840" s="551">
        <v>1</v>
      </c>
      <c r="EU840" s="552" t="s">
        <v>5422</v>
      </c>
      <c r="EV840" s="171">
        <v>3</v>
      </c>
      <c r="EW840" s="171">
        <v>0</v>
      </c>
      <c r="EX840" s="331">
        <v>0</v>
      </c>
      <c r="EY840" s="552" t="s">
        <v>5422</v>
      </c>
      <c r="EZ840" s="551">
        <v>3</v>
      </c>
      <c r="FA840" s="552" t="s">
        <v>5422</v>
      </c>
      <c r="FB840" s="171">
        <v>2</v>
      </c>
      <c r="FC840" s="171">
        <v>2</v>
      </c>
      <c r="FD840" s="331">
        <v>1</v>
      </c>
      <c r="FE840" s="552" t="s">
        <v>137</v>
      </c>
      <c r="FF840" s="551">
        <v>0</v>
      </c>
      <c r="FG840" s="552" t="s">
        <v>137</v>
      </c>
      <c r="FH840" s="171">
        <v>0</v>
      </c>
      <c r="FI840" s="171">
        <v>0</v>
      </c>
      <c r="FJ840" s="331" t="s">
        <v>148</v>
      </c>
      <c r="FK840" s="552" t="s">
        <v>137</v>
      </c>
      <c r="FL840" s="551">
        <v>0</v>
      </c>
      <c r="FM840" s="552" t="s">
        <v>137</v>
      </c>
      <c r="FN840" s="171">
        <v>0</v>
      </c>
      <c r="FO840" s="171">
        <v>0</v>
      </c>
      <c r="FP840" s="331" t="s">
        <v>148</v>
      </c>
      <c r="FQ840" s="552" t="s">
        <v>137</v>
      </c>
      <c r="FR840" s="551">
        <v>0</v>
      </c>
      <c r="FS840" s="552" t="s">
        <v>137</v>
      </c>
      <c r="FT840" s="171">
        <v>0</v>
      </c>
      <c r="FU840" s="171">
        <v>0</v>
      </c>
      <c r="FV840" s="331" t="s">
        <v>148</v>
      </c>
      <c r="FW840" s="552" t="s">
        <v>137</v>
      </c>
      <c r="FX840" s="551">
        <v>0</v>
      </c>
      <c r="FY840" s="552" t="s">
        <v>137</v>
      </c>
      <c r="FZ840" s="171">
        <v>10</v>
      </c>
      <c r="GA840" s="171">
        <v>8</v>
      </c>
      <c r="GB840" s="331">
        <v>0.8</v>
      </c>
      <c r="GC840" s="552" t="s">
        <v>5422</v>
      </c>
      <c r="GD840" s="551">
        <v>2</v>
      </c>
      <c r="GE840" s="552" t="s">
        <v>5422</v>
      </c>
      <c r="GF840" s="171">
        <v>4</v>
      </c>
      <c r="GG840" s="171">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4"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1">
        <v>2</v>
      </c>
      <c r="BQ841" s="171">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1">
        <v>0</v>
      </c>
      <c r="DG841" s="171">
        <v>0</v>
      </c>
      <c r="DH841" s="331" t="s">
        <v>148</v>
      </c>
      <c r="DI841" s="552" t="s">
        <v>137</v>
      </c>
      <c r="DJ841" s="551">
        <v>0</v>
      </c>
      <c r="DK841" s="552" t="s">
        <v>137</v>
      </c>
      <c r="DL841" s="171">
        <v>0</v>
      </c>
      <c r="DM841" s="171">
        <v>0</v>
      </c>
      <c r="DN841" s="331" t="s">
        <v>148</v>
      </c>
      <c r="DO841" s="552" t="s">
        <v>137</v>
      </c>
      <c r="DP841" s="550">
        <v>0</v>
      </c>
      <c r="DQ841" s="552" t="s">
        <v>137</v>
      </c>
      <c r="DR841" s="171">
        <v>7</v>
      </c>
      <c r="DS841" s="171">
        <v>0</v>
      </c>
      <c r="DT841" s="331">
        <v>0</v>
      </c>
      <c r="DU841" s="552" t="s">
        <v>15789</v>
      </c>
      <c r="DV841" s="551">
        <v>0</v>
      </c>
      <c r="DW841" s="552" t="s">
        <v>137</v>
      </c>
      <c r="DX841" s="171">
        <v>3</v>
      </c>
      <c r="DY841" s="171">
        <v>0</v>
      </c>
      <c r="DZ841" s="331">
        <v>0</v>
      </c>
      <c r="EA841" s="552" t="s">
        <v>5423</v>
      </c>
      <c r="EB841" s="551">
        <v>0</v>
      </c>
      <c r="EC841" s="552" t="s">
        <v>137</v>
      </c>
      <c r="ED841" s="171">
        <v>1</v>
      </c>
      <c r="EE841" s="171">
        <v>0</v>
      </c>
      <c r="EF841" s="575">
        <v>0</v>
      </c>
      <c r="EG841" s="552" t="s">
        <v>5423</v>
      </c>
      <c r="EH841" s="551">
        <v>0</v>
      </c>
      <c r="EI841" s="552" t="s">
        <v>137</v>
      </c>
      <c r="EJ841" s="171">
        <v>4</v>
      </c>
      <c r="EK841" s="171">
        <v>0</v>
      </c>
      <c r="EL841" s="575">
        <v>0</v>
      </c>
      <c r="EM841" s="552" t="s">
        <v>11430</v>
      </c>
      <c r="EN841" s="551">
        <v>1</v>
      </c>
      <c r="EO841" s="552" t="s">
        <v>1482</v>
      </c>
      <c r="EP841" s="171">
        <v>1</v>
      </c>
      <c r="EQ841" s="171">
        <v>0</v>
      </c>
      <c r="ER841" s="331">
        <v>0</v>
      </c>
      <c r="ES841" s="552" t="s">
        <v>15790</v>
      </c>
      <c r="ET841" s="551">
        <v>1</v>
      </c>
      <c r="EU841" s="552" t="s">
        <v>5424</v>
      </c>
      <c r="EV841" s="171">
        <v>5</v>
      </c>
      <c r="EW841" s="171">
        <v>0</v>
      </c>
      <c r="EX841" s="331">
        <v>0</v>
      </c>
      <c r="EY841" s="552" t="s">
        <v>13239</v>
      </c>
      <c r="EZ841" s="551">
        <v>4</v>
      </c>
      <c r="FA841" s="552" t="s">
        <v>13240</v>
      </c>
      <c r="FB841" s="171">
        <v>0</v>
      </c>
      <c r="FC841" s="171">
        <v>0</v>
      </c>
      <c r="FD841" s="331" t="s">
        <v>148</v>
      </c>
      <c r="FE841" s="552" t="s">
        <v>137</v>
      </c>
      <c r="FF841" s="551">
        <v>0</v>
      </c>
      <c r="FG841" s="552" t="s">
        <v>137</v>
      </c>
      <c r="FH841" s="171">
        <v>0</v>
      </c>
      <c r="FI841" s="171">
        <v>0</v>
      </c>
      <c r="FJ841" s="331" t="s">
        <v>148</v>
      </c>
      <c r="FK841" s="552" t="s">
        <v>137</v>
      </c>
      <c r="FL841" s="551">
        <v>0</v>
      </c>
      <c r="FM841" s="552" t="s">
        <v>137</v>
      </c>
      <c r="FN841" s="171">
        <v>0</v>
      </c>
      <c r="FO841" s="171">
        <v>0</v>
      </c>
      <c r="FP841" s="331" t="s">
        <v>148</v>
      </c>
      <c r="FQ841" s="552" t="s">
        <v>137</v>
      </c>
      <c r="FR841" s="551">
        <v>0</v>
      </c>
      <c r="FS841" s="552" t="s">
        <v>137</v>
      </c>
      <c r="FT841" s="171">
        <v>0</v>
      </c>
      <c r="FU841" s="171">
        <v>0</v>
      </c>
      <c r="FV841" s="331" t="s">
        <v>148</v>
      </c>
      <c r="FW841" s="552" t="s">
        <v>137</v>
      </c>
      <c r="FX841" s="551">
        <v>0</v>
      </c>
      <c r="FY841" s="552" t="s">
        <v>137</v>
      </c>
      <c r="FZ841" s="171">
        <v>6</v>
      </c>
      <c r="GA841" s="171">
        <v>4</v>
      </c>
      <c r="GB841" s="331">
        <v>0.66666666666666663</v>
      </c>
      <c r="GC841" s="552" t="s">
        <v>5425</v>
      </c>
      <c r="GD841" s="551">
        <v>0</v>
      </c>
      <c r="GE841" s="552" t="s">
        <v>137</v>
      </c>
      <c r="GF841" s="171">
        <v>15</v>
      </c>
      <c r="GG841" s="171">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4"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1">
        <v>1</v>
      </c>
      <c r="BQ842" s="171">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1">
        <v>0</v>
      </c>
      <c r="DG842" s="171">
        <v>0</v>
      </c>
      <c r="DH842" s="331" t="s">
        <v>148</v>
      </c>
      <c r="DI842" s="552" t="s">
        <v>137</v>
      </c>
      <c r="DJ842" s="551">
        <v>0</v>
      </c>
      <c r="DK842" s="552" t="s">
        <v>137</v>
      </c>
      <c r="DL842" s="171">
        <v>0</v>
      </c>
      <c r="DM842" s="171">
        <v>0</v>
      </c>
      <c r="DN842" s="331" t="s">
        <v>148</v>
      </c>
      <c r="DO842" s="552" t="s">
        <v>137</v>
      </c>
      <c r="DP842" s="550">
        <v>0</v>
      </c>
      <c r="DQ842" s="552" t="s">
        <v>137</v>
      </c>
      <c r="DR842" s="171">
        <v>26</v>
      </c>
      <c r="DS842" s="171">
        <v>0</v>
      </c>
      <c r="DT842" s="331">
        <v>0</v>
      </c>
      <c r="DU842" s="552" t="s">
        <v>5429</v>
      </c>
      <c r="DV842" s="551">
        <v>0</v>
      </c>
      <c r="DW842" s="552" t="s">
        <v>137</v>
      </c>
      <c r="DX842" s="171">
        <v>7</v>
      </c>
      <c r="DY842" s="171">
        <v>0</v>
      </c>
      <c r="DZ842" s="331">
        <v>0</v>
      </c>
      <c r="EA842" s="552" t="s">
        <v>550</v>
      </c>
      <c r="EB842" s="551">
        <v>0</v>
      </c>
      <c r="EC842" s="552" t="s">
        <v>5430</v>
      </c>
      <c r="ED842" s="171">
        <v>1</v>
      </c>
      <c r="EE842" s="171">
        <v>0</v>
      </c>
      <c r="EF842" s="575">
        <v>0</v>
      </c>
      <c r="EG842" s="552" t="s">
        <v>745</v>
      </c>
      <c r="EH842" s="551">
        <v>0</v>
      </c>
      <c r="EI842" s="552" t="s">
        <v>137</v>
      </c>
      <c r="EJ842" s="171">
        <v>1</v>
      </c>
      <c r="EK842" s="171">
        <v>0</v>
      </c>
      <c r="EL842" s="575">
        <v>0</v>
      </c>
      <c r="EM842" s="552" t="s">
        <v>5431</v>
      </c>
      <c r="EN842" s="551">
        <v>1</v>
      </c>
      <c r="EO842" s="552" t="s">
        <v>5431</v>
      </c>
      <c r="EP842" s="171">
        <v>1</v>
      </c>
      <c r="EQ842" s="171">
        <v>0</v>
      </c>
      <c r="ER842" s="331">
        <v>0</v>
      </c>
      <c r="ES842" s="552" t="s">
        <v>5431</v>
      </c>
      <c r="ET842" s="551">
        <v>1</v>
      </c>
      <c r="EU842" s="552" t="s">
        <v>5431</v>
      </c>
      <c r="EV842" s="171">
        <v>6</v>
      </c>
      <c r="EW842" s="171">
        <v>0</v>
      </c>
      <c r="EX842" s="331">
        <v>0</v>
      </c>
      <c r="EY842" s="552" t="s">
        <v>745</v>
      </c>
      <c r="EZ842" s="551">
        <v>6</v>
      </c>
      <c r="FA842" s="552" t="s">
        <v>5432</v>
      </c>
      <c r="FB842" s="171">
        <v>1</v>
      </c>
      <c r="FC842" s="171">
        <v>0</v>
      </c>
      <c r="FD842" s="331">
        <v>0</v>
      </c>
      <c r="FE842" s="552" t="s">
        <v>5433</v>
      </c>
      <c r="FF842" s="551">
        <v>1</v>
      </c>
      <c r="FG842" s="552" t="s">
        <v>5433</v>
      </c>
      <c r="FH842" s="171">
        <v>0</v>
      </c>
      <c r="FI842" s="171">
        <v>0</v>
      </c>
      <c r="FJ842" s="331" t="s">
        <v>148</v>
      </c>
      <c r="FK842" s="552" t="s">
        <v>137</v>
      </c>
      <c r="FL842" s="551">
        <v>0</v>
      </c>
      <c r="FM842" s="552" t="s">
        <v>137</v>
      </c>
      <c r="FN842" s="171">
        <v>0</v>
      </c>
      <c r="FO842" s="171">
        <v>0</v>
      </c>
      <c r="FP842" s="331" t="s">
        <v>148</v>
      </c>
      <c r="FQ842" s="552" t="s">
        <v>137</v>
      </c>
      <c r="FR842" s="551">
        <v>0</v>
      </c>
      <c r="FS842" s="552" t="s">
        <v>137</v>
      </c>
      <c r="FT842" s="171">
        <v>0</v>
      </c>
      <c r="FU842" s="171">
        <v>0</v>
      </c>
      <c r="FV842" s="331" t="s">
        <v>148</v>
      </c>
      <c r="FW842" s="552" t="s">
        <v>137</v>
      </c>
      <c r="FX842" s="551">
        <v>0</v>
      </c>
      <c r="FY842" s="552" t="s">
        <v>137</v>
      </c>
      <c r="FZ842" s="171">
        <v>4</v>
      </c>
      <c r="GA842" s="171">
        <v>3</v>
      </c>
      <c r="GB842" s="331">
        <v>0.75</v>
      </c>
      <c r="GC842" s="552" t="s">
        <v>5434</v>
      </c>
      <c r="GD842" s="551">
        <v>1</v>
      </c>
      <c r="GE842" s="552" t="s">
        <v>5432</v>
      </c>
      <c r="GF842" s="171">
        <v>1</v>
      </c>
      <c r="GG842" s="171">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4"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1">
        <v>1</v>
      </c>
      <c r="BQ843" s="171">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1">
        <v>0</v>
      </c>
      <c r="DG843" s="171">
        <v>0</v>
      </c>
      <c r="DH843" s="331" t="s">
        <v>148</v>
      </c>
      <c r="DI843" s="552" t="s">
        <v>137</v>
      </c>
      <c r="DJ843" s="551">
        <v>0</v>
      </c>
      <c r="DK843" s="552" t="s">
        <v>137</v>
      </c>
      <c r="DL843" s="171">
        <v>0</v>
      </c>
      <c r="DM843" s="171">
        <v>0</v>
      </c>
      <c r="DN843" s="331" t="s">
        <v>148</v>
      </c>
      <c r="DO843" s="552" t="s">
        <v>137</v>
      </c>
      <c r="DP843" s="550">
        <v>0</v>
      </c>
      <c r="DQ843" s="552" t="s">
        <v>137</v>
      </c>
      <c r="DR843" s="171">
        <v>8</v>
      </c>
      <c r="DS843" s="171">
        <v>0</v>
      </c>
      <c r="DT843" s="331">
        <v>0</v>
      </c>
      <c r="DU843" s="552" t="s">
        <v>5441</v>
      </c>
      <c r="DV843" s="551">
        <v>0</v>
      </c>
      <c r="DW843" s="552" t="s">
        <v>137</v>
      </c>
      <c r="DX843" s="171">
        <v>1</v>
      </c>
      <c r="DY843" s="171">
        <v>1</v>
      </c>
      <c r="DZ843" s="331">
        <v>1</v>
      </c>
      <c r="EA843" s="552" t="s">
        <v>137</v>
      </c>
      <c r="EB843" s="551">
        <v>0</v>
      </c>
      <c r="EC843" s="552" t="s">
        <v>137</v>
      </c>
      <c r="ED843" s="171">
        <v>0</v>
      </c>
      <c r="EE843" s="171">
        <v>0</v>
      </c>
      <c r="EF843" s="575" t="s">
        <v>148</v>
      </c>
      <c r="EG843" s="552" t="s">
        <v>137</v>
      </c>
      <c r="EH843" s="551">
        <v>0</v>
      </c>
      <c r="EI843" s="552" t="s">
        <v>137</v>
      </c>
      <c r="EJ843" s="171">
        <v>1</v>
      </c>
      <c r="EK843" s="171">
        <v>0</v>
      </c>
      <c r="EL843" s="575">
        <v>0</v>
      </c>
      <c r="EM843" s="552" t="s">
        <v>14753</v>
      </c>
      <c r="EN843" s="551">
        <v>1</v>
      </c>
      <c r="EO843" s="552" t="s">
        <v>5442</v>
      </c>
      <c r="EP843" s="171">
        <v>2</v>
      </c>
      <c r="EQ843" s="171">
        <v>0</v>
      </c>
      <c r="ER843" s="331">
        <v>0</v>
      </c>
      <c r="ES843" s="552" t="s">
        <v>5442</v>
      </c>
      <c r="ET843" s="551">
        <v>2</v>
      </c>
      <c r="EU843" s="552" t="s">
        <v>14754</v>
      </c>
      <c r="EV843" s="171">
        <v>10</v>
      </c>
      <c r="EW843" s="171">
        <v>0</v>
      </c>
      <c r="EX843" s="331">
        <v>0</v>
      </c>
      <c r="EY843" s="552" t="s">
        <v>14755</v>
      </c>
      <c r="EZ843" s="551">
        <v>10</v>
      </c>
      <c r="FA843" s="552" t="s">
        <v>13241</v>
      </c>
      <c r="FB843" s="171">
        <v>1</v>
      </c>
      <c r="FC843" s="171">
        <v>0</v>
      </c>
      <c r="FD843" s="331">
        <v>0</v>
      </c>
      <c r="FE843" s="552" t="s">
        <v>11445</v>
      </c>
      <c r="FF843" s="551">
        <v>1</v>
      </c>
      <c r="FG843" s="552" t="s">
        <v>5443</v>
      </c>
      <c r="FH843" s="171">
        <v>0</v>
      </c>
      <c r="FI843" s="171">
        <v>0</v>
      </c>
      <c r="FJ843" s="331" t="s">
        <v>148</v>
      </c>
      <c r="FK843" s="552" t="s">
        <v>137</v>
      </c>
      <c r="FL843" s="551">
        <v>0</v>
      </c>
      <c r="FM843" s="552" t="s">
        <v>137</v>
      </c>
      <c r="FN843" s="171">
        <v>0</v>
      </c>
      <c r="FO843" s="171">
        <v>0</v>
      </c>
      <c r="FP843" s="331" t="s">
        <v>148</v>
      </c>
      <c r="FQ843" s="552" t="s">
        <v>137</v>
      </c>
      <c r="FR843" s="551">
        <v>0</v>
      </c>
      <c r="FS843" s="552" t="s">
        <v>137</v>
      </c>
      <c r="FT843" s="171">
        <v>0</v>
      </c>
      <c r="FU843" s="171">
        <v>0</v>
      </c>
      <c r="FV843" s="331" t="s">
        <v>148</v>
      </c>
      <c r="FW843" s="552" t="s">
        <v>137</v>
      </c>
      <c r="FX843" s="551">
        <v>0</v>
      </c>
      <c r="FY843" s="552" t="s">
        <v>137</v>
      </c>
      <c r="FZ843" s="171">
        <v>2</v>
      </c>
      <c r="GA843" s="171">
        <v>1</v>
      </c>
      <c r="GB843" s="331">
        <v>0.5</v>
      </c>
      <c r="GC843" s="552" t="s">
        <v>5444</v>
      </c>
      <c r="GD843" s="551">
        <v>1</v>
      </c>
      <c r="GE843" s="552" t="s">
        <v>5445</v>
      </c>
      <c r="GF843" s="171">
        <v>7</v>
      </c>
      <c r="GG843" s="171">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4"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1">
        <v>1</v>
      </c>
      <c r="BQ844" s="171">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1">
        <v>0</v>
      </c>
      <c r="DG844" s="171">
        <v>0</v>
      </c>
      <c r="DH844" s="331" t="s">
        <v>148</v>
      </c>
      <c r="DI844" s="552" t="s">
        <v>137</v>
      </c>
      <c r="DJ844" s="551">
        <v>0</v>
      </c>
      <c r="DK844" s="552" t="s">
        <v>137</v>
      </c>
      <c r="DL844" s="171">
        <v>0</v>
      </c>
      <c r="DM844" s="171">
        <v>0</v>
      </c>
      <c r="DN844" s="331" t="s">
        <v>148</v>
      </c>
      <c r="DO844" s="552" t="s">
        <v>137</v>
      </c>
      <c r="DP844" s="550">
        <v>0</v>
      </c>
      <c r="DQ844" s="552" t="s">
        <v>137</v>
      </c>
      <c r="DR844" s="171">
        <v>4</v>
      </c>
      <c r="DS844" s="171">
        <v>0</v>
      </c>
      <c r="DT844" s="331">
        <v>0</v>
      </c>
      <c r="DU844" s="552" t="s">
        <v>5448</v>
      </c>
      <c r="DV844" s="551">
        <v>0</v>
      </c>
      <c r="DW844" s="552" t="s">
        <v>137</v>
      </c>
      <c r="DX844" s="171">
        <v>5</v>
      </c>
      <c r="DY844" s="171">
        <v>0</v>
      </c>
      <c r="DZ844" s="331">
        <v>0</v>
      </c>
      <c r="EA844" s="552" t="s">
        <v>19247</v>
      </c>
      <c r="EB844" s="551">
        <v>0</v>
      </c>
      <c r="EC844" s="552" t="s">
        <v>137</v>
      </c>
      <c r="ED844" s="171">
        <v>1</v>
      </c>
      <c r="EE844" s="171">
        <v>0</v>
      </c>
      <c r="EF844" s="575">
        <v>0</v>
      </c>
      <c r="EG844" s="552" t="s">
        <v>5448</v>
      </c>
      <c r="EH844" s="551">
        <v>0</v>
      </c>
      <c r="EI844" s="552" t="s">
        <v>137</v>
      </c>
      <c r="EJ844" s="171">
        <v>1</v>
      </c>
      <c r="EK844" s="171">
        <v>0</v>
      </c>
      <c r="EL844" s="575">
        <v>0</v>
      </c>
      <c r="EM844" s="552" t="s">
        <v>5448</v>
      </c>
      <c r="EN844" s="551">
        <v>1</v>
      </c>
      <c r="EO844" s="552" t="s">
        <v>5450</v>
      </c>
      <c r="EP844" s="171">
        <v>4</v>
      </c>
      <c r="EQ844" s="171">
        <v>1</v>
      </c>
      <c r="ER844" s="331">
        <v>0.25</v>
      </c>
      <c r="ES844" s="552" t="s">
        <v>5448</v>
      </c>
      <c r="ET844" s="551">
        <v>3</v>
      </c>
      <c r="EU844" s="552" t="s">
        <v>5450</v>
      </c>
      <c r="EV844" s="171">
        <v>2</v>
      </c>
      <c r="EW844" s="171">
        <v>1</v>
      </c>
      <c r="EX844" s="331">
        <v>0.5</v>
      </c>
      <c r="EY844" s="552" t="s">
        <v>5448</v>
      </c>
      <c r="EZ844" s="551">
        <v>1</v>
      </c>
      <c r="FA844" s="552" t="s">
        <v>5451</v>
      </c>
      <c r="FB844" s="171">
        <v>0</v>
      </c>
      <c r="FC844" s="171">
        <v>0</v>
      </c>
      <c r="FD844" s="331" t="s">
        <v>148</v>
      </c>
      <c r="FE844" s="552" t="s">
        <v>137</v>
      </c>
      <c r="FF844" s="551">
        <v>0</v>
      </c>
      <c r="FG844" s="552" t="s">
        <v>137</v>
      </c>
      <c r="FH844" s="171">
        <v>1</v>
      </c>
      <c r="FI844" s="171">
        <v>0</v>
      </c>
      <c r="FJ844" s="331">
        <v>0</v>
      </c>
      <c r="FK844" s="552" t="s">
        <v>5448</v>
      </c>
      <c r="FL844" s="551">
        <v>1</v>
      </c>
      <c r="FM844" s="552" t="s">
        <v>5452</v>
      </c>
      <c r="FN844" s="171">
        <v>0</v>
      </c>
      <c r="FO844" s="171">
        <v>0</v>
      </c>
      <c r="FP844" s="331" t="s">
        <v>148</v>
      </c>
      <c r="FQ844" s="552" t="s">
        <v>137</v>
      </c>
      <c r="FR844" s="551">
        <v>0</v>
      </c>
      <c r="FS844" s="552" t="s">
        <v>137</v>
      </c>
      <c r="FT844" s="171">
        <v>4</v>
      </c>
      <c r="FU844" s="171">
        <v>0</v>
      </c>
      <c r="FV844" s="331">
        <v>0</v>
      </c>
      <c r="FW844" s="552" t="s">
        <v>5448</v>
      </c>
      <c r="FX844" s="551">
        <v>4</v>
      </c>
      <c r="FY844" s="552" t="s">
        <v>5453</v>
      </c>
      <c r="FZ844" s="171">
        <v>1</v>
      </c>
      <c r="GA844" s="171">
        <v>1</v>
      </c>
      <c r="GB844" s="331">
        <v>1</v>
      </c>
      <c r="GC844" s="552" t="s">
        <v>137</v>
      </c>
      <c r="GD844" s="551">
        <v>0</v>
      </c>
      <c r="GE844" s="552" t="s">
        <v>137</v>
      </c>
      <c r="GF844" s="171">
        <v>18</v>
      </c>
      <c r="GG844" s="171">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4"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1">
        <v>0</v>
      </c>
      <c r="BQ845" s="171">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1">
        <v>0</v>
      </c>
      <c r="DG845" s="171">
        <v>0</v>
      </c>
      <c r="DH845" s="331" t="s">
        <v>148</v>
      </c>
      <c r="DI845" s="552" t="s">
        <v>137</v>
      </c>
      <c r="DJ845" s="551">
        <v>0</v>
      </c>
      <c r="DK845" s="552" t="s">
        <v>137</v>
      </c>
      <c r="DL845" s="171">
        <v>1</v>
      </c>
      <c r="DM845" s="171">
        <v>0</v>
      </c>
      <c r="DN845" s="331">
        <v>0</v>
      </c>
      <c r="DO845" s="552" t="s">
        <v>14759</v>
      </c>
      <c r="DP845" s="550">
        <v>0</v>
      </c>
      <c r="DQ845" s="552" t="s">
        <v>137</v>
      </c>
      <c r="DR845" s="171">
        <v>18</v>
      </c>
      <c r="DS845" s="171">
        <v>8</v>
      </c>
      <c r="DT845" s="331">
        <v>0.44444444444444442</v>
      </c>
      <c r="DU845" s="552" t="s">
        <v>5457</v>
      </c>
      <c r="DV845" s="551">
        <v>0</v>
      </c>
      <c r="DW845" s="552" t="s">
        <v>137</v>
      </c>
      <c r="DX845" s="171">
        <v>6</v>
      </c>
      <c r="DY845" s="171">
        <v>4</v>
      </c>
      <c r="DZ845" s="331">
        <v>0.75</v>
      </c>
      <c r="EA845" s="552" t="s">
        <v>5458</v>
      </c>
      <c r="EB845" s="551">
        <v>0</v>
      </c>
      <c r="EC845" s="552" t="s">
        <v>137</v>
      </c>
      <c r="ED845" s="171">
        <v>2</v>
      </c>
      <c r="EE845" s="171">
        <v>0</v>
      </c>
      <c r="EF845" s="575">
        <v>0</v>
      </c>
      <c r="EG845" s="552" t="s">
        <v>234</v>
      </c>
      <c r="EH845" s="551">
        <v>0</v>
      </c>
      <c r="EI845" s="552" t="s">
        <v>137</v>
      </c>
      <c r="EJ845" s="171">
        <v>9</v>
      </c>
      <c r="EK845" s="171">
        <v>0</v>
      </c>
      <c r="EL845" s="575">
        <v>0</v>
      </c>
      <c r="EM845" s="552" t="s">
        <v>418</v>
      </c>
      <c r="EN845" s="551">
        <v>9</v>
      </c>
      <c r="EO845" s="552" t="s">
        <v>5459</v>
      </c>
      <c r="EP845" s="171">
        <v>8</v>
      </c>
      <c r="EQ845" s="171">
        <v>0</v>
      </c>
      <c r="ER845" s="331">
        <v>0</v>
      </c>
      <c r="ES845" s="552" t="s">
        <v>418</v>
      </c>
      <c r="ET845" s="551">
        <v>8</v>
      </c>
      <c r="EU845" s="552" t="s">
        <v>5460</v>
      </c>
      <c r="EV845" s="171">
        <v>76</v>
      </c>
      <c r="EW845" s="171">
        <v>0</v>
      </c>
      <c r="EX845" s="331">
        <v>0</v>
      </c>
      <c r="EY845" s="552" t="s">
        <v>418</v>
      </c>
      <c r="EZ845" s="551">
        <v>11</v>
      </c>
      <c r="FA845" s="552" t="s">
        <v>13242</v>
      </c>
      <c r="FB845" s="171">
        <v>1</v>
      </c>
      <c r="FC845" s="171">
        <v>1</v>
      </c>
      <c r="FD845" s="331">
        <v>1</v>
      </c>
      <c r="FE845" s="552" t="s">
        <v>137</v>
      </c>
      <c r="FF845" s="551">
        <v>0</v>
      </c>
      <c r="FG845" s="552" t="s">
        <v>137</v>
      </c>
      <c r="FH845" s="171">
        <v>1</v>
      </c>
      <c r="FI845" s="171">
        <v>0</v>
      </c>
      <c r="FJ845" s="331">
        <v>0</v>
      </c>
      <c r="FK845" s="552" t="s">
        <v>234</v>
      </c>
      <c r="FL845" s="551">
        <v>1</v>
      </c>
      <c r="FM845" s="552" t="s">
        <v>5461</v>
      </c>
      <c r="FN845" s="171">
        <v>0</v>
      </c>
      <c r="FO845" s="171">
        <v>0</v>
      </c>
      <c r="FP845" s="331" t="s">
        <v>148</v>
      </c>
      <c r="FQ845" s="552" t="s">
        <v>137</v>
      </c>
      <c r="FR845" s="551">
        <v>0</v>
      </c>
      <c r="FS845" s="552" t="s">
        <v>137</v>
      </c>
      <c r="FT845" s="171">
        <v>0</v>
      </c>
      <c r="FU845" s="171">
        <v>0</v>
      </c>
      <c r="FV845" s="331" t="s">
        <v>148</v>
      </c>
      <c r="FW845" s="552" t="s">
        <v>137</v>
      </c>
      <c r="FX845" s="551">
        <v>0</v>
      </c>
      <c r="FY845" s="552" t="s">
        <v>137</v>
      </c>
      <c r="FZ845" s="171">
        <v>7</v>
      </c>
      <c r="GA845" s="171">
        <v>6</v>
      </c>
      <c r="GB845" s="331">
        <v>0.8571428571428571</v>
      </c>
      <c r="GC845" s="552" t="s">
        <v>137</v>
      </c>
      <c r="GD845" s="551">
        <v>0</v>
      </c>
      <c r="GE845" s="552" t="s">
        <v>137</v>
      </c>
      <c r="GF845" s="171">
        <v>9</v>
      </c>
      <c r="GG845" s="171">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4"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1">
        <v>1</v>
      </c>
      <c r="BQ846" s="171">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1">
        <v>0</v>
      </c>
      <c r="DG846" s="171">
        <v>0</v>
      </c>
      <c r="DH846" s="331" t="s">
        <v>148</v>
      </c>
      <c r="DI846" s="552" t="s">
        <v>137</v>
      </c>
      <c r="DJ846" s="551">
        <v>0</v>
      </c>
      <c r="DK846" s="552" t="s">
        <v>137</v>
      </c>
      <c r="DL846" s="171">
        <v>4</v>
      </c>
      <c r="DM846" s="171">
        <v>4</v>
      </c>
      <c r="DN846" s="331">
        <v>1</v>
      </c>
      <c r="DO846" s="552" t="s">
        <v>137</v>
      </c>
      <c r="DP846" s="550">
        <v>0</v>
      </c>
      <c r="DQ846" s="552" t="s">
        <v>137</v>
      </c>
      <c r="DR846" s="171">
        <v>334</v>
      </c>
      <c r="DS846" s="171">
        <v>179</v>
      </c>
      <c r="DT846" s="331">
        <v>0.83333333333333337</v>
      </c>
      <c r="DU846" s="552" t="s">
        <v>5464</v>
      </c>
      <c r="DV846" s="551">
        <v>0</v>
      </c>
      <c r="DW846" s="552" t="s">
        <v>137</v>
      </c>
      <c r="DX846" s="171">
        <v>4</v>
      </c>
      <c r="DY846" s="171">
        <v>0</v>
      </c>
      <c r="DZ846" s="331">
        <v>0</v>
      </c>
      <c r="EA846" s="552" t="s">
        <v>15795</v>
      </c>
      <c r="EB846" s="551">
        <v>0</v>
      </c>
      <c r="EC846" s="552" t="s">
        <v>137</v>
      </c>
      <c r="ED846" s="171">
        <v>1</v>
      </c>
      <c r="EE846" s="171">
        <v>0</v>
      </c>
      <c r="EF846" s="575">
        <v>0</v>
      </c>
      <c r="EG846" s="552" t="s">
        <v>15796</v>
      </c>
      <c r="EH846" s="551">
        <v>0</v>
      </c>
      <c r="EI846" s="552" t="s">
        <v>137</v>
      </c>
      <c r="EJ846" s="171">
        <v>5</v>
      </c>
      <c r="EK846" s="171">
        <v>0</v>
      </c>
      <c r="EL846" s="575">
        <v>0</v>
      </c>
      <c r="EM846" s="552" t="s">
        <v>5465</v>
      </c>
      <c r="EN846" s="551">
        <v>5</v>
      </c>
      <c r="EO846" s="552" t="s">
        <v>5466</v>
      </c>
      <c r="EP846" s="171">
        <v>12</v>
      </c>
      <c r="EQ846" s="171">
        <v>2</v>
      </c>
      <c r="ER846" s="331">
        <v>0.16666666666666666</v>
      </c>
      <c r="ES846" s="552" t="s">
        <v>5467</v>
      </c>
      <c r="ET846" s="551">
        <v>7</v>
      </c>
      <c r="EU846" s="552" t="s">
        <v>5468</v>
      </c>
      <c r="EV846" s="171">
        <v>10</v>
      </c>
      <c r="EW846" s="171">
        <v>2</v>
      </c>
      <c r="EX846" s="331">
        <v>0.2</v>
      </c>
      <c r="EY846" s="552" t="s">
        <v>15797</v>
      </c>
      <c r="EZ846" s="551">
        <v>6</v>
      </c>
      <c r="FA846" s="552" t="s">
        <v>13243</v>
      </c>
      <c r="FB846" s="171">
        <v>3</v>
      </c>
      <c r="FC846" s="171">
        <v>3</v>
      </c>
      <c r="FD846" s="331">
        <v>1</v>
      </c>
      <c r="FE846" s="552" t="s">
        <v>137</v>
      </c>
      <c r="FF846" s="551">
        <v>0</v>
      </c>
      <c r="FG846" s="552" t="s">
        <v>137</v>
      </c>
      <c r="FH846" s="171">
        <v>0</v>
      </c>
      <c r="FI846" s="171">
        <v>0</v>
      </c>
      <c r="FJ846" s="331" t="s">
        <v>148</v>
      </c>
      <c r="FK846" s="552" t="s">
        <v>137</v>
      </c>
      <c r="FL846" s="551">
        <v>0</v>
      </c>
      <c r="FM846" s="552" t="s">
        <v>137</v>
      </c>
      <c r="FN846" s="171">
        <v>3</v>
      </c>
      <c r="FO846" s="171">
        <v>3</v>
      </c>
      <c r="FP846" s="331">
        <v>1</v>
      </c>
      <c r="FQ846" s="552" t="s">
        <v>137</v>
      </c>
      <c r="FR846" s="551">
        <v>0</v>
      </c>
      <c r="FS846" s="552" t="s">
        <v>137</v>
      </c>
      <c r="FT846" s="171">
        <v>3</v>
      </c>
      <c r="FU846" s="171">
        <v>3</v>
      </c>
      <c r="FV846" s="331">
        <v>1</v>
      </c>
      <c r="FW846" s="552" t="s">
        <v>137</v>
      </c>
      <c r="FX846" s="551">
        <v>0</v>
      </c>
      <c r="FY846" s="552" t="s">
        <v>137</v>
      </c>
      <c r="FZ846" s="171">
        <v>18</v>
      </c>
      <c r="GA846" s="171">
        <v>15</v>
      </c>
      <c r="GB846" s="331">
        <v>0.84210526315789469</v>
      </c>
      <c r="GC846" s="552" t="s">
        <v>5469</v>
      </c>
      <c r="GD846" s="551">
        <v>3</v>
      </c>
      <c r="GE846" s="552" t="s">
        <v>5470</v>
      </c>
      <c r="GF846" s="171">
        <v>19</v>
      </c>
      <c r="GG846" s="171">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4"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1">
        <v>1</v>
      </c>
      <c r="BQ847" s="171">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1">
        <v>0</v>
      </c>
      <c r="DG847" s="171">
        <v>0</v>
      </c>
      <c r="DH847" s="331" t="s">
        <v>148</v>
      </c>
      <c r="DI847" s="552" t="s">
        <v>137</v>
      </c>
      <c r="DJ847" s="551">
        <v>0</v>
      </c>
      <c r="DK847" s="552" t="s">
        <v>137</v>
      </c>
      <c r="DL847" s="171">
        <v>0</v>
      </c>
      <c r="DM847" s="171">
        <v>0</v>
      </c>
      <c r="DN847" s="331" t="s">
        <v>148</v>
      </c>
      <c r="DO847" s="552" t="s">
        <v>137</v>
      </c>
      <c r="DP847" s="550">
        <v>0</v>
      </c>
      <c r="DQ847" s="552" t="s">
        <v>137</v>
      </c>
      <c r="DR847" s="171">
        <v>7</v>
      </c>
      <c r="DS847" s="171">
        <v>0</v>
      </c>
      <c r="DT847" s="331">
        <v>0</v>
      </c>
      <c r="DU847" s="552" t="s">
        <v>5474</v>
      </c>
      <c r="DV847" s="551">
        <v>0</v>
      </c>
      <c r="DW847" s="552" t="s">
        <v>137</v>
      </c>
      <c r="DX847" s="171">
        <v>5</v>
      </c>
      <c r="DY847" s="171">
        <v>0</v>
      </c>
      <c r="DZ847" s="331">
        <v>0</v>
      </c>
      <c r="EA847" s="552" t="s">
        <v>5474</v>
      </c>
      <c r="EB847" s="551">
        <v>0</v>
      </c>
      <c r="EC847" s="552" t="s">
        <v>137</v>
      </c>
      <c r="ED847" s="171">
        <v>0</v>
      </c>
      <c r="EE847" s="171">
        <v>0</v>
      </c>
      <c r="EF847" s="575" t="s">
        <v>148</v>
      </c>
      <c r="EG847" s="552" t="s">
        <v>137</v>
      </c>
      <c r="EH847" s="551">
        <v>0</v>
      </c>
      <c r="EI847" s="552" t="s">
        <v>137</v>
      </c>
      <c r="EJ847" s="171">
        <v>3</v>
      </c>
      <c r="EK847" s="171">
        <v>0</v>
      </c>
      <c r="EL847" s="575">
        <v>0</v>
      </c>
      <c r="EM847" s="552" t="s">
        <v>5475</v>
      </c>
      <c r="EN847" s="551">
        <v>3</v>
      </c>
      <c r="EO847" s="552" t="s">
        <v>5476</v>
      </c>
      <c r="EP847" s="171">
        <v>5</v>
      </c>
      <c r="EQ847" s="171">
        <v>0</v>
      </c>
      <c r="ER847" s="331">
        <v>0</v>
      </c>
      <c r="ES847" s="552" t="s">
        <v>5477</v>
      </c>
      <c r="ET847" s="551">
        <v>5</v>
      </c>
      <c r="EU847" s="552" t="s">
        <v>11432</v>
      </c>
      <c r="EV847" s="171">
        <v>6</v>
      </c>
      <c r="EW847" s="171">
        <v>0</v>
      </c>
      <c r="EX847" s="331">
        <v>0</v>
      </c>
      <c r="EY847" s="552" t="s">
        <v>5475</v>
      </c>
      <c r="EZ847" s="551">
        <v>6</v>
      </c>
      <c r="FA847" s="552" t="s">
        <v>13244</v>
      </c>
      <c r="FB847" s="171">
        <v>3</v>
      </c>
      <c r="FC847" s="171">
        <v>0</v>
      </c>
      <c r="FD847" s="331">
        <v>0</v>
      </c>
      <c r="FE847" s="552" t="s">
        <v>5477</v>
      </c>
      <c r="FF847" s="551">
        <v>3</v>
      </c>
      <c r="FG847" s="552" t="s">
        <v>5478</v>
      </c>
      <c r="FH847" s="171">
        <v>1</v>
      </c>
      <c r="FI847" s="171">
        <v>0</v>
      </c>
      <c r="FJ847" s="331">
        <v>0</v>
      </c>
      <c r="FK847" s="552" t="s">
        <v>5474</v>
      </c>
      <c r="FL847" s="551">
        <v>1</v>
      </c>
      <c r="FM847" s="552" t="s">
        <v>5479</v>
      </c>
      <c r="FN847" s="171">
        <v>0</v>
      </c>
      <c r="FO847" s="171">
        <v>0</v>
      </c>
      <c r="FP847" s="331" t="s">
        <v>148</v>
      </c>
      <c r="FQ847" s="552" t="s">
        <v>137</v>
      </c>
      <c r="FR847" s="551">
        <v>0</v>
      </c>
      <c r="FS847" s="552" t="s">
        <v>137</v>
      </c>
      <c r="FT847" s="171">
        <v>0</v>
      </c>
      <c r="FU847" s="171">
        <v>0</v>
      </c>
      <c r="FV847" s="331" t="s">
        <v>148</v>
      </c>
      <c r="FW847" s="552" t="s">
        <v>137</v>
      </c>
      <c r="FX847" s="551">
        <v>0</v>
      </c>
      <c r="FY847" s="552" t="s">
        <v>137</v>
      </c>
      <c r="FZ847" s="171">
        <v>1</v>
      </c>
      <c r="GA847" s="171">
        <v>0</v>
      </c>
      <c r="GB847" s="331">
        <v>0</v>
      </c>
      <c r="GC847" s="552" t="s">
        <v>15799</v>
      </c>
      <c r="GD847" s="551">
        <v>0</v>
      </c>
      <c r="GE847" s="552" t="s">
        <v>137</v>
      </c>
      <c r="GF847" s="171">
        <v>9</v>
      </c>
      <c r="GG847" s="171">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4"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1">
        <v>2</v>
      </c>
      <c r="BQ848" s="171">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1">
        <v>0</v>
      </c>
      <c r="DG848" s="171">
        <v>0</v>
      </c>
      <c r="DH848" s="331" t="s">
        <v>148</v>
      </c>
      <c r="DI848" s="552" t="s">
        <v>137</v>
      </c>
      <c r="DJ848" s="551">
        <v>0</v>
      </c>
      <c r="DK848" s="552" t="s">
        <v>137</v>
      </c>
      <c r="DL848" s="171">
        <v>2</v>
      </c>
      <c r="DM848" s="171">
        <v>2</v>
      </c>
      <c r="DN848" s="331">
        <v>1</v>
      </c>
      <c r="DO848" s="552" t="s">
        <v>137</v>
      </c>
      <c r="DP848" s="550">
        <v>0</v>
      </c>
      <c r="DQ848" s="552" t="s">
        <v>137</v>
      </c>
      <c r="DR848" s="171">
        <v>17</v>
      </c>
      <c r="DS848" s="171">
        <v>0</v>
      </c>
      <c r="DT848" s="331">
        <v>0</v>
      </c>
      <c r="DU848" s="552" t="s">
        <v>5482</v>
      </c>
      <c r="DV848" s="551">
        <v>0</v>
      </c>
      <c r="DW848" s="552" t="s">
        <v>137</v>
      </c>
      <c r="DX848" s="171">
        <v>3</v>
      </c>
      <c r="DY848" s="171">
        <v>3</v>
      </c>
      <c r="DZ848" s="331">
        <v>1</v>
      </c>
      <c r="EA848" s="552" t="s">
        <v>137</v>
      </c>
      <c r="EB848" s="551">
        <v>0</v>
      </c>
      <c r="EC848" s="552" t="s">
        <v>137</v>
      </c>
      <c r="ED848" s="171">
        <v>0</v>
      </c>
      <c r="EE848" s="171">
        <v>0</v>
      </c>
      <c r="EF848" s="575" t="s">
        <v>148</v>
      </c>
      <c r="EG848" s="552" t="s">
        <v>137</v>
      </c>
      <c r="EH848" s="551">
        <v>0</v>
      </c>
      <c r="EI848" s="552" t="s">
        <v>137</v>
      </c>
      <c r="EJ848" s="171">
        <v>1</v>
      </c>
      <c r="EK848" s="171">
        <v>0</v>
      </c>
      <c r="EL848" s="575">
        <v>0</v>
      </c>
      <c r="EM848" s="552" t="s">
        <v>19092</v>
      </c>
      <c r="EN848" s="551">
        <v>1</v>
      </c>
      <c r="EO848" s="552" t="s">
        <v>5483</v>
      </c>
      <c r="EP848" s="171">
        <v>8</v>
      </c>
      <c r="EQ848" s="171">
        <v>3</v>
      </c>
      <c r="ER848" s="331">
        <v>0.375</v>
      </c>
      <c r="ES848" s="552" t="s">
        <v>5484</v>
      </c>
      <c r="ET848" s="551">
        <v>2</v>
      </c>
      <c r="EU848" s="552" t="s">
        <v>5484</v>
      </c>
      <c r="EV848" s="171">
        <v>5</v>
      </c>
      <c r="EW848" s="171">
        <v>0</v>
      </c>
      <c r="EX848" s="331">
        <v>0</v>
      </c>
      <c r="EY848" s="552" t="s">
        <v>13245</v>
      </c>
      <c r="EZ848" s="551">
        <v>5</v>
      </c>
      <c r="FA848" s="552" t="s">
        <v>13245</v>
      </c>
      <c r="FB848" s="171">
        <v>1</v>
      </c>
      <c r="FC848" s="171">
        <v>1</v>
      </c>
      <c r="FD848" s="331">
        <v>1</v>
      </c>
      <c r="FE848" s="552" t="s">
        <v>137</v>
      </c>
      <c r="FF848" s="551">
        <v>0</v>
      </c>
      <c r="FG848" s="552" t="s">
        <v>137</v>
      </c>
      <c r="FH848" s="171">
        <v>3</v>
      </c>
      <c r="FI848" s="171">
        <v>1</v>
      </c>
      <c r="FJ848" s="331">
        <v>0.33333333333333326</v>
      </c>
      <c r="FK848" s="552" t="s">
        <v>14770</v>
      </c>
      <c r="FL848" s="551">
        <v>0</v>
      </c>
      <c r="FM848" s="552" t="s">
        <v>137</v>
      </c>
      <c r="FN848" s="171">
        <v>0</v>
      </c>
      <c r="FO848" s="171">
        <v>0</v>
      </c>
      <c r="FP848" s="331" t="s">
        <v>148</v>
      </c>
      <c r="FQ848" s="552" t="s">
        <v>137</v>
      </c>
      <c r="FR848" s="551">
        <v>0</v>
      </c>
      <c r="FS848" s="552" t="s">
        <v>137</v>
      </c>
      <c r="FT848" s="171">
        <v>0</v>
      </c>
      <c r="FU848" s="171">
        <v>0</v>
      </c>
      <c r="FV848" s="331" t="s">
        <v>148</v>
      </c>
      <c r="FW848" s="552" t="s">
        <v>137</v>
      </c>
      <c r="FX848" s="551">
        <v>0</v>
      </c>
      <c r="FY848" s="552" t="s">
        <v>137</v>
      </c>
      <c r="FZ848" s="171">
        <v>2</v>
      </c>
      <c r="GA848" s="171">
        <v>0</v>
      </c>
      <c r="GB848" s="331">
        <v>0</v>
      </c>
      <c r="GC848" s="552" t="s">
        <v>5485</v>
      </c>
      <c r="GD848" s="551">
        <v>1</v>
      </c>
      <c r="GE848" s="552" t="s">
        <v>5485</v>
      </c>
      <c r="GF848" s="171">
        <v>5</v>
      </c>
      <c r="GG848" s="171">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4"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1">
        <v>1</v>
      </c>
      <c r="BQ849" s="171">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1">
        <v>0</v>
      </c>
      <c r="DG849" s="171">
        <v>0</v>
      </c>
      <c r="DH849" s="331" t="s">
        <v>148</v>
      </c>
      <c r="DI849" s="552" t="s">
        <v>137</v>
      </c>
      <c r="DJ849" s="551">
        <v>0</v>
      </c>
      <c r="DK849" s="552" t="s">
        <v>137</v>
      </c>
      <c r="DL849" s="171">
        <v>0</v>
      </c>
      <c r="DM849" s="171">
        <v>0</v>
      </c>
      <c r="DN849" s="331" t="s">
        <v>148</v>
      </c>
      <c r="DO849" s="552" t="s">
        <v>137</v>
      </c>
      <c r="DP849" s="550">
        <v>0</v>
      </c>
      <c r="DQ849" s="552" t="s">
        <v>137</v>
      </c>
      <c r="DR849" s="171">
        <v>16</v>
      </c>
      <c r="DS849" s="171">
        <v>0</v>
      </c>
      <c r="DT849" s="331">
        <v>0</v>
      </c>
      <c r="DU849" s="552" t="s">
        <v>173</v>
      </c>
      <c r="DV849" s="551">
        <v>0</v>
      </c>
      <c r="DW849" s="552" t="s">
        <v>137</v>
      </c>
      <c r="DX849" s="171">
        <v>2</v>
      </c>
      <c r="DY849" s="171">
        <v>0</v>
      </c>
      <c r="DZ849" s="331">
        <v>0</v>
      </c>
      <c r="EA849" s="552" t="s">
        <v>173</v>
      </c>
      <c r="EB849" s="551">
        <v>0</v>
      </c>
      <c r="EC849" s="552" t="s">
        <v>137</v>
      </c>
      <c r="ED849" s="171">
        <v>0</v>
      </c>
      <c r="EE849" s="171">
        <v>0</v>
      </c>
      <c r="EF849" s="575" t="s">
        <v>148</v>
      </c>
      <c r="EG849" s="552" t="s">
        <v>137</v>
      </c>
      <c r="EH849" s="551">
        <v>0</v>
      </c>
      <c r="EI849" s="552" t="s">
        <v>137</v>
      </c>
      <c r="EJ849" s="171">
        <v>5</v>
      </c>
      <c r="EK849" s="171">
        <v>0</v>
      </c>
      <c r="EL849" s="575">
        <v>0</v>
      </c>
      <c r="EM849" s="552" t="s">
        <v>5488</v>
      </c>
      <c r="EN849" s="551">
        <v>5</v>
      </c>
      <c r="EO849" s="552" t="s">
        <v>5488</v>
      </c>
      <c r="EP849" s="171">
        <v>8</v>
      </c>
      <c r="EQ849" s="171">
        <v>4</v>
      </c>
      <c r="ER849" s="331">
        <v>0.5</v>
      </c>
      <c r="ES849" s="552" t="s">
        <v>173</v>
      </c>
      <c r="ET849" s="551">
        <v>4</v>
      </c>
      <c r="EU849" s="552" t="s">
        <v>5489</v>
      </c>
      <c r="EV849" s="171">
        <v>5</v>
      </c>
      <c r="EW849" s="171">
        <v>0</v>
      </c>
      <c r="EX849" s="331">
        <v>0</v>
      </c>
      <c r="EY849" s="552" t="s">
        <v>173</v>
      </c>
      <c r="EZ849" s="551">
        <v>5</v>
      </c>
      <c r="FA849" s="552" t="s">
        <v>173</v>
      </c>
      <c r="FB849" s="171">
        <v>4</v>
      </c>
      <c r="FC849" s="171">
        <v>1</v>
      </c>
      <c r="FD849" s="331">
        <v>0.25</v>
      </c>
      <c r="FE849" s="552" t="s">
        <v>19096</v>
      </c>
      <c r="FF849" s="551">
        <v>3</v>
      </c>
      <c r="FG849" s="552" t="s">
        <v>5488</v>
      </c>
      <c r="FH849" s="171">
        <v>0</v>
      </c>
      <c r="FI849" s="171">
        <v>0</v>
      </c>
      <c r="FJ849" s="331" t="s">
        <v>148</v>
      </c>
      <c r="FK849" s="552" t="s">
        <v>137</v>
      </c>
      <c r="FL849" s="551">
        <v>0</v>
      </c>
      <c r="FM849" s="552" t="s">
        <v>137</v>
      </c>
      <c r="FN849" s="171">
        <v>0</v>
      </c>
      <c r="FO849" s="171">
        <v>0</v>
      </c>
      <c r="FP849" s="331" t="s">
        <v>148</v>
      </c>
      <c r="FQ849" s="552" t="s">
        <v>137</v>
      </c>
      <c r="FR849" s="551">
        <v>0</v>
      </c>
      <c r="FS849" s="552" t="s">
        <v>137</v>
      </c>
      <c r="FT849" s="171">
        <v>0</v>
      </c>
      <c r="FU849" s="171">
        <v>0</v>
      </c>
      <c r="FV849" s="331" t="s">
        <v>148</v>
      </c>
      <c r="FW849" s="552" t="s">
        <v>137</v>
      </c>
      <c r="FX849" s="551">
        <v>0</v>
      </c>
      <c r="FY849" s="552" t="s">
        <v>137</v>
      </c>
      <c r="FZ849" s="171">
        <v>15</v>
      </c>
      <c r="GA849" s="171">
        <v>15</v>
      </c>
      <c r="GB849" s="331">
        <v>1</v>
      </c>
      <c r="GC849" s="552" t="s">
        <v>137</v>
      </c>
      <c r="GD849" s="551">
        <v>0</v>
      </c>
      <c r="GE849" s="552" t="s">
        <v>137</v>
      </c>
      <c r="GF849" s="171">
        <v>9</v>
      </c>
      <c r="GG849" s="171">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4"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1">
        <v>0</v>
      </c>
      <c r="BQ850" s="171">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1">
        <v>0</v>
      </c>
      <c r="DG850" s="171">
        <v>0</v>
      </c>
      <c r="DH850" s="331" t="s">
        <v>148</v>
      </c>
      <c r="DI850" s="552" t="s">
        <v>137</v>
      </c>
      <c r="DJ850" s="551">
        <v>0</v>
      </c>
      <c r="DK850" s="552" t="s">
        <v>137</v>
      </c>
      <c r="DL850" s="171">
        <v>0</v>
      </c>
      <c r="DM850" s="171">
        <v>0</v>
      </c>
      <c r="DN850" s="331" t="s">
        <v>148</v>
      </c>
      <c r="DO850" s="552" t="s">
        <v>137</v>
      </c>
      <c r="DP850" s="550">
        <v>0</v>
      </c>
      <c r="DQ850" s="552" t="s">
        <v>137</v>
      </c>
      <c r="DR850" s="171">
        <v>0</v>
      </c>
      <c r="DS850" s="171">
        <v>0</v>
      </c>
      <c r="DT850" s="331" t="s">
        <v>148</v>
      </c>
      <c r="DU850" s="552" t="s">
        <v>137</v>
      </c>
      <c r="DV850" s="551">
        <v>0</v>
      </c>
      <c r="DW850" s="552" t="s">
        <v>137</v>
      </c>
      <c r="DX850" s="171">
        <v>1</v>
      </c>
      <c r="DY850" s="171">
        <v>0</v>
      </c>
      <c r="DZ850" s="331">
        <v>0</v>
      </c>
      <c r="EA850" s="552" t="s">
        <v>1274</v>
      </c>
      <c r="EB850" s="551">
        <v>0</v>
      </c>
      <c r="EC850" s="552" t="s">
        <v>137</v>
      </c>
      <c r="ED850" s="171">
        <v>0</v>
      </c>
      <c r="EE850" s="171">
        <v>0</v>
      </c>
      <c r="EF850" s="575" t="s">
        <v>148</v>
      </c>
      <c r="EG850" s="552" t="s">
        <v>137</v>
      </c>
      <c r="EH850" s="551">
        <v>0</v>
      </c>
      <c r="EI850" s="552" t="s">
        <v>137</v>
      </c>
      <c r="EJ850" s="171">
        <v>1</v>
      </c>
      <c r="EK850" s="171">
        <v>0</v>
      </c>
      <c r="EL850" s="575">
        <v>0</v>
      </c>
      <c r="EM850" s="552" t="s">
        <v>5491</v>
      </c>
      <c r="EN850" s="551">
        <v>1</v>
      </c>
      <c r="EO850" s="552" t="s">
        <v>19098</v>
      </c>
      <c r="EP850" s="171">
        <v>1</v>
      </c>
      <c r="EQ850" s="171">
        <v>0</v>
      </c>
      <c r="ER850" s="331">
        <v>0</v>
      </c>
      <c r="ES850" s="552" t="s">
        <v>5493</v>
      </c>
      <c r="ET850" s="551">
        <v>1</v>
      </c>
      <c r="EU850" s="552" t="s">
        <v>5494</v>
      </c>
      <c r="EV850" s="171">
        <v>1</v>
      </c>
      <c r="EW850" s="171">
        <v>0</v>
      </c>
      <c r="EX850" s="331">
        <v>0</v>
      </c>
      <c r="EY850" s="552" t="s">
        <v>13246</v>
      </c>
      <c r="EZ850" s="551">
        <v>1</v>
      </c>
      <c r="FA850" s="552" t="s">
        <v>13246</v>
      </c>
      <c r="FB850" s="171">
        <v>0</v>
      </c>
      <c r="FC850" s="171">
        <v>0</v>
      </c>
      <c r="FD850" s="331" t="s">
        <v>148</v>
      </c>
      <c r="FE850" s="552" t="s">
        <v>137</v>
      </c>
      <c r="FF850" s="551">
        <v>0</v>
      </c>
      <c r="FG850" s="552" t="s">
        <v>137</v>
      </c>
      <c r="FH850" s="171">
        <v>0</v>
      </c>
      <c r="FI850" s="171">
        <v>0</v>
      </c>
      <c r="FJ850" s="331" t="s">
        <v>148</v>
      </c>
      <c r="FK850" s="552" t="s">
        <v>137</v>
      </c>
      <c r="FL850" s="551">
        <v>0</v>
      </c>
      <c r="FM850" s="552" t="s">
        <v>137</v>
      </c>
      <c r="FN850" s="171">
        <v>0</v>
      </c>
      <c r="FO850" s="171">
        <v>0</v>
      </c>
      <c r="FP850" s="331" t="s">
        <v>148</v>
      </c>
      <c r="FQ850" s="552" t="s">
        <v>137</v>
      </c>
      <c r="FR850" s="551">
        <v>0</v>
      </c>
      <c r="FS850" s="552" t="s">
        <v>137</v>
      </c>
      <c r="FT850" s="171">
        <v>1</v>
      </c>
      <c r="FU850" s="171">
        <v>0</v>
      </c>
      <c r="FV850" s="331">
        <v>0</v>
      </c>
      <c r="FW850" s="552" t="s">
        <v>5495</v>
      </c>
      <c r="FX850" s="551">
        <v>1</v>
      </c>
      <c r="FY850" s="552" t="s">
        <v>5496</v>
      </c>
      <c r="FZ850" s="171">
        <v>1</v>
      </c>
      <c r="GA850" s="171">
        <v>0</v>
      </c>
      <c r="GB850" s="331">
        <v>0</v>
      </c>
      <c r="GC850" s="552" t="s">
        <v>5497</v>
      </c>
      <c r="GD850" s="551">
        <v>1</v>
      </c>
      <c r="GE850" s="552" t="s">
        <v>5497</v>
      </c>
      <c r="GF850" s="171">
        <v>1</v>
      </c>
      <c r="GG850" s="171">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4"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1">
        <v>0</v>
      </c>
      <c r="BQ851" s="171">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1">
        <v>0</v>
      </c>
      <c r="DG851" s="171">
        <v>0</v>
      </c>
      <c r="DH851" s="331" t="s">
        <v>148</v>
      </c>
      <c r="DI851" s="552" t="s">
        <v>137</v>
      </c>
      <c r="DJ851" s="551">
        <v>0</v>
      </c>
      <c r="DK851" s="552" t="s">
        <v>137</v>
      </c>
      <c r="DL851" s="171">
        <v>0</v>
      </c>
      <c r="DM851" s="171">
        <v>0</v>
      </c>
      <c r="DN851" s="331" t="s">
        <v>148</v>
      </c>
      <c r="DO851" s="552" t="s">
        <v>137</v>
      </c>
      <c r="DP851" s="550">
        <v>0</v>
      </c>
      <c r="DQ851" s="552" t="s">
        <v>137</v>
      </c>
      <c r="DR851" s="171">
        <v>9</v>
      </c>
      <c r="DS851" s="171">
        <v>0</v>
      </c>
      <c r="DT851" s="331">
        <v>0</v>
      </c>
      <c r="DU851" s="552" t="s">
        <v>5503</v>
      </c>
      <c r="DV851" s="551">
        <v>0</v>
      </c>
      <c r="DW851" s="552" t="s">
        <v>137</v>
      </c>
      <c r="DX851" s="171">
        <v>0</v>
      </c>
      <c r="DY851" s="171">
        <v>0</v>
      </c>
      <c r="DZ851" s="331" t="s">
        <v>148</v>
      </c>
      <c r="EA851" s="552" t="s">
        <v>137</v>
      </c>
      <c r="EB851" s="551">
        <v>0</v>
      </c>
      <c r="EC851" s="552" t="s">
        <v>137</v>
      </c>
      <c r="ED851" s="171">
        <v>0</v>
      </c>
      <c r="EE851" s="171">
        <v>0</v>
      </c>
      <c r="EF851" s="575" t="s">
        <v>148</v>
      </c>
      <c r="EG851" s="552" t="s">
        <v>137</v>
      </c>
      <c r="EH851" s="551">
        <v>0</v>
      </c>
      <c r="EI851" s="552" t="s">
        <v>137</v>
      </c>
      <c r="EJ851" s="171">
        <v>1</v>
      </c>
      <c r="EK851" s="171">
        <v>0</v>
      </c>
      <c r="EL851" s="575">
        <v>0</v>
      </c>
      <c r="EM851" s="552" t="s">
        <v>5504</v>
      </c>
      <c r="EN851" s="551">
        <v>1</v>
      </c>
      <c r="EO851" s="552" t="s">
        <v>5505</v>
      </c>
      <c r="EP851" s="171">
        <v>0</v>
      </c>
      <c r="EQ851" s="171">
        <v>0</v>
      </c>
      <c r="ER851" s="331" t="s">
        <v>148</v>
      </c>
      <c r="ES851" s="552" t="s">
        <v>137</v>
      </c>
      <c r="ET851" s="551">
        <v>0</v>
      </c>
      <c r="EU851" s="552" t="s">
        <v>137</v>
      </c>
      <c r="EV851" s="171">
        <v>9</v>
      </c>
      <c r="EW851" s="171">
        <v>0</v>
      </c>
      <c r="EX851" s="331">
        <v>0</v>
      </c>
      <c r="EY851" s="552" t="s">
        <v>13247</v>
      </c>
      <c r="EZ851" s="551">
        <v>3</v>
      </c>
      <c r="FA851" s="552" t="s">
        <v>5505</v>
      </c>
      <c r="FB851" s="171">
        <v>1</v>
      </c>
      <c r="FC851" s="171">
        <v>0</v>
      </c>
      <c r="FD851" s="331">
        <v>0</v>
      </c>
      <c r="FE851" s="552" t="s">
        <v>5506</v>
      </c>
      <c r="FF851" s="551">
        <v>2</v>
      </c>
      <c r="FG851" s="552" t="s">
        <v>5505</v>
      </c>
      <c r="FH851" s="171">
        <v>0</v>
      </c>
      <c r="FI851" s="171">
        <v>0</v>
      </c>
      <c r="FJ851" s="331" t="s">
        <v>148</v>
      </c>
      <c r="FK851" s="552" t="s">
        <v>137</v>
      </c>
      <c r="FL851" s="551">
        <v>0</v>
      </c>
      <c r="FM851" s="552" t="s">
        <v>137</v>
      </c>
      <c r="FN851" s="171">
        <v>0</v>
      </c>
      <c r="FO851" s="171">
        <v>0</v>
      </c>
      <c r="FP851" s="331" t="s">
        <v>148</v>
      </c>
      <c r="FQ851" s="552" t="s">
        <v>137</v>
      </c>
      <c r="FR851" s="551">
        <v>0</v>
      </c>
      <c r="FS851" s="552" t="s">
        <v>137</v>
      </c>
      <c r="FT851" s="171">
        <v>0</v>
      </c>
      <c r="FU851" s="171">
        <v>0</v>
      </c>
      <c r="FV851" s="331" t="s">
        <v>148</v>
      </c>
      <c r="FW851" s="552" t="s">
        <v>137</v>
      </c>
      <c r="FX851" s="551">
        <v>0</v>
      </c>
      <c r="FY851" s="552" t="s">
        <v>137</v>
      </c>
      <c r="FZ851" s="171">
        <v>1</v>
      </c>
      <c r="GA851" s="171">
        <v>1</v>
      </c>
      <c r="GB851" s="331">
        <v>1</v>
      </c>
      <c r="GC851" s="552" t="s">
        <v>137</v>
      </c>
      <c r="GD851" s="551">
        <v>1</v>
      </c>
      <c r="GE851" s="552" t="s">
        <v>5507</v>
      </c>
      <c r="GF851" s="171">
        <v>0</v>
      </c>
      <c r="GG851" s="171">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4"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1">
        <v>0</v>
      </c>
      <c r="BQ852" s="171">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1">
        <v>0</v>
      </c>
      <c r="DG852" s="171">
        <v>0</v>
      </c>
      <c r="DH852" s="331" t="s">
        <v>148</v>
      </c>
      <c r="DI852" s="552" t="s">
        <v>137</v>
      </c>
      <c r="DJ852" s="551">
        <v>0</v>
      </c>
      <c r="DK852" s="552" t="s">
        <v>137</v>
      </c>
      <c r="DL852" s="171">
        <v>2</v>
      </c>
      <c r="DM852" s="171">
        <v>2</v>
      </c>
      <c r="DN852" s="331">
        <v>1</v>
      </c>
      <c r="DO852" s="552" t="s">
        <v>137</v>
      </c>
      <c r="DP852" s="550">
        <v>0</v>
      </c>
      <c r="DQ852" s="552" t="s">
        <v>137</v>
      </c>
      <c r="DR852" s="171">
        <v>8</v>
      </c>
      <c r="DS852" s="171">
        <v>0</v>
      </c>
      <c r="DT852" s="331">
        <v>0</v>
      </c>
      <c r="DU852" s="552" t="s">
        <v>5509</v>
      </c>
      <c r="DV852" s="551">
        <v>0</v>
      </c>
      <c r="DW852" s="552" t="s">
        <v>137</v>
      </c>
      <c r="DX852" s="171">
        <v>1</v>
      </c>
      <c r="DY852" s="171">
        <v>1</v>
      </c>
      <c r="DZ852" s="331">
        <v>1</v>
      </c>
      <c r="EA852" s="552" t="s">
        <v>137</v>
      </c>
      <c r="EB852" s="551">
        <v>0</v>
      </c>
      <c r="EC852" s="552" t="s">
        <v>137</v>
      </c>
      <c r="ED852" s="171">
        <v>0</v>
      </c>
      <c r="EE852" s="171">
        <v>0</v>
      </c>
      <c r="EF852" s="575" t="s">
        <v>148</v>
      </c>
      <c r="EG852" s="552" t="s">
        <v>137</v>
      </c>
      <c r="EH852" s="551">
        <v>0</v>
      </c>
      <c r="EI852" s="552" t="s">
        <v>137</v>
      </c>
      <c r="EJ852" s="171">
        <v>1</v>
      </c>
      <c r="EK852" s="171">
        <v>1</v>
      </c>
      <c r="EL852" s="575">
        <v>1</v>
      </c>
      <c r="EM852" s="552" t="s">
        <v>137</v>
      </c>
      <c r="EN852" s="551">
        <v>0</v>
      </c>
      <c r="EO852" s="552"/>
      <c r="EP852" s="171">
        <v>2</v>
      </c>
      <c r="EQ852" s="171">
        <v>1</v>
      </c>
      <c r="ER852" s="331">
        <v>0.5</v>
      </c>
      <c r="ES852" s="552" t="s">
        <v>15801</v>
      </c>
      <c r="ET852" s="551">
        <v>1</v>
      </c>
      <c r="EU852" s="552" t="s">
        <v>15802</v>
      </c>
      <c r="EV852" s="171">
        <v>1</v>
      </c>
      <c r="EW852" s="171">
        <v>0</v>
      </c>
      <c r="EX852" s="331">
        <v>0</v>
      </c>
      <c r="EY852" s="552" t="s">
        <v>13248</v>
      </c>
      <c r="EZ852" s="551">
        <v>1</v>
      </c>
      <c r="FA852" s="552" t="s">
        <v>13249</v>
      </c>
      <c r="FB852" s="171">
        <v>0</v>
      </c>
      <c r="FC852" s="171">
        <v>0</v>
      </c>
      <c r="FD852" s="331" t="s">
        <v>148</v>
      </c>
      <c r="FE852" s="552" t="s">
        <v>137</v>
      </c>
      <c r="FF852" s="551">
        <v>0</v>
      </c>
      <c r="FG852" s="552" t="s">
        <v>137</v>
      </c>
      <c r="FH852" s="171">
        <v>0</v>
      </c>
      <c r="FI852" s="171">
        <v>0</v>
      </c>
      <c r="FJ852" s="331" t="s">
        <v>148</v>
      </c>
      <c r="FK852" s="552" t="s">
        <v>137</v>
      </c>
      <c r="FL852" s="551">
        <v>0</v>
      </c>
      <c r="FM852" s="552" t="s">
        <v>137</v>
      </c>
      <c r="FN852" s="171">
        <v>0</v>
      </c>
      <c r="FO852" s="171">
        <v>0</v>
      </c>
      <c r="FP852" s="331" t="s">
        <v>148</v>
      </c>
      <c r="FQ852" s="552" t="s">
        <v>137</v>
      </c>
      <c r="FR852" s="551">
        <v>0</v>
      </c>
      <c r="FS852" s="552" t="s">
        <v>137</v>
      </c>
      <c r="FT852" s="171">
        <v>1</v>
      </c>
      <c r="FU852" s="171">
        <v>0</v>
      </c>
      <c r="FV852" s="331">
        <v>0</v>
      </c>
      <c r="FW852" s="552" t="s">
        <v>5510</v>
      </c>
      <c r="FX852" s="551">
        <v>1</v>
      </c>
      <c r="FY852" s="552" t="s">
        <v>5511</v>
      </c>
      <c r="FZ852" s="171">
        <v>1</v>
      </c>
      <c r="GA852" s="171">
        <v>1</v>
      </c>
      <c r="GB852" s="331">
        <v>1</v>
      </c>
      <c r="GC852" s="552" t="s">
        <v>137</v>
      </c>
      <c r="GD852" s="551">
        <v>0</v>
      </c>
      <c r="GE852" s="552" t="s">
        <v>137</v>
      </c>
      <c r="GF852" s="171">
        <v>2</v>
      </c>
      <c r="GG852" s="171">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4"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4"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4"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4"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4"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4"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4"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4"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4"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4"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4"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4"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4"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4"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4"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4"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4"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4"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4"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4"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4"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4"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4"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4"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4"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4"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4"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4"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4"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4"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4"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4"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4"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4"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4"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4"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4"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4"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4"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4"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4"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4"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4"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4"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4"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4"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4"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4"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4"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4"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4"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4"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4"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4"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4"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0" customFormat="1" ht="208">
      <c r="A908" s="334" t="s">
        <v>18650</v>
      </c>
      <c r="B908" s="554" t="s">
        <v>5867</v>
      </c>
      <c r="C908" s="554" t="s">
        <v>5868</v>
      </c>
      <c r="D908" s="554" t="s">
        <v>95</v>
      </c>
      <c r="E908" s="168" t="s">
        <v>132</v>
      </c>
      <c r="F908" s="168" t="s">
        <v>137</v>
      </c>
      <c r="G908" s="237" t="s">
        <v>137</v>
      </c>
      <c r="H908" s="168" t="s">
        <v>132</v>
      </c>
      <c r="I908" s="168" t="s">
        <v>137</v>
      </c>
      <c r="J908" s="237" t="s">
        <v>137</v>
      </c>
      <c r="K908" s="339" t="s">
        <v>132</v>
      </c>
      <c r="L908" s="168" t="s">
        <v>137</v>
      </c>
      <c r="M908" s="340" t="s">
        <v>137</v>
      </c>
      <c r="N908" s="168" t="s">
        <v>138</v>
      </c>
      <c r="O908" s="168" t="s">
        <v>132</v>
      </c>
      <c r="P908" s="237" t="s">
        <v>5869</v>
      </c>
      <c r="Q908" s="168" t="s">
        <v>138</v>
      </c>
      <c r="R908" s="168" t="s">
        <v>132</v>
      </c>
      <c r="S908" s="237" t="s">
        <v>5870</v>
      </c>
      <c r="T908" s="168" t="s">
        <v>132</v>
      </c>
      <c r="U908" s="168" t="s">
        <v>137</v>
      </c>
      <c r="V908" s="237" t="s">
        <v>137</v>
      </c>
      <c r="W908" s="168" t="s">
        <v>132</v>
      </c>
      <c r="X908" s="168" t="s">
        <v>137</v>
      </c>
      <c r="Y908" s="237" t="s">
        <v>137</v>
      </c>
      <c r="Z908" s="168" t="s">
        <v>132</v>
      </c>
      <c r="AA908" s="168" t="s">
        <v>137</v>
      </c>
      <c r="AB908" s="237" t="s">
        <v>137</v>
      </c>
      <c r="AC908" s="243" t="s">
        <v>132</v>
      </c>
      <c r="AD908" s="243" t="s">
        <v>137</v>
      </c>
      <c r="AE908" s="237" t="s">
        <v>137</v>
      </c>
      <c r="AF908" s="561" t="s">
        <v>148</v>
      </c>
      <c r="AG908" s="554" t="s">
        <v>132</v>
      </c>
      <c r="AH908" s="553" t="s">
        <v>16432</v>
      </c>
      <c r="AI908" s="168" t="s">
        <v>132</v>
      </c>
      <c r="AJ908" s="168" t="s">
        <v>137</v>
      </c>
      <c r="AK908" s="237" t="s">
        <v>137</v>
      </c>
      <c r="AL908" s="168" t="s">
        <v>132</v>
      </c>
      <c r="AM908" s="168" t="s">
        <v>137</v>
      </c>
      <c r="AN908" s="237" t="s">
        <v>137</v>
      </c>
      <c r="AO908" s="168" t="s">
        <v>138</v>
      </c>
      <c r="AP908" s="168" t="s">
        <v>137</v>
      </c>
      <c r="AQ908" s="237" t="s">
        <v>137</v>
      </c>
      <c r="AR908" s="168" t="s">
        <v>132</v>
      </c>
      <c r="AS908" s="168" t="s">
        <v>137</v>
      </c>
      <c r="AT908" s="237" t="s">
        <v>137</v>
      </c>
      <c r="AU908" s="168" t="s">
        <v>132</v>
      </c>
      <c r="AV908" s="168" t="s">
        <v>137</v>
      </c>
      <c r="AW908" s="237" t="s">
        <v>137</v>
      </c>
      <c r="AX908" s="168" t="s">
        <v>132</v>
      </c>
      <c r="AY908" s="168" t="s">
        <v>137</v>
      </c>
      <c r="AZ908" s="237" t="s">
        <v>137</v>
      </c>
      <c r="BA908" s="168" t="s">
        <v>132</v>
      </c>
      <c r="BB908" s="168"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8" t="s">
        <v>132</v>
      </c>
      <c r="GP908" s="168"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0"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1">
        <v>2</v>
      </c>
      <c r="BQ909" s="171">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1">
        <v>0</v>
      </c>
      <c r="DG909" s="171">
        <v>0</v>
      </c>
      <c r="DH909" s="331" t="s">
        <v>148</v>
      </c>
      <c r="DI909" s="552" t="s">
        <v>137</v>
      </c>
      <c r="DJ909" s="551">
        <v>0</v>
      </c>
      <c r="DK909" s="552" t="s">
        <v>137</v>
      </c>
      <c r="DL909" s="171">
        <v>4</v>
      </c>
      <c r="DM909" s="171">
        <v>1</v>
      </c>
      <c r="DN909" s="331">
        <v>0.25</v>
      </c>
      <c r="DO909" s="552" t="s">
        <v>5877</v>
      </c>
      <c r="DP909" s="550">
        <v>0</v>
      </c>
      <c r="DQ909" s="552" t="s">
        <v>137</v>
      </c>
      <c r="DR909" s="171">
        <v>16</v>
      </c>
      <c r="DS909" s="171">
        <v>0</v>
      </c>
      <c r="DT909" s="331">
        <v>0</v>
      </c>
      <c r="DU909" s="552" t="s">
        <v>3495</v>
      </c>
      <c r="DV909" s="551">
        <v>0</v>
      </c>
      <c r="DW909" s="552" t="s">
        <v>137</v>
      </c>
      <c r="DX909" s="171">
        <v>8</v>
      </c>
      <c r="DY909" s="171">
        <v>1</v>
      </c>
      <c r="DZ909" s="331">
        <v>0.125</v>
      </c>
      <c r="EA909" s="552" t="s">
        <v>5878</v>
      </c>
      <c r="EB909" s="551">
        <v>1</v>
      </c>
      <c r="EC909" s="552" t="s">
        <v>5879</v>
      </c>
      <c r="ED909" s="171">
        <v>8</v>
      </c>
      <c r="EE909" s="171">
        <v>0</v>
      </c>
      <c r="EF909" s="575">
        <v>0</v>
      </c>
      <c r="EG909" s="552" t="s">
        <v>5878</v>
      </c>
      <c r="EH909" s="551">
        <v>2</v>
      </c>
      <c r="EI909" s="552" t="s">
        <v>5879</v>
      </c>
      <c r="EJ909" s="171">
        <v>3</v>
      </c>
      <c r="EK909" s="171">
        <v>0</v>
      </c>
      <c r="EL909" s="575">
        <v>0</v>
      </c>
      <c r="EM909" s="552" t="s">
        <v>5878</v>
      </c>
      <c r="EN909" s="551">
        <v>3</v>
      </c>
      <c r="EO909" s="552" t="s">
        <v>5879</v>
      </c>
      <c r="EP909" s="171">
        <v>12</v>
      </c>
      <c r="EQ909" s="171">
        <v>0</v>
      </c>
      <c r="ER909" s="331">
        <v>0</v>
      </c>
      <c r="ES909" s="552" t="s">
        <v>5878</v>
      </c>
      <c r="ET909" s="551">
        <v>12</v>
      </c>
      <c r="EU909" s="552" t="s">
        <v>5879</v>
      </c>
      <c r="EV909" s="171">
        <v>39</v>
      </c>
      <c r="EW909" s="171">
        <v>23</v>
      </c>
      <c r="EX909" s="331">
        <v>0.58974358974358976</v>
      </c>
      <c r="EY909" s="552" t="s">
        <v>5878</v>
      </c>
      <c r="EZ909" s="551">
        <v>11</v>
      </c>
      <c r="FA909" s="552" t="s">
        <v>13286</v>
      </c>
      <c r="FB909" s="171">
        <v>2</v>
      </c>
      <c r="FC909" s="171">
        <v>2</v>
      </c>
      <c r="FD909" s="331">
        <v>1</v>
      </c>
      <c r="FE909" s="552" t="s">
        <v>137</v>
      </c>
      <c r="FF909" s="551">
        <v>0</v>
      </c>
      <c r="FG909" s="552" t="s">
        <v>137</v>
      </c>
      <c r="FH909" s="171">
        <v>1</v>
      </c>
      <c r="FI909" s="171">
        <v>1</v>
      </c>
      <c r="FJ909" s="331">
        <v>1</v>
      </c>
      <c r="FK909" s="552" t="s">
        <v>137</v>
      </c>
      <c r="FL909" s="551">
        <v>0</v>
      </c>
      <c r="FM909" s="552" t="s">
        <v>137</v>
      </c>
      <c r="FN909" s="171">
        <v>0</v>
      </c>
      <c r="FO909" s="171">
        <v>0</v>
      </c>
      <c r="FP909" s="331" t="s">
        <v>148</v>
      </c>
      <c r="FQ909" s="552" t="s">
        <v>137</v>
      </c>
      <c r="FR909" s="551">
        <v>0</v>
      </c>
      <c r="FS909" s="552" t="s">
        <v>137</v>
      </c>
      <c r="FT909" s="171">
        <v>0</v>
      </c>
      <c r="FU909" s="171">
        <v>0</v>
      </c>
      <c r="FV909" s="331" t="s">
        <v>148</v>
      </c>
      <c r="FW909" s="552" t="s">
        <v>137</v>
      </c>
      <c r="FX909" s="551">
        <v>0</v>
      </c>
      <c r="FY909" s="552" t="s">
        <v>137</v>
      </c>
      <c r="FZ909" s="171">
        <v>12</v>
      </c>
      <c r="GA909" s="171">
        <v>12</v>
      </c>
      <c r="GB909" s="331">
        <v>1</v>
      </c>
      <c r="GC909" s="552" t="s">
        <v>137</v>
      </c>
      <c r="GD909" s="551">
        <v>0</v>
      </c>
      <c r="GE909" s="552" t="s">
        <v>137</v>
      </c>
      <c r="GF909" s="171">
        <v>3</v>
      </c>
      <c r="GG909" s="171">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2"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0"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1">
        <v>0</v>
      </c>
      <c r="BQ911" s="171">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1">
        <v>0</v>
      </c>
      <c r="DG911" s="171">
        <v>0</v>
      </c>
      <c r="DH911" s="331" t="s">
        <v>148</v>
      </c>
      <c r="DI911" s="552" t="s">
        <v>137</v>
      </c>
      <c r="DJ911" s="551">
        <v>0</v>
      </c>
      <c r="DK911" s="552" t="s">
        <v>137</v>
      </c>
      <c r="DL911" s="171">
        <v>3</v>
      </c>
      <c r="DM911" s="171">
        <v>1</v>
      </c>
      <c r="DN911" s="331">
        <v>0.33333333333333331</v>
      </c>
      <c r="DO911" s="552" t="s">
        <v>5888</v>
      </c>
      <c r="DP911" s="550">
        <v>0</v>
      </c>
      <c r="DQ911" s="552" t="s">
        <v>137</v>
      </c>
      <c r="DR911" s="171">
        <v>13</v>
      </c>
      <c r="DS911" s="171">
        <v>0</v>
      </c>
      <c r="DT911" s="331">
        <v>0</v>
      </c>
      <c r="DU911" s="552" t="s">
        <v>5889</v>
      </c>
      <c r="DV911" s="551">
        <v>0</v>
      </c>
      <c r="DW911" s="552" t="s">
        <v>137</v>
      </c>
      <c r="DX911" s="171">
        <v>6</v>
      </c>
      <c r="DY911" s="171">
        <v>6</v>
      </c>
      <c r="DZ911" s="331">
        <v>1</v>
      </c>
      <c r="EA911" s="552" t="s">
        <v>137</v>
      </c>
      <c r="EB911" s="551">
        <v>0</v>
      </c>
      <c r="EC911" s="552" t="s">
        <v>137</v>
      </c>
      <c r="ED911" s="171">
        <v>1</v>
      </c>
      <c r="EE911" s="171">
        <v>1</v>
      </c>
      <c r="EF911" s="575">
        <v>1</v>
      </c>
      <c r="EG911" s="552" t="s">
        <v>137</v>
      </c>
      <c r="EH911" s="551">
        <v>0</v>
      </c>
      <c r="EI911" s="552" t="s">
        <v>137</v>
      </c>
      <c r="EJ911" s="171">
        <v>3</v>
      </c>
      <c r="EK911" s="171">
        <v>3</v>
      </c>
      <c r="EL911" s="575">
        <v>1</v>
      </c>
      <c r="EM911" s="552" t="s">
        <v>137</v>
      </c>
      <c r="EN911" s="551">
        <v>0</v>
      </c>
      <c r="EO911" s="552" t="s">
        <v>137</v>
      </c>
      <c r="EP911" s="171">
        <v>2</v>
      </c>
      <c r="EQ911" s="171">
        <v>2</v>
      </c>
      <c r="ER911" s="331">
        <v>1</v>
      </c>
      <c r="ES911" s="552" t="s">
        <v>137</v>
      </c>
      <c r="ET911" s="551">
        <v>0</v>
      </c>
      <c r="EU911" s="552" t="s">
        <v>137</v>
      </c>
      <c r="EV911" s="171">
        <v>11</v>
      </c>
      <c r="EW911" s="171">
        <v>11</v>
      </c>
      <c r="EX911" s="331">
        <v>1</v>
      </c>
      <c r="EY911" s="552" t="s">
        <v>137</v>
      </c>
      <c r="EZ911" s="551">
        <v>0</v>
      </c>
      <c r="FA911" s="552" t="s">
        <v>137</v>
      </c>
      <c r="FB911" s="171">
        <v>1</v>
      </c>
      <c r="FC911" s="171">
        <v>1</v>
      </c>
      <c r="FD911" s="331">
        <v>1</v>
      </c>
      <c r="FE911" s="552" t="s">
        <v>137</v>
      </c>
      <c r="FF911" s="551">
        <v>0</v>
      </c>
      <c r="FG911" s="552" t="s">
        <v>137</v>
      </c>
      <c r="FH911" s="171">
        <v>2</v>
      </c>
      <c r="FI911" s="171">
        <v>2</v>
      </c>
      <c r="FJ911" s="331">
        <v>1</v>
      </c>
      <c r="FK911" s="552" t="s">
        <v>137</v>
      </c>
      <c r="FL911" s="551">
        <v>0</v>
      </c>
      <c r="FM911" s="552" t="s">
        <v>137</v>
      </c>
      <c r="FN911" s="171">
        <v>0</v>
      </c>
      <c r="FO911" s="171">
        <v>0</v>
      </c>
      <c r="FP911" s="331" t="s">
        <v>148</v>
      </c>
      <c r="FQ911" s="552" t="s">
        <v>137</v>
      </c>
      <c r="FR911" s="551">
        <v>0</v>
      </c>
      <c r="FS911" s="552" t="s">
        <v>137</v>
      </c>
      <c r="FT911" s="171">
        <v>0</v>
      </c>
      <c r="FU911" s="171">
        <v>0</v>
      </c>
      <c r="FV911" s="331" t="s">
        <v>148</v>
      </c>
      <c r="FW911" s="552" t="s">
        <v>137</v>
      </c>
      <c r="FX911" s="551">
        <v>0</v>
      </c>
      <c r="FY911" s="552" t="s">
        <v>137</v>
      </c>
      <c r="FZ911" s="171">
        <v>10</v>
      </c>
      <c r="GA911" s="171">
        <v>9</v>
      </c>
      <c r="GB911" s="331">
        <v>0.9</v>
      </c>
      <c r="GC911" s="552" t="s">
        <v>5890</v>
      </c>
      <c r="GD911" s="551">
        <v>1</v>
      </c>
      <c r="GE911" s="552" t="s">
        <v>5890</v>
      </c>
      <c r="GF911" s="171">
        <v>13</v>
      </c>
      <c r="GG911" s="171">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0"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1">
        <v>2</v>
      </c>
      <c r="BQ912" s="171">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1"/>
      <c r="DG912" s="171"/>
      <c r="DH912" s="331" t="s">
        <v>148</v>
      </c>
      <c r="DI912" s="552" t="s">
        <v>137</v>
      </c>
      <c r="DJ912" s="551"/>
      <c r="DK912" s="552" t="s">
        <v>137</v>
      </c>
      <c r="DL912" s="171"/>
      <c r="DM912" s="171"/>
      <c r="DN912" s="331" t="s">
        <v>148</v>
      </c>
      <c r="DO912" s="552"/>
      <c r="DP912" s="550"/>
      <c r="DQ912" s="552"/>
      <c r="DR912" s="171">
        <v>41</v>
      </c>
      <c r="DS912" s="171">
        <v>0</v>
      </c>
      <c r="DT912" s="331">
        <v>0</v>
      </c>
      <c r="DU912" s="552" t="s">
        <v>16442</v>
      </c>
      <c r="DV912" s="551">
        <v>0</v>
      </c>
      <c r="DW912" s="552" t="s">
        <v>137</v>
      </c>
      <c r="DX912" s="171">
        <v>1</v>
      </c>
      <c r="DY912" s="171">
        <v>0</v>
      </c>
      <c r="DZ912" s="331">
        <v>0</v>
      </c>
      <c r="EA912" s="552" t="s">
        <v>16441</v>
      </c>
      <c r="EB912" s="551">
        <v>0</v>
      </c>
      <c r="EC912" s="552" t="s">
        <v>137</v>
      </c>
      <c r="ED912" s="171">
        <v>2</v>
      </c>
      <c r="EE912" s="171">
        <v>0</v>
      </c>
      <c r="EF912" s="575">
        <v>0</v>
      </c>
      <c r="EG912" s="552" t="s">
        <v>10893</v>
      </c>
      <c r="EH912" s="551">
        <v>1</v>
      </c>
      <c r="EI912" s="552" t="s">
        <v>14858</v>
      </c>
      <c r="EJ912" s="171">
        <v>1</v>
      </c>
      <c r="EK912" s="171">
        <v>1</v>
      </c>
      <c r="EL912" s="575">
        <v>1</v>
      </c>
      <c r="EM912" s="552" t="s">
        <v>137</v>
      </c>
      <c r="EN912" s="551">
        <v>0</v>
      </c>
      <c r="EO912" s="552" t="s">
        <v>137</v>
      </c>
      <c r="EP912" s="171">
        <v>8</v>
      </c>
      <c r="EQ912" s="171">
        <v>4</v>
      </c>
      <c r="ER912" s="331">
        <v>0.5</v>
      </c>
      <c r="ES912" s="552" t="s">
        <v>16443</v>
      </c>
      <c r="ET912" s="551">
        <v>3</v>
      </c>
      <c r="EU912" s="552" t="s">
        <v>14859</v>
      </c>
      <c r="EV912" s="171">
        <v>16</v>
      </c>
      <c r="EW912" s="171">
        <v>16</v>
      </c>
      <c r="EX912" s="331">
        <v>1</v>
      </c>
      <c r="EY912" s="552" t="s">
        <v>137</v>
      </c>
      <c r="EZ912" s="551">
        <v>0</v>
      </c>
      <c r="FA912" s="552" t="s">
        <v>137</v>
      </c>
      <c r="FB912" s="171">
        <v>1</v>
      </c>
      <c r="FC912" s="171">
        <v>1</v>
      </c>
      <c r="FD912" s="331">
        <v>1</v>
      </c>
      <c r="FE912" s="552" t="s">
        <v>137</v>
      </c>
      <c r="FF912" s="551">
        <v>0</v>
      </c>
      <c r="FG912" s="552" t="s">
        <v>137</v>
      </c>
      <c r="FH912" s="171">
        <v>1</v>
      </c>
      <c r="FI912" s="171">
        <v>0</v>
      </c>
      <c r="FJ912" s="331">
        <v>0</v>
      </c>
      <c r="FK912" s="552" t="s">
        <v>16444</v>
      </c>
      <c r="FL912" s="551">
        <v>1</v>
      </c>
      <c r="FM912" s="552" t="s">
        <v>16445</v>
      </c>
      <c r="FN912" s="171"/>
      <c r="FO912" s="171"/>
      <c r="FP912" s="331" t="s">
        <v>148</v>
      </c>
      <c r="FQ912" s="552" t="s">
        <v>137</v>
      </c>
      <c r="FR912" s="551"/>
      <c r="FS912" s="552" t="s">
        <v>137</v>
      </c>
      <c r="FT912" s="171">
        <v>1</v>
      </c>
      <c r="FU912" s="171">
        <v>1</v>
      </c>
      <c r="FV912" s="331">
        <v>1</v>
      </c>
      <c r="FW912" s="552" t="s">
        <v>137</v>
      </c>
      <c r="FX912" s="551">
        <v>0</v>
      </c>
      <c r="FY912" s="552" t="s">
        <v>137</v>
      </c>
      <c r="FZ912" s="171">
        <v>6</v>
      </c>
      <c r="GA912" s="171">
        <v>6</v>
      </c>
      <c r="GB912" s="331">
        <v>1</v>
      </c>
      <c r="GC912" s="552" t="s">
        <v>137</v>
      </c>
      <c r="GD912" s="551">
        <v>0</v>
      </c>
      <c r="GE912" s="552" t="s">
        <v>137</v>
      </c>
      <c r="GF912" s="171">
        <v>18</v>
      </c>
      <c r="GG912" s="171">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0"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1">
        <v>5</v>
      </c>
      <c r="BQ913" s="171">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1">
        <v>0</v>
      </c>
      <c r="DG913" s="171">
        <v>0</v>
      </c>
      <c r="DH913" s="331" t="s">
        <v>148</v>
      </c>
      <c r="DI913" s="552" t="s">
        <v>137</v>
      </c>
      <c r="DJ913" s="551">
        <v>0</v>
      </c>
      <c r="DK913" s="552" t="s">
        <v>137</v>
      </c>
      <c r="DL913" s="171">
        <v>1</v>
      </c>
      <c r="DM913" s="171">
        <v>1</v>
      </c>
      <c r="DN913" s="331">
        <v>1</v>
      </c>
      <c r="DO913" s="552" t="s">
        <v>137</v>
      </c>
      <c r="DP913" s="550">
        <v>0</v>
      </c>
      <c r="DQ913" s="552" t="s">
        <v>137</v>
      </c>
      <c r="DR913" s="171">
        <v>67</v>
      </c>
      <c r="DS913" s="171">
        <v>0</v>
      </c>
      <c r="DT913" s="331">
        <v>0</v>
      </c>
      <c r="DU913" s="552" t="s">
        <v>5272</v>
      </c>
      <c r="DV913" s="551">
        <v>0</v>
      </c>
      <c r="DW913" s="552" t="s">
        <v>137</v>
      </c>
      <c r="DX913" s="171">
        <v>3</v>
      </c>
      <c r="DY913" s="171">
        <v>3</v>
      </c>
      <c r="DZ913" s="331">
        <v>1</v>
      </c>
      <c r="EA913" s="552" t="s">
        <v>137</v>
      </c>
      <c r="EB913" s="551">
        <v>0</v>
      </c>
      <c r="EC913" s="552" t="s">
        <v>137</v>
      </c>
      <c r="ED913" s="171">
        <v>3</v>
      </c>
      <c r="EE913" s="171">
        <v>0</v>
      </c>
      <c r="EF913" s="575">
        <v>0</v>
      </c>
      <c r="EG913" s="552" t="s">
        <v>11471</v>
      </c>
      <c r="EH913" s="551">
        <v>1</v>
      </c>
      <c r="EI913" s="552" t="s">
        <v>11472</v>
      </c>
      <c r="EJ913" s="171">
        <v>2</v>
      </c>
      <c r="EK913" s="171">
        <v>0</v>
      </c>
      <c r="EL913" s="575">
        <v>0</v>
      </c>
      <c r="EM913" s="552" t="s">
        <v>5896</v>
      </c>
      <c r="EN913" s="551">
        <v>2</v>
      </c>
      <c r="EO913" s="552" t="s">
        <v>5896</v>
      </c>
      <c r="EP913" s="171">
        <v>5</v>
      </c>
      <c r="EQ913" s="171">
        <v>0</v>
      </c>
      <c r="ER913" s="331">
        <v>0</v>
      </c>
      <c r="ES913" s="552" t="s">
        <v>5896</v>
      </c>
      <c r="ET913" s="551">
        <v>5</v>
      </c>
      <c r="EU913" s="552" t="s">
        <v>5897</v>
      </c>
      <c r="EV913" s="171">
        <v>13</v>
      </c>
      <c r="EW913" s="171">
        <v>3</v>
      </c>
      <c r="EX913" s="331">
        <v>0.23076923076923078</v>
      </c>
      <c r="EY913" s="552" t="s">
        <v>13287</v>
      </c>
      <c r="EZ913" s="551">
        <v>9</v>
      </c>
      <c r="FA913" s="552" t="s">
        <v>13288</v>
      </c>
      <c r="FB913" s="171">
        <v>2</v>
      </c>
      <c r="FC913" s="171">
        <v>2</v>
      </c>
      <c r="FD913" s="331">
        <v>1</v>
      </c>
      <c r="FE913" s="552"/>
      <c r="FF913" s="551">
        <v>0</v>
      </c>
      <c r="FG913" s="552" t="s">
        <v>137</v>
      </c>
      <c r="FH913" s="171">
        <v>1</v>
      </c>
      <c r="FI913" s="171">
        <v>1</v>
      </c>
      <c r="FJ913" s="331">
        <v>1</v>
      </c>
      <c r="FK913" s="552" t="s">
        <v>137</v>
      </c>
      <c r="FL913" s="551">
        <v>0</v>
      </c>
      <c r="FM913" s="552" t="s">
        <v>137</v>
      </c>
      <c r="FN913" s="171">
        <v>0</v>
      </c>
      <c r="FO913" s="171">
        <v>0</v>
      </c>
      <c r="FP913" s="331" t="s">
        <v>148</v>
      </c>
      <c r="FQ913" s="552" t="s">
        <v>137</v>
      </c>
      <c r="FR913" s="551">
        <v>0</v>
      </c>
      <c r="FS913" s="552" t="s">
        <v>137</v>
      </c>
      <c r="FT913" s="171">
        <v>8</v>
      </c>
      <c r="FU913" s="171">
        <v>0</v>
      </c>
      <c r="FV913" s="331">
        <v>0</v>
      </c>
      <c r="FW913" s="552" t="s">
        <v>5898</v>
      </c>
      <c r="FX913" s="551">
        <v>1</v>
      </c>
      <c r="FY913" s="552" t="s">
        <v>12219</v>
      </c>
      <c r="FZ913" s="171">
        <v>15</v>
      </c>
      <c r="GA913" s="171">
        <v>3</v>
      </c>
      <c r="GB913" s="331">
        <v>0.2</v>
      </c>
      <c r="GC913" s="552" t="s">
        <v>5899</v>
      </c>
      <c r="GD913" s="551">
        <v>3</v>
      </c>
      <c r="GE913" s="552" t="s">
        <v>5900</v>
      </c>
      <c r="GF913" s="171">
        <v>26</v>
      </c>
      <c r="GG913" s="171">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0"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1">
        <v>0</v>
      </c>
      <c r="BQ914" s="171">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1">
        <v>0</v>
      </c>
      <c r="DG914" s="171">
        <v>0</v>
      </c>
      <c r="DH914" s="331" t="s">
        <v>148</v>
      </c>
      <c r="DI914" s="552" t="s">
        <v>137</v>
      </c>
      <c r="DJ914" s="551">
        <v>0</v>
      </c>
      <c r="DK914" s="552" t="s">
        <v>137</v>
      </c>
      <c r="DL914" s="171">
        <v>2</v>
      </c>
      <c r="DM914" s="171">
        <v>0</v>
      </c>
      <c r="DN914" s="331">
        <v>0</v>
      </c>
      <c r="DO914" s="552" t="s">
        <v>5906</v>
      </c>
      <c r="DP914" s="550">
        <v>1</v>
      </c>
      <c r="DQ914" s="552" t="s">
        <v>14865</v>
      </c>
      <c r="DR914" s="171">
        <v>29</v>
      </c>
      <c r="DS914" s="171">
        <v>0</v>
      </c>
      <c r="DT914" s="331">
        <v>0</v>
      </c>
      <c r="DU914" s="552" t="s">
        <v>5907</v>
      </c>
      <c r="DV914" s="551">
        <v>0</v>
      </c>
      <c r="DW914" s="552" t="s">
        <v>137</v>
      </c>
      <c r="DX914" s="171">
        <v>0</v>
      </c>
      <c r="DY914" s="171">
        <v>0</v>
      </c>
      <c r="DZ914" s="331" t="s">
        <v>148</v>
      </c>
      <c r="EA914" s="552" t="s">
        <v>137</v>
      </c>
      <c r="EB914" s="551">
        <v>0</v>
      </c>
      <c r="EC914" s="552" t="s">
        <v>137</v>
      </c>
      <c r="ED914" s="171">
        <v>1</v>
      </c>
      <c r="EE914" s="171">
        <v>0</v>
      </c>
      <c r="EF914" s="575">
        <v>0</v>
      </c>
      <c r="EG914" s="552" t="s">
        <v>5908</v>
      </c>
      <c r="EH914" s="551">
        <v>0</v>
      </c>
      <c r="EI914" s="552"/>
      <c r="EJ914" s="171">
        <v>1</v>
      </c>
      <c r="EK914" s="171">
        <v>0</v>
      </c>
      <c r="EL914" s="575">
        <v>0</v>
      </c>
      <c r="EM914" s="552" t="s">
        <v>5909</v>
      </c>
      <c r="EN914" s="551">
        <v>1</v>
      </c>
      <c r="EO914" s="552" t="s">
        <v>14866</v>
      </c>
      <c r="EP914" s="171">
        <v>0</v>
      </c>
      <c r="EQ914" s="171">
        <v>0</v>
      </c>
      <c r="ER914" s="331" t="s">
        <v>148</v>
      </c>
      <c r="ES914" s="552" t="s">
        <v>137</v>
      </c>
      <c r="ET914" s="551">
        <v>0</v>
      </c>
      <c r="EU914" s="552" t="s">
        <v>137</v>
      </c>
      <c r="EV914" s="171">
        <v>7</v>
      </c>
      <c r="EW914" s="171">
        <v>0</v>
      </c>
      <c r="EX914" s="331">
        <v>0</v>
      </c>
      <c r="EY914" s="552" t="s">
        <v>13289</v>
      </c>
      <c r="EZ914" s="551">
        <v>7</v>
      </c>
      <c r="FA914" s="552" t="s">
        <v>13290</v>
      </c>
      <c r="FB914" s="171">
        <v>1</v>
      </c>
      <c r="FC914" s="171">
        <v>1</v>
      </c>
      <c r="FD914" s="331">
        <v>1</v>
      </c>
      <c r="FE914" s="552" t="s">
        <v>137</v>
      </c>
      <c r="FF914" s="551">
        <v>0</v>
      </c>
      <c r="FG914" s="552" t="s">
        <v>137</v>
      </c>
      <c r="FH914" s="171">
        <v>0</v>
      </c>
      <c r="FI914" s="171">
        <v>0</v>
      </c>
      <c r="FJ914" s="331" t="s">
        <v>148</v>
      </c>
      <c r="FK914" s="552" t="s">
        <v>137</v>
      </c>
      <c r="FL914" s="551">
        <v>0</v>
      </c>
      <c r="FM914" s="552" t="s">
        <v>137</v>
      </c>
      <c r="FN914" s="171">
        <v>0</v>
      </c>
      <c r="FO914" s="171">
        <v>0</v>
      </c>
      <c r="FP914" s="331" t="s">
        <v>148</v>
      </c>
      <c r="FQ914" s="552" t="s">
        <v>137</v>
      </c>
      <c r="FR914" s="551">
        <v>0</v>
      </c>
      <c r="FS914" s="552" t="s">
        <v>137</v>
      </c>
      <c r="FT914" s="171">
        <v>0</v>
      </c>
      <c r="FU914" s="171">
        <v>0</v>
      </c>
      <c r="FV914" s="331" t="s">
        <v>148</v>
      </c>
      <c r="FW914" s="552" t="s">
        <v>137</v>
      </c>
      <c r="FX914" s="551">
        <v>0</v>
      </c>
      <c r="FY914" s="552" t="s">
        <v>137</v>
      </c>
      <c r="FZ914" s="171">
        <v>0</v>
      </c>
      <c r="GA914" s="171">
        <v>0</v>
      </c>
      <c r="GB914" s="331" t="s">
        <v>148</v>
      </c>
      <c r="GC914" s="552"/>
      <c r="GD914" s="551">
        <v>0</v>
      </c>
      <c r="GE914" s="552" t="s">
        <v>137</v>
      </c>
      <c r="GF914" s="171">
        <v>1</v>
      </c>
      <c r="GG914" s="171">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0"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1">
        <v>0</v>
      </c>
      <c r="BQ915" s="171">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1">
        <v>1</v>
      </c>
      <c r="DG915" s="171">
        <v>0</v>
      </c>
      <c r="DH915" s="331">
        <v>0</v>
      </c>
      <c r="DI915" s="552" t="s">
        <v>5912</v>
      </c>
      <c r="DJ915" s="551">
        <v>1</v>
      </c>
      <c r="DK915" s="552" t="s">
        <v>5913</v>
      </c>
      <c r="DL915" s="171">
        <v>1</v>
      </c>
      <c r="DM915" s="171">
        <v>0</v>
      </c>
      <c r="DN915" s="331">
        <v>0</v>
      </c>
      <c r="DO915" s="552" t="s">
        <v>5914</v>
      </c>
      <c r="DP915" s="550">
        <v>0</v>
      </c>
      <c r="DQ915" s="552" t="s">
        <v>137</v>
      </c>
      <c r="DR915" s="171">
        <v>9</v>
      </c>
      <c r="DS915" s="171">
        <v>0</v>
      </c>
      <c r="DT915" s="331">
        <v>0</v>
      </c>
      <c r="DU915" s="552" t="s">
        <v>5915</v>
      </c>
      <c r="DV915" s="551">
        <v>0</v>
      </c>
      <c r="DW915" s="552" t="s">
        <v>137</v>
      </c>
      <c r="DX915" s="171">
        <v>2</v>
      </c>
      <c r="DY915" s="171">
        <v>0</v>
      </c>
      <c r="DZ915" s="331">
        <v>0</v>
      </c>
      <c r="EA915" s="552" t="s">
        <v>5916</v>
      </c>
      <c r="EB915" s="551">
        <v>0</v>
      </c>
      <c r="EC915" s="552" t="s">
        <v>137</v>
      </c>
      <c r="ED915" s="171">
        <v>1</v>
      </c>
      <c r="EE915" s="171">
        <v>0</v>
      </c>
      <c r="EF915" s="575">
        <v>0</v>
      </c>
      <c r="EG915" s="552" t="s">
        <v>5917</v>
      </c>
      <c r="EH915" s="551">
        <v>1</v>
      </c>
      <c r="EI915" s="552" t="s">
        <v>5918</v>
      </c>
      <c r="EJ915" s="171">
        <v>1</v>
      </c>
      <c r="EK915" s="171">
        <v>1</v>
      </c>
      <c r="EL915" s="575">
        <v>1</v>
      </c>
      <c r="EM915" s="552" t="s">
        <v>137</v>
      </c>
      <c r="EN915" s="551">
        <v>0</v>
      </c>
      <c r="EO915" s="552" t="s">
        <v>137</v>
      </c>
      <c r="EP915" s="171">
        <v>3</v>
      </c>
      <c r="EQ915" s="171">
        <v>0</v>
      </c>
      <c r="ER915" s="331">
        <v>0</v>
      </c>
      <c r="ES915" s="552" t="s">
        <v>5919</v>
      </c>
      <c r="ET915" s="551">
        <v>3</v>
      </c>
      <c r="EU915" s="552" t="s">
        <v>5920</v>
      </c>
      <c r="EV915" s="171">
        <v>6</v>
      </c>
      <c r="EW915" s="171">
        <v>5</v>
      </c>
      <c r="EX915" s="331">
        <v>0.83333333333333337</v>
      </c>
      <c r="EY915" s="552" t="s">
        <v>13291</v>
      </c>
      <c r="EZ915" s="551">
        <v>1</v>
      </c>
      <c r="FA915" s="552" t="s">
        <v>5920</v>
      </c>
      <c r="FB915" s="171">
        <v>1</v>
      </c>
      <c r="FC915" s="171">
        <v>1</v>
      </c>
      <c r="FD915" s="331">
        <v>1</v>
      </c>
      <c r="FE915" s="552" t="s">
        <v>137</v>
      </c>
      <c r="FF915" s="551">
        <v>0</v>
      </c>
      <c r="FG915" s="552" t="s">
        <v>137</v>
      </c>
      <c r="FH915" s="171">
        <v>0</v>
      </c>
      <c r="FI915" s="171">
        <v>0</v>
      </c>
      <c r="FJ915" s="331" t="s">
        <v>148</v>
      </c>
      <c r="FK915" s="552" t="s">
        <v>137</v>
      </c>
      <c r="FL915" s="551">
        <v>0</v>
      </c>
      <c r="FM915" s="552" t="s">
        <v>137</v>
      </c>
      <c r="FN915" s="171">
        <v>0</v>
      </c>
      <c r="FO915" s="171">
        <v>0</v>
      </c>
      <c r="FP915" s="331" t="s">
        <v>148</v>
      </c>
      <c r="FQ915" s="552" t="s">
        <v>137</v>
      </c>
      <c r="FR915" s="551">
        <v>0</v>
      </c>
      <c r="FS915" s="552" t="s">
        <v>137</v>
      </c>
      <c r="FT915" s="171">
        <v>2</v>
      </c>
      <c r="FU915" s="171">
        <v>2</v>
      </c>
      <c r="FV915" s="331">
        <v>1</v>
      </c>
      <c r="FW915" s="552" t="s">
        <v>137</v>
      </c>
      <c r="FX915" s="551">
        <v>0</v>
      </c>
      <c r="FY915" s="552" t="s">
        <v>137</v>
      </c>
      <c r="FZ915" s="171">
        <v>7</v>
      </c>
      <c r="GA915" s="171">
        <v>6</v>
      </c>
      <c r="GB915" s="331">
        <v>0.8571428571428571</v>
      </c>
      <c r="GC915" s="552" t="s">
        <v>5921</v>
      </c>
      <c r="GD915" s="551">
        <v>1</v>
      </c>
      <c r="GE915" s="552" t="s">
        <v>5922</v>
      </c>
      <c r="GF915" s="171">
        <v>4</v>
      </c>
      <c r="GG915" s="171">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0"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1">
        <v>0</v>
      </c>
      <c r="BQ916" s="171">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1">
        <v>0</v>
      </c>
      <c r="DG916" s="171">
        <v>0</v>
      </c>
      <c r="DH916" s="331" t="s">
        <v>148</v>
      </c>
      <c r="DI916" s="552" t="s">
        <v>137</v>
      </c>
      <c r="DJ916" s="551">
        <v>0</v>
      </c>
      <c r="DK916" s="552" t="s">
        <v>137</v>
      </c>
      <c r="DL916" s="171">
        <v>0</v>
      </c>
      <c r="DM916" s="171">
        <v>0</v>
      </c>
      <c r="DN916" s="331" t="s">
        <v>148</v>
      </c>
      <c r="DO916" s="552" t="s">
        <v>137</v>
      </c>
      <c r="DP916" s="550">
        <v>0</v>
      </c>
      <c r="DQ916" s="552" t="s">
        <v>137</v>
      </c>
      <c r="DR916" s="171">
        <v>1</v>
      </c>
      <c r="DS916" s="171">
        <v>0</v>
      </c>
      <c r="DT916" s="331">
        <v>0</v>
      </c>
      <c r="DU916" s="552" t="s">
        <v>5924</v>
      </c>
      <c r="DV916" s="551">
        <v>0</v>
      </c>
      <c r="DW916" s="552" t="s">
        <v>137</v>
      </c>
      <c r="DX916" s="171">
        <v>2</v>
      </c>
      <c r="DY916" s="171">
        <v>0</v>
      </c>
      <c r="DZ916" s="331">
        <v>0</v>
      </c>
      <c r="EA916" s="552" t="s">
        <v>5925</v>
      </c>
      <c r="EB916" s="551">
        <v>0</v>
      </c>
      <c r="EC916" s="552" t="s">
        <v>137</v>
      </c>
      <c r="ED916" s="171">
        <v>1</v>
      </c>
      <c r="EE916" s="171">
        <v>0</v>
      </c>
      <c r="EF916" s="575">
        <v>0</v>
      </c>
      <c r="EG916" s="552" t="s">
        <v>5926</v>
      </c>
      <c r="EH916" s="551">
        <v>1</v>
      </c>
      <c r="EI916" s="552" t="s">
        <v>5927</v>
      </c>
      <c r="EJ916" s="171">
        <v>1</v>
      </c>
      <c r="EK916" s="171">
        <v>0</v>
      </c>
      <c r="EL916" s="575">
        <v>0</v>
      </c>
      <c r="EM916" s="552" t="s">
        <v>5928</v>
      </c>
      <c r="EN916" s="551">
        <v>1</v>
      </c>
      <c r="EO916" s="552" t="s">
        <v>5929</v>
      </c>
      <c r="EP916" s="171">
        <v>2</v>
      </c>
      <c r="EQ916" s="171">
        <v>1</v>
      </c>
      <c r="ER916" s="331">
        <v>0.5</v>
      </c>
      <c r="ES916" s="552" t="s">
        <v>5930</v>
      </c>
      <c r="ET916" s="551">
        <v>1</v>
      </c>
      <c r="EU916" s="552" t="s">
        <v>5931</v>
      </c>
      <c r="EV916" s="171">
        <v>2</v>
      </c>
      <c r="EW916" s="171">
        <v>2</v>
      </c>
      <c r="EX916" s="331">
        <v>1</v>
      </c>
      <c r="EY916" s="552" t="s">
        <v>137</v>
      </c>
      <c r="EZ916" s="551">
        <v>0</v>
      </c>
      <c r="FA916" s="552" t="s">
        <v>137</v>
      </c>
      <c r="FB916" s="171">
        <v>1</v>
      </c>
      <c r="FC916" s="171">
        <v>1</v>
      </c>
      <c r="FD916" s="331">
        <v>1</v>
      </c>
      <c r="FE916" s="552" t="s">
        <v>137</v>
      </c>
      <c r="FF916" s="551">
        <v>0</v>
      </c>
      <c r="FG916" s="552" t="s">
        <v>137</v>
      </c>
      <c r="FH916" s="171">
        <v>0</v>
      </c>
      <c r="FI916" s="171">
        <v>0</v>
      </c>
      <c r="FJ916" s="331" t="s">
        <v>148</v>
      </c>
      <c r="FK916" s="552" t="s">
        <v>137</v>
      </c>
      <c r="FL916" s="551">
        <v>0</v>
      </c>
      <c r="FM916" s="552" t="s">
        <v>137</v>
      </c>
      <c r="FN916" s="171">
        <v>0</v>
      </c>
      <c r="FO916" s="171">
        <v>0</v>
      </c>
      <c r="FP916" s="331" t="s">
        <v>148</v>
      </c>
      <c r="FQ916" s="552" t="s">
        <v>137</v>
      </c>
      <c r="FR916" s="551">
        <v>0</v>
      </c>
      <c r="FS916" s="552" t="s">
        <v>137</v>
      </c>
      <c r="FT916" s="171">
        <v>0</v>
      </c>
      <c r="FU916" s="171">
        <v>0</v>
      </c>
      <c r="FV916" s="331" t="s">
        <v>148</v>
      </c>
      <c r="FW916" s="552" t="s">
        <v>137</v>
      </c>
      <c r="FX916" s="551">
        <v>0</v>
      </c>
      <c r="FY916" s="552" t="s">
        <v>137</v>
      </c>
      <c r="FZ916" s="171">
        <v>5</v>
      </c>
      <c r="GA916" s="171">
        <v>5</v>
      </c>
      <c r="GB916" s="331">
        <v>1</v>
      </c>
      <c r="GC916" s="552" t="s">
        <v>137</v>
      </c>
      <c r="GD916" s="551">
        <v>0</v>
      </c>
      <c r="GE916" s="552" t="s">
        <v>137</v>
      </c>
      <c r="GF916" s="171">
        <v>8</v>
      </c>
      <c r="GG916" s="171">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0"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1">
        <v>3</v>
      </c>
      <c r="BQ917" s="171">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1">
        <v>0</v>
      </c>
      <c r="DG917" s="171">
        <v>0</v>
      </c>
      <c r="DH917" s="331" t="s">
        <v>148</v>
      </c>
      <c r="DI917" s="552" t="s">
        <v>137</v>
      </c>
      <c r="DJ917" s="551">
        <v>0</v>
      </c>
      <c r="DK917" s="552" t="s">
        <v>137</v>
      </c>
      <c r="DL917" s="171">
        <v>0</v>
      </c>
      <c r="DM917" s="171">
        <v>0</v>
      </c>
      <c r="DN917" s="331" t="s">
        <v>148</v>
      </c>
      <c r="DO917" s="552" t="s">
        <v>137</v>
      </c>
      <c r="DP917" s="550">
        <v>0</v>
      </c>
      <c r="DQ917" s="552" t="s">
        <v>137</v>
      </c>
      <c r="DR917" s="171">
        <v>41</v>
      </c>
      <c r="DS917" s="171">
        <v>0</v>
      </c>
      <c r="DT917" s="331">
        <v>0</v>
      </c>
      <c r="DU917" s="552" t="s">
        <v>5940</v>
      </c>
      <c r="DV917" s="551">
        <v>0</v>
      </c>
      <c r="DW917" s="552" t="s">
        <v>137</v>
      </c>
      <c r="DX917" s="171">
        <v>1</v>
      </c>
      <c r="DY917" s="171">
        <v>1</v>
      </c>
      <c r="DZ917" s="331">
        <v>1</v>
      </c>
      <c r="EA917" s="552" t="s">
        <v>137</v>
      </c>
      <c r="EB917" s="551">
        <v>0</v>
      </c>
      <c r="EC917" s="552" t="s">
        <v>137</v>
      </c>
      <c r="ED917" s="171">
        <v>0</v>
      </c>
      <c r="EE917" s="171">
        <v>0</v>
      </c>
      <c r="EF917" s="575" t="s">
        <v>148</v>
      </c>
      <c r="EG917" s="552" t="s">
        <v>137</v>
      </c>
      <c r="EH917" s="551">
        <v>0</v>
      </c>
      <c r="EI917" s="552" t="s">
        <v>137</v>
      </c>
      <c r="EJ917" s="171">
        <v>1</v>
      </c>
      <c r="EK917" s="171">
        <v>0</v>
      </c>
      <c r="EL917" s="575">
        <v>0</v>
      </c>
      <c r="EM917" s="552" t="s">
        <v>5941</v>
      </c>
      <c r="EN917" s="551">
        <v>1</v>
      </c>
      <c r="EO917" s="552" t="s">
        <v>5942</v>
      </c>
      <c r="EP917" s="171">
        <v>0</v>
      </c>
      <c r="EQ917" s="171">
        <v>0</v>
      </c>
      <c r="ER917" s="331" t="s">
        <v>148</v>
      </c>
      <c r="ES917" s="552" t="s">
        <v>137</v>
      </c>
      <c r="ET917" s="551">
        <v>0</v>
      </c>
      <c r="EU917" s="552" t="s">
        <v>137</v>
      </c>
      <c r="EV917" s="171">
        <v>13</v>
      </c>
      <c r="EW917" s="171">
        <v>0</v>
      </c>
      <c r="EX917" s="331">
        <v>0</v>
      </c>
      <c r="EY917" s="552" t="s">
        <v>13292</v>
      </c>
      <c r="EZ917" s="551">
        <v>13</v>
      </c>
      <c r="FA917" s="552" t="s">
        <v>13293</v>
      </c>
      <c r="FB917" s="171">
        <v>2</v>
      </c>
      <c r="FC917" s="171">
        <v>0</v>
      </c>
      <c r="FD917" s="331">
        <v>0</v>
      </c>
      <c r="FE917" s="552" t="s">
        <v>5943</v>
      </c>
      <c r="FF917" s="551">
        <v>1</v>
      </c>
      <c r="FG917" s="552" t="s">
        <v>5944</v>
      </c>
      <c r="FH917" s="171">
        <v>0</v>
      </c>
      <c r="FI917" s="171">
        <v>0</v>
      </c>
      <c r="FJ917" s="331" t="s">
        <v>148</v>
      </c>
      <c r="FK917" s="552" t="s">
        <v>137</v>
      </c>
      <c r="FL917" s="551">
        <v>0</v>
      </c>
      <c r="FM917" s="552" t="s">
        <v>137</v>
      </c>
      <c r="FN917" s="171">
        <v>2</v>
      </c>
      <c r="FO917" s="171">
        <v>2</v>
      </c>
      <c r="FP917" s="331">
        <v>1</v>
      </c>
      <c r="FQ917" s="552" t="s">
        <v>137</v>
      </c>
      <c r="FR917" s="551">
        <v>0</v>
      </c>
      <c r="FS917" s="552" t="s">
        <v>137</v>
      </c>
      <c r="FT917" s="171">
        <v>0</v>
      </c>
      <c r="FU917" s="171">
        <v>0</v>
      </c>
      <c r="FV917" s="331" t="s">
        <v>148</v>
      </c>
      <c r="FW917" s="552" t="s">
        <v>137</v>
      </c>
      <c r="FX917" s="551">
        <v>0</v>
      </c>
      <c r="FY917" s="552" t="s">
        <v>137</v>
      </c>
      <c r="FZ917" s="171">
        <v>7</v>
      </c>
      <c r="GA917" s="171">
        <v>4</v>
      </c>
      <c r="GB917" s="331">
        <v>0.5714285714285714</v>
      </c>
      <c r="GC917" s="552" t="s">
        <v>5945</v>
      </c>
      <c r="GD917" s="551">
        <v>3</v>
      </c>
      <c r="GE917" s="552" t="s">
        <v>5946</v>
      </c>
      <c r="GF917" s="171">
        <v>3</v>
      </c>
      <c r="GG917" s="171">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0"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1">
        <v>0</v>
      </c>
      <c r="BQ918" s="171">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1">
        <v>0</v>
      </c>
      <c r="DG918" s="171">
        <v>0</v>
      </c>
      <c r="DH918" s="331" t="s">
        <v>148</v>
      </c>
      <c r="DI918" s="552" t="s">
        <v>137</v>
      </c>
      <c r="DJ918" s="551">
        <v>0</v>
      </c>
      <c r="DK918" s="552" t="s">
        <v>137</v>
      </c>
      <c r="DL918" s="171">
        <v>0</v>
      </c>
      <c r="DM918" s="171">
        <v>0</v>
      </c>
      <c r="DN918" s="331" t="s">
        <v>148</v>
      </c>
      <c r="DO918" s="552" t="s">
        <v>137</v>
      </c>
      <c r="DP918" s="550">
        <v>0</v>
      </c>
      <c r="DQ918" s="552" t="s">
        <v>137</v>
      </c>
      <c r="DR918" s="171">
        <v>12</v>
      </c>
      <c r="DS918" s="171">
        <v>0</v>
      </c>
      <c r="DT918" s="331">
        <v>0</v>
      </c>
      <c r="DU918" s="552" t="s">
        <v>5950</v>
      </c>
      <c r="DV918" s="551">
        <v>0</v>
      </c>
      <c r="DW918" s="552" t="s">
        <v>137</v>
      </c>
      <c r="DX918" s="171">
        <v>1</v>
      </c>
      <c r="DY918" s="171">
        <v>0</v>
      </c>
      <c r="DZ918" s="331">
        <v>0</v>
      </c>
      <c r="EA918" s="552" t="s">
        <v>5950</v>
      </c>
      <c r="EB918" s="551">
        <v>0</v>
      </c>
      <c r="EC918" s="552" t="s">
        <v>137</v>
      </c>
      <c r="ED918" s="171">
        <v>1</v>
      </c>
      <c r="EE918" s="171">
        <v>0</v>
      </c>
      <c r="EF918" s="575">
        <v>0</v>
      </c>
      <c r="EG918" s="552" t="s">
        <v>5950</v>
      </c>
      <c r="EH918" s="551">
        <v>0</v>
      </c>
      <c r="EI918" s="552"/>
      <c r="EJ918" s="171">
        <v>2</v>
      </c>
      <c r="EK918" s="171">
        <v>0</v>
      </c>
      <c r="EL918" s="575">
        <v>0</v>
      </c>
      <c r="EM918" s="552" t="s">
        <v>5952</v>
      </c>
      <c r="EN918" s="551">
        <v>2</v>
      </c>
      <c r="EO918" s="552" t="s">
        <v>5953</v>
      </c>
      <c r="EP918" s="171">
        <v>2</v>
      </c>
      <c r="EQ918" s="171">
        <v>0</v>
      </c>
      <c r="ER918" s="331">
        <v>0</v>
      </c>
      <c r="ES918" s="552" t="s">
        <v>5954</v>
      </c>
      <c r="ET918" s="551">
        <v>1</v>
      </c>
      <c r="EU918" s="552" t="s">
        <v>5955</v>
      </c>
      <c r="EV918" s="171">
        <v>0</v>
      </c>
      <c r="EW918" s="171">
        <v>0</v>
      </c>
      <c r="EX918" s="331" t="s">
        <v>148</v>
      </c>
      <c r="EY918" s="552" t="s">
        <v>137</v>
      </c>
      <c r="EZ918" s="551">
        <v>0</v>
      </c>
      <c r="FA918" s="552" t="s">
        <v>137</v>
      </c>
      <c r="FB918" s="171">
        <v>1</v>
      </c>
      <c r="FC918" s="171">
        <v>0</v>
      </c>
      <c r="FD918" s="331">
        <v>0</v>
      </c>
      <c r="FE918" s="552" t="s">
        <v>16449</v>
      </c>
      <c r="FF918" s="551">
        <v>1</v>
      </c>
      <c r="FG918" s="552" t="s">
        <v>5955</v>
      </c>
      <c r="FH918" s="171">
        <v>0</v>
      </c>
      <c r="FI918" s="171">
        <v>0</v>
      </c>
      <c r="FJ918" s="331" t="s">
        <v>148</v>
      </c>
      <c r="FK918" s="552" t="s">
        <v>137</v>
      </c>
      <c r="FL918" s="551">
        <v>0</v>
      </c>
      <c r="FM918" s="552" t="s">
        <v>137</v>
      </c>
      <c r="FN918" s="171">
        <v>0</v>
      </c>
      <c r="FO918" s="171">
        <v>0</v>
      </c>
      <c r="FP918" s="331" t="s">
        <v>148</v>
      </c>
      <c r="FQ918" s="552" t="s">
        <v>137</v>
      </c>
      <c r="FR918" s="551">
        <v>0</v>
      </c>
      <c r="FS918" s="552" t="s">
        <v>137</v>
      </c>
      <c r="FT918" s="171">
        <v>0</v>
      </c>
      <c r="FU918" s="171">
        <v>0</v>
      </c>
      <c r="FV918" s="331" t="s">
        <v>148</v>
      </c>
      <c r="FW918" s="552" t="s">
        <v>137</v>
      </c>
      <c r="FX918" s="551">
        <v>0</v>
      </c>
      <c r="FY918" s="552" t="s">
        <v>137</v>
      </c>
      <c r="FZ918" s="171">
        <v>4</v>
      </c>
      <c r="GA918" s="171">
        <v>4</v>
      </c>
      <c r="GB918" s="331">
        <v>1</v>
      </c>
      <c r="GC918" s="552" t="s">
        <v>137</v>
      </c>
      <c r="GD918" s="551">
        <v>0</v>
      </c>
      <c r="GE918" s="552" t="s">
        <v>137</v>
      </c>
      <c r="GF918" s="171">
        <v>1</v>
      </c>
      <c r="GG918" s="171">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0"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1">
        <v>0</v>
      </c>
      <c r="BQ919" s="171">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1">
        <v>1</v>
      </c>
      <c r="DG919" s="171">
        <v>0</v>
      </c>
      <c r="DH919" s="331">
        <v>0</v>
      </c>
      <c r="DI919" s="552" t="s">
        <v>5961</v>
      </c>
      <c r="DJ919" s="551">
        <v>1</v>
      </c>
      <c r="DK919" s="552" t="s">
        <v>5962</v>
      </c>
      <c r="DL919" s="171">
        <v>1</v>
      </c>
      <c r="DM919" s="171">
        <v>0</v>
      </c>
      <c r="DN919" s="331">
        <v>0</v>
      </c>
      <c r="DO919" s="552" t="s">
        <v>5963</v>
      </c>
      <c r="DP919" s="550">
        <v>1</v>
      </c>
      <c r="DQ919" s="552" t="s">
        <v>5960</v>
      </c>
      <c r="DR919" s="171">
        <v>18</v>
      </c>
      <c r="DS919" s="171">
        <v>0</v>
      </c>
      <c r="DT919" s="331">
        <v>0</v>
      </c>
      <c r="DU919" s="552" t="s">
        <v>5964</v>
      </c>
      <c r="DV919" s="551">
        <v>0</v>
      </c>
      <c r="DW919" s="552" t="s">
        <v>137</v>
      </c>
      <c r="DX919" s="171">
        <v>3</v>
      </c>
      <c r="DY919" s="171">
        <v>0</v>
      </c>
      <c r="DZ919" s="331">
        <v>0</v>
      </c>
      <c r="EA919" s="552" t="s">
        <v>14870</v>
      </c>
      <c r="EB919" s="551">
        <v>0</v>
      </c>
      <c r="EC919" s="552"/>
      <c r="ED919" s="171">
        <v>3</v>
      </c>
      <c r="EE919" s="171">
        <v>0</v>
      </c>
      <c r="EF919" s="575">
        <v>0</v>
      </c>
      <c r="EG919" s="552" t="s">
        <v>5965</v>
      </c>
      <c r="EH919" s="551">
        <v>2</v>
      </c>
      <c r="EI919" s="552" t="s">
        <v>5966</v>
      </c>
      <c r="EJ919" s="171">
        <v>1</v>
      </c>
      <c r="EK919" s="171">
        <v>0</v>
      </c>
      <c r="EL919" s="575">
        <v>0</v>
      </c>
      <c r="EM919" s="552" t="s">
        <v>5967</v>
      </c>
      <c r="EN919" s="551">
        <v>1</v>
      </c>
      <c r="EO919" s="552" t="s">
        <v>5968</v>
      </c>
      <c r="EP919" s="171">
        <v>1</v>
      </c>
      <c r="EQ919" s="171">
        <v>0</v>
      </c>
      <c r="ER919" s="331">
        <v>0</v>
      </c>
      <c r="ES919" s="552" t="s">
        <v>5969</v>
      </c>
      <c r="ET919" s="551">
        <v>0</v>
      </c>
      <c r="EU919" s="552" t="s">
        <v>137</v>
      </c>
      <c r="EV919" s="171">
        <v>11</v>
      </c>
      <c r="EW919" s="171">
        <v>0</v>
      </c>
      <c r="EX919" s="331">
        <v>0</v>
      </c>
      <c r="EY919" s="552" t="s">
        <v>13294</v>
      </c>
      <c r="EZ919" s="551">
        <v>11</v>
      </c>
      <c r="FA919" s="552" t="s">
        <v>13295</v>
      </c>
      <c r="FB919" s="171">
        <v>0</v>
      </c>
      <c r="FC919" s="171">
        <v>0</v>
      </c>
      <c r="FD919" s="331" t="s">
        <v>148</v>
      </c>
      <c r="FE919" s="552" t="s">
        <v>137</v>
      </c>
      <c r="FF919" s="551">
        <v>0</v>
      </c>
      <c r="FG919" s="552" t="s">
        <v>137</v>
      </c>
      <c r="FH919" s="171">
        <v>0</v>
      </c>
      <c r="FI919" s="171">
        <v>0</v>
      </c>
      <c r="FJ919" s="331" t="s">
        <v>148</v>
      </c>
      <c r="FK919" s="552" t="s">
        <v>137</v>
      </c>
      <c r="FL919" s="551">
        <v>0</v>
      </c>
      <c r="FM919" s="552" t="s">
        <v>137</v>
      </c>
      <c r="FN919" s="171">
        <v>0</v>
      </c>
      <c r="FO919" s="171">
        <v>0</v>
      </c>
      <c r="FP919" s="331" t="s">
        <v>148</v>
      </c>
      <c r="FQ919" s="552" t="s">
        <v>137</v>
      </c>
      <c r="FR919" s="551">
        <v>0</v>
      </c>
      <c r="FS919" s="552" t="s">
        <v>137</v>
      </c>
      <c r="FT919" s="171">
        <v>0</v>
      </c>
      <c r="FU919" s="171">
        <v>0</v>
      </c>
      <c r="FV919" s="331"/>
      <c r="FW919" s="552"/>
      <c r="FX919" s="551">
        <v>0</v>
      </c>
      <c r="FY919" s="552"/>
      <c r="FZ919" s="171">
        <v>11</v>
      </c>
      <c r="GA919" s="171">
        <v>11</v>
      </c>
      <c r="GB919" s="331">
        <v>1</v>
      </c>
      <c r="GC919" s="552" t="s">
        <v>137</v>
      </c>
      <c r="GD919" s="551">
        <v>0</v>
      </c>
      <c r="GE919" s="552" t="s">
        <v>137</v>
      </c>
      <c r="GF919" s="171">
        <v>14</v>
      </c>
      <c r="GG919" s="171">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0"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1">
        <v>1</v>
      </c>
      <c r="BQ920" s="171">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1">
        <v>0</v>
      </c>
      <c r="DG920" s="171">
        <v>0</v>
      </c>
      <c r="DH920" s="331" t="s">
        <v>148</v>
      </c>
      <c r="DI920" s="552" t="s">
        <v>137</v>
      </c>
      <c r="DJ920" s="551">
        <v>0</v>
      </c>
      <c r="DK920" s="552" t="s">
        <v>137</v>
      </c>
      <c r="DL920" s="171">
        <v>1</v>
      </c>
      <c r="DM920" s="171">
        <v>0</v>
      </c>
      <c r="DN920" s="331">
        <v>0</v>
      </c>
      <c r="DO920" s="552" t="s">
        <v>5973</v>
      </c>
      <c r="DP920" s="550">
        <v>1</v>
      </c>
      <c r="DQ920" s="552" t="s">
        <v>5974</v>
      </c>
      <c r="DR920" s="171">
        <v>3</v>
      </c>
      <c r="DS920" s="171">
        <v>0</v>
      </c>
      <c r="DT920" s="331">
        <v>0</v>
      </c>
      <c r="DU920" s="552" t="s">
        <v>5975</v>
      </c>
      <c r="DV920" s="551">
        <v>0</v>
      </c>
      <c r="DW920" s="552" t="s">
        <v>137</v>
      </c>
      <c r="DX920" s="171">
        <v>8</v>
      </c>
      <c r="DY920" s="171">
        <v>8</v>
      </c>
      <c r="DZ920" s="331">
        <v>1</v>
      </c>
      <c r="EA920" s="552" t="s">
        <v>137</v>
      </c>
      <c r="EB920" s="551">
        <v>0</v>
      </c>
      <c r="EC920" s="552" t="s">
        <v>137</v>
      </c>
      <c r="ED920" s="171">
        <v>2</v>
      </c>
      <c r="EE920" s="171">
        <v>0</v>
      </c>
      <c r="EF920" s="575">
        <v>0</v>
      </c>
      <c r="EG920" s="552" t="s">
        <v>5976</v>
      </c>
      <c r="EH920" s="551">
        <v>1</v>
      </c>
      <c r="EI920" s="552" t="s">
        <v>5977</v>
      </c>
      <c r="EJ920" s="171">
        <v>2</v>
      </c>
      <c r="EK920" s="171">
        <v>0</v>
      </c>
      <c r="EL920" s="575">
        <v>0</v>
      </c>
      <c r="EM920" s="552" t="s">
        <v>5978</v>
      </c>
      <c r="EN920" s="551">
        <v>2</v>
      </c>
      <c r="EO920" s="552" t="s">
        <v>5979</v>
      </c>
      <c r="EP920" s="171">
        <v>2</v>
      </c>
      <c r="EQ920" s="171">
        <v>1</v>
      </c>
      <c r="ER920" s="331">
        <v>0.5</v>
      </c>
      <c r="ES920" s="552" t="s">
        <v>5978</v>
      </c>
      <c r="ET920" s="551">
        <v>1</v>
      </c>
      <c r="EU920" s="552" t="s">
        <v>5980</v>
      </c>
      <c r="EV920" s="171">
        <v>4</v>
      </c>
      <c r="EW920" s="171">
        <v>0</v>
      </c>
      <c r="EX920" s="331">
        <v>0</v>
      </c>
      <c r="EY920" s="552" t="s">
        <v>5978</v>
      </c>
      <c r="EZ920" s="551">
        <v>4</v>
      </c>
      <c r="FA920" s="552" t="s">
        <v>5980</v>
      </c>
      <c r="FB920" s="171">
        <v>1</v>
      </c>
      <c r="FC920" s="171">
        <v>1</v>
      </c>
      <c r="FD920" s="331">
        <v>1</v>
      </c>
      <c r="FE920" s="552" t="s">
        <v>137</v>
      </c>
      <c r="FF920" s="551">
        <v>0</v>
      </c>
      <c r="FG920" s="552" t="s">
        <v>137</v>
      </c>
      <c r="FH920" s="171">
        <v>1</v>
      </c>
      <c r="FI920" s="171">
        <v>0</v>
      </c>
      <c r="FJ920" s="331">
        <v>0</v>
      </c>
      <c r="FK920" s="552" t="s">
        <v>5981</v>
      </c>
      <c r="FL920" s="551">
        <v>1</v>
      </c>
      <c r="FM920" s="552" t="s">
        <v>5982</v>
      </c>
      <c r="FN920" s="171">
        <v>0</v>
      </c>
      <c r="FO920" s="171">
        <v>0</v>
      </c>
      <c r="FP920" s="331" t="s">
        <v>148</v>
      </c>
      <c r="FQ920" s="552" t="s">
        <v>137</v>
      </c>
      <c r="FR920" s="551">
        <v>0</v>
      </c>
      <c r="FS920" s="552" t="s">
        <v>137</v>
      </c>
      <c r="FT920" s="171">
        <v>0</v>
      </c>
      <c r="FU920" s="171">
        <v>0</v>
      </c>
      <c r="FV920" s="331" t="s">
        <v>148</v>
      </c>
      <c r="FW920" s="552" t="s">
        <v>137</v>
      </c>
      <c r="FX920" s="551">
        <v>0</v>
      </c>
      <c r="FY920" s="552" t="s">
        <v>137</v>
      </c>
      <c r="FZ920" s="171">
        <v>3</v>
      </c>
      <c r="GA920" s="171">
        <v>3</v>
      </c>
      <c r="GB920" s="331">
        <v>1</v>
      </c>
      <c r="GC920" s="552" t="s">
        <v>137</v>
      </c>
      <c r="GD920" s="551">
        <v>0</v>
      </c>
      <c r="GE920" s="552" t="s">
        <v>137</v>
      </c>
      <c r="GF920" s="171">
        <v>5</v>
      </c>
      <c r="GG920" s="171">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0"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1">
        <v>1</v>
      </c>
      <c r="BQ921" s="171">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1">
        <v>0</v>
      </c>
      <c r="DG921" s="171">
        <v>0</v>
      </c>
      <c r="DH921" s="331" t="s">
        <v>148</v>
      </c>
      <c r="DI921" s="552" t="s">
        <v>137</v>
      </c>
      <c r="DJ921" s="551">
        <v>0</v>
      </c>
      <c r="DK921" s="552" t="s">
        <v>137</v>
      </c>
      <c r="DL921" s="171">
        <v>0</v>
      </c>
      <c r="DM921" s="171">
        <v>0</v>
      </c>
      <c r="DN921" s="331" t="s">
        <v>148</v>
      </c>
      <c r="DO921" s="552" t="s">
        <v>137</v>
      </c>
      <c r="DP921" s="550">
        <v>0</v>
      </c>
      <c r="DQ921" s="552" t="s">
        <v>137</v>
      </c>
      <c r="DR921" s="171">
        <v>11</v>
      </c>
      <c r="DS921" s="171">
        <v>0</v>
      </c>
      <c r="DT921" s="331">
        <v>0</v>
      </c>
      <c r="DU921" s="552" t="s">
        <v>5986</v>
      </c>
      <c r="DV921" s="551">
        <v>0</v>
      </c>
      <c r="DW921" s="552" t="s">
        <v>137</v>
      </c>
      <c r="DX921" s="171">
        <v>1</v>
      </c>
      <c r="DY921" s="171">
        <v>0</v>
      </c>
      <c r="DZ921" s="331">
        <v>0</v>
      </c>
      <c r="EA921" s="552" t="s">
        <v>14872</v>
      </c>
      <c r="EB921" s="551">
        <v>0</v>
      </c>
      <c r="EC921" s="552" t="s">
        <v>137</v>
      </c>
      <c r="ED921" s="171">
        <v>0</v>
      </c>
      <c r="EE921" s="171">
        <v>0</v>
      </c>
      <c r="EF921" s="575" t="s">
        <v>148</v>
      </c>
      <c r="EG921" s="552" t="s">
        <v>137</v>
      </c>
      <c r="EH921" s="551">
        <v>0</v>
      </c>
      <c r="EI921" s="552" t="s">
        <v>137</v>
      </c>
      <c r="EJ921" s="171">
        <v>3</v>
      </c>
      <c r="EK921" s="171">
        <v>0</v>
      </c>
      <c r="EL921" s="575">
        <v>0</v>
      </c>
      <c r="EM921" s="552" t="s">
        <v>5987</v>
      </c>
      <c r="EN921" s="551">
        <v>1</v>
      </c>
      <c r="EO921" s="552" t="s">
        <v>5988</v>
      </c>
      <c r="EP921" s="171">
        <v>4</v>
      </c>
      <c r="EQ921" s="171">
        <v>0</v>
      </c>
      <c r="ER921" s="331">
        <v>0</v>
      </c>
      <c r="ES921" s="552" t="s">
        <v>5989</v>
      </c>
      <c r="ET921" s="551">
        <v>2</v>
      </c>
      <c r="EU921" s="552" t="s">
        <v>5990</v>
      </c>
      <c r="EV921" s="171">
        <v>14</v>
      </c>
      <c r="EW921" s="171">
        <v>0</v>
      </c>
      <c r="EX921" s="331">
        <v>0</v>
      </c>
      <c r="EY921" s="552" t="s">
        <v>13296</v>
      </c>
      <c r="EZ921" s="551">
        <v>14</v>
      </c>
      <c r="FA921" s="552" t="s">
        <v>13297</v>
      </c>
      <c r="FB921" s="171">
        <v>1</v>
      </c>
      <c r="FC921" s="171">
        <v>1</v>
      </c>
      <c r="FD921" s="331">
        <v>1</v>
      </c>
      <c r="FE921" s="552" t="s">
        <v>137</v>
      </c>
      <c r="FF921" s="551">
        <v>0</v>
      </c>
      <c r="FG921" s="552" t="s">
        <v>137</v>
      </c>
      <c r="FH921" s="171">
        <v>0</v>
      </c>
      <c r="FI921" s="171">
        <v>0</v>
      </c>
      <c r="FJ921" s="331" t="s">
        <v>148</v>
      </c>
      <c r="FK921" s="552" t="s">
        <v>137</v>
      </c>
      <c r="FL921" s="551">
        <v>0</v>
      </c>
      <c r="FM921" s="552" t="s">
        <v>137</v>
      </c>
      <c r="FN921" s="171">
        <v>0</v>
      </c>
      <c r="FO921" s="171">
        <v>0</v>
      </c>
      <c r="FP921" s="331" t="s">
        <v>148</v>
      </c>
      <c r="FQ921" s="552" t="s">
        <v>137</v>
      </c>
      <c r="FR921" s="551">
        <v>0</v>
      </c>
      <c r="FS921" s="552" t="s">
        <v>137</v>
      </c>
      <c r="FT921" s="171">
        <v>0</v>
      </c>
      <c r="FU921" s="171">
        <v>0</v>
      </c>
      <c r="FV921" s="331" t="s">
        <v>148</v>
      </c>
      <c r="FW921" s="552" t="s">
        <v>137</v>
      </c>
      <c r="FX921" s="551">
        <v>0</v>
      </c>
      <c r="FY921" s="552" t="s">
        <v>137</v>
      </c>
      <c r="FZ921" s="171">
        <v>4</v>
      </c>
      <c r="GA921" s="171">
        <v>4</v>
      </c>
      <c r="GB921" s="331">
        <v>1</v>
      </c>
      <c r="GC921" s="552" t="s">
        <v>137</v>
      </c>
      <c r="GD921" s="551">
        <v>0</v>
      </c>
      <c r="GE921" s="552" t="s">
        <v>137</v>
      </c>
      <c r="GF921" s="171">
        <v>16</v>
      </c>
      <c r="GG921" s="171">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0"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1">
        <v>1</v>
      </c>
      <c r="BQ922" s="171">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1">
        <v>0</v>
      </c>
      <c r="DG922" s="171">
        <v>0</v>
      </c>
      <c r="DH922" s="331" t="s">
        <v>148</v>
      </c>
      <c r="DI922" s="552" t="s">
        <v>137</v>
      </c>
      <c r="DJ922" s="551">
        <v>0</v>
      </c>
      <c r="DK922" s="552" t="s">
        <v>137</v>
      </c>
      <c r="DL922" s="171">
        <v>1</v>
      </c>
      <c r="DM922" s="171">
        <v>1</v>
      </c>
      <c r="DN922" s="331">
        <v>1</v>
      </c>
      <c r="DO922" s="552" t="s">
        <v>137</v>
      </c>
      <c r="DP922" s="550">
        <v>0</v>
      </c>
      <c r="DQ922" s="552" t="s">
        <v>137</v>
      </c>
      <c r="DR922" s="171">
        <v>4</v>
      </c>
      <c r="DS922" s="171">
        <v>0</v>
      </c>
      <c r="DT922" s="331">
        <v>0</v>
      </c>
      <c r="DU922" s="552" t="s">
        <v>1088</v>
      </c>
      <c r="DV922" s="551">
        <v>0</v>
      </c>
      <c r="DW922" s="552" t="s">
        <v>137</v>
      </c>
      <c r="DX922" s="171">
        <v>0</v>
      </c>
      <c r="DY922" s="171">
        <v>0</v>
      </c>
      <c r="DZ922" s="331" t="s">
        <v>148</v>
      </c>
      <c r="EA922" s="552" t="s">
        <v>137</v>
      </c>
      <c r="EB922" s="551">
        <v>0</v>
      </c>
      <c r="EC922" s="552" t="s">
        <v>137</v>
      </c>
      <c r="ED922" s="171">
        <v>0</v>
      </c>
      <c r="EE922" s="171">
        <v>0</v>
      </c>
      <c r="EF922" s="575" t="s">
        <v>148</v>
      </c>
      <c r="EG922" s="552" t="s">
        <v>137</v>
      </c>
      <c r="EH922" s="551">
        <v>0</v>
      </c>
      <c r="EI922" s="552" t="s">
        <v>137</v>
      </c>
      <c r="EJ922" s="171">
        <v>3</v>
      </c>
      <c r="EK922" s="171">
        <v>0</v>
      </c>
      <c r="EL922" s="575">
        <v>0</v>
      </c>
      <c r="EM922" s="552" t="s">
        <v>5996</v>
      </c>
      <c r="EN922" s="551">
        <v>3</v>
      </c>
      <c r="EO922" s="552" t="s">
        <v>5997</v>
      </c>
      <c r="EP922" s="171">
        <v>4</v>
      </c>
      <c r="EQ922" s="171">
        <v>0</v>
      </c>
      <c r="ER922" s="331">
        <v>0</v>
      </c>
      <c r="ES922" s="552" t="s">
        <v>5996</v>
      </c>
      <c r="ET922" s="551">
        <v>3</v>
      </c>
      <c r="EU922" s="552" t="s">
        <v>5997</v>
      </c>
      <c r="EV922" s="171">
        <v>15</v>
      </c>
      <c r="EW922" s="171">
        <v>0</v>
      </c>
      <c r="EX922" s="331">
        <v>0</v>
      </c>
      <c r="EY922" s="552" t="s">
        <v>5996</v>
      </c>
      <c r="EZ922" s="551">
        <v>3</v>
      </c>
      <c r="FA922" s="552" t="s">
        <v>13298</v>
      </c>
      <c r="FB922" s="171">
        <v>1</v>
      </c>
      <c r="FC922" s="171">
        <v>0</v>
      </c>
      <c r="FD922" s="331">
        <v>0</v>
      </c>
      <c r="FE922" s="552" t="s">
        <v>5996</v>
      </c>
      <c r="FF922" s="551">
        <v>1</v>
      </c>
      <c r="FG922" s="552" t="s">
        <v>5997</v>
      </c>
      <c r="FH922" s="171">
        <v>0</v>
      </c>
      <c r="FI922" s="171">
        <v>0</v>
      </c>
      <c r="FJ922" s="331" t="s">
        <v>148</v>
      </c>
      <c r="FK922" s="552" t="s">
        <v>137</v>
      </c>
      <c r="FL922" s="551">
        <v>0</v>
      </c>
      <c r="FM922" s="552" t="s">
        <v>137</v>
      </c>
      <c r="FN922" s="171">
        <v>0</v>
      </c>
      <c r="FO922" s="171">
        <v>0</v>
      </c>
      <c r="FP922" s="331" t="s">
        <v>148</v>
      </c>
      <c r="FQ922" s="552" t="s">
        <v>137</v>
      </c>
      <c r="FR922" s="551">
        <v>0</v>
      </c>
      <c r="FS922" s="552" t="s">
        <v>137</v>
      </c>
      <c r="FT922" s="171">
        <v>0</v>
      </c>
      <c r="FU922" s="171">
        <v>0</v>
      </c>
      <c r="FV922" s="331" t="s">
        <v>148</v>
      </c>
      <c r="FW922" s="552" t="s">
        <v>137</v>
      </c>
      <c r="FX922" s="551">
        <v>0</v>
      </c>
      <c r="FY922" s="552" t="s">
        <v>137</v>
      </c>
      <c r="FZ922" s="171">
        <v>3</v>
      </c>
      <c r="GA922" s="171">
        <v>0</v>
      </c>
      <c r="GB922" s="331">
        <v>0</v>
      </c>
      <c r="GC922" s="552" t="s">
        <v>5998</v>
      </c>
      <c r="GD922" s="551">
        <v>2</v>
      </c>
      <c r="GE922" s="552" t="s">
        <v>5999</v>
      </c>
      <c r="GF922" s="171">
        <v>2</v>
      </c>
      <c r="GG922" s="171">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0"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1">
        <v>0</v>
      </c>
      <c r="BQ923" s="171">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1">
        <v>0</v>
      </c>
      <c r="DG923" s="171">
        <v>0</v>
      </c>
      <c r="DH923" s="331" t="s">
        <v>148</v>
      </c>
      <c r="DI923" s="552" t="s">
        <v>137</v>
      </c>
      <c r="DJ923" s="551">
        <v>0</v>
      </c>
      <c r="DK923" s="552" t="s">
        <v>137</v>
      </c>
      <c r="DL923" s="171">
        <v>0</v>
      </c>
      <c r="DM923" s="171">
        <v>0</v>
      </c>
      <c r="DN923" s="331" t="s">
        <v>148</v>
      </c>
      <c r="DO923" s="552" t="s">
        <v>137</v>
      </c>
      <c r="DP923" s="550">
        <v>0</v>
      </c>
      <c r="DQ923" s="552" t="s">
        <v>137</v>
      </c>
      <c r="DR923" s="171">
        <v>1</v>
      </c>
      <c r="DS923" s="171">
        <v>0</v>
      </c>
      <c r="DT923" s="331">
        <v>0</v>
      </c>
      <c r="DU923" s="552" t="s">
        <v>6004</v>
      </c>
      <c r="DV923" s="551">
        <v>0</v>
      </c>
      <c r="DW923" s="552" t="s">
        <v>137</v>
      </c>
      <c r="DX923" s="171">
        <v>1</v>
      </c>
      <c r="DY923" s="171">
        <v>1</v>
      </c>
      <c r="DZ923" s="331">
        <v>1</v>
      </c>
      <c r="EA923" s="552" t="s">
        <v>137</v>
      </c>
      <c r="EB923" s="551">
        <v>0</v>
      </c>
      <c r="EC923" s="552" t="s">
        <v>137</v>
      </c>
      <c r="ED923" s="171">
        <v>3</v>
      </c>
      <c r="EE923" s="171">
        <v>0</v>
      </c>
      <c r="EF923" s="575">
        <v>0</v>
      </c>
      <c r="EG923" s="552" t="s">
        <v>6005</v>
      </c>
      <c r="EH923" s="551">
        <v>0</v>
      </c>
      <c r="EI923" s="552" t="s">
        <v>137</v>
      </c>
      <c r="EJ923" s="171">
        <v>2</v>
      </c>
      <c r="EK923" s="171">
        <v>0</v>
      </c>
      <c r="EL923" s="575">
        <v>0</v>
      </c>
      <c r="EM923" s="552" t="s">
        <v>6006</v>
      </c>
      <c r="EN923" s="551">
        <v>2</v>
      </c>
      <c r="EO923" s="552" t="s">
        <v>6007</v>
      </c>
      <c r="EP923" s="171">
        <v>0</v>
      </c>
      <c r="EQ923" s="171">
        <v>0</v>
      </c>
      <c r="ER923" s="331" t="s">
        <v>148</v>
      </c>
      <c r="ES923" s="552" t="s">
        <v>137</v>
      </c>
      <c r="ET923" s="551">
        <v>0</v>
      </c>
      <c r="EU923" s="552" t="s">
        <v>137</v>
      </c>
      <c r="EV923" s="171">
        <v>6</v>
      </c>
      <c r="EW923" s="171">
        <v>3</v>
      </c>
      <c r="EX923" s="331">
        <v>0.5</v>
      </c>
      <c r="EY923" s="552" t="s">
        <v>6008</v>
      </c>
      <c r="EZ923" s="551">
        <v>0</v>
      </c>
      <c r="FA923" s="552" t="s">
        <v>137</v>
      </c>
      <c r="FB923" s="171">
        <v>1</v>
      </c>
      <c r="FC923" s="171">
        <v>0</v>
      </c>
      <c r="FD923" s="331">
        <v>0</v>
      </c>
      <c r="FE923" s="552" t="s">
        <v>6008</v>
      </c>
      <c r="FF923" s="551">
        <v>0</v>
      </c>
      <c r="FG923" s="552" t="s">
        <v>137</v>
      </c>
      <c r="FH923" s="171">
        <v>1</v>
      </c>
      <c r="FI923" s="171">
        <v>1</v>
      </c>
      <c r="FJ923" s="331">
        <v>1</v>
      </c>
      <c r="FK923" s="552" t="s">
        <v>137</v>
      </c>
      <c r="FL923" s="551">
        <v>0</v>
      </c>
      <c r="FM923" s="552" t="s">
        <v>137</v>
      </c>
      <c r="FN923" s="171">
        <v>0</v>
      </c>
      <c r="FO923" s="171">
        <v>0</v>
      </c>
      <c r="FP923" s="331" t="s">
        <v>148</v>
      </c>
      <c r="FQ923" s="552" t="s">
        <v>137</v>
      </c>
      <c r="FR923" s="551">
        <v>0</v>
      </c>
      <c r="FS923" s="552" t="s">
        <v>137</v>
      </c>
      <c r="FT923" s="171">
        <v>0</v>
      </c>
      <c r="FU923" s="171">
        <v>0</v>
      </c>
      <c r="FV923" s="331" t="s">
        <v>148</v>
      </c>
      <c r="FW923" s="552" t="s">
        <v>137</v>
      </c>
      <c r="FX923" s="551">
        <v>0</v>
      </c>
      <c r="FY923" s="552" t="s">
        <v>137</v>
      </c>
      <c r="FZ923" s="171">
        <v>4</v>
      </c>
      <c r="GA923" s="171">
        <v>0</v>
      </c>
      <c r="GB923" s="331">
        <v>0</v>
      </c>
      <c r="GC923" s="552" t="s">
        <v>6009</v>
      </c>
      <c r="GD923" s="551">
        <v>0</v>
      </c>
      <c r="GE923" s="552" t="s">
        <v>137</v>
      </c>
      <c r="GF923" s="171">
        <v>3</v>
      </c>
      <c r="GG923" s="171">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0"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1">
        <v>3</v>
      </c>
      <c r="BQ924" s="171">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1">
        <v>0</v>
      </c>
      <c r="DG924" s="171">
        <v>0</v>
      </c>
      <c r="DH924" s="331" t="s">
        <v>148</v>
      </c>
      <c r="DI924" s="552" t="s">
        <v>137</v>
      </c>
      <c r="DJ924" s="551">
        <v>0</v>
      </c>
      <c r="DK924" s="552" t="s">
        <v>137</v>
      </c>
      <c r="DL924" s="171">
        <v>0</v>
      </c>
      <c r="DM924" s="171">
        <v>0</v>
      </c>
      <c r="DN924" s="331" t="s">
        <v>148</v>
      </c>
      <c r="DO924" s="552" t="s">
        <v>137</v>
      </c>
      <c r="DP924" s="550">
        <v>0</v>
      </c>
      <c r="DQ924" s="552" t="s">
        <v>137</v>
      </c>
      <c r="DR924" s="171">
        <v>31</v>
      </c>
      <c r="DS924" s="171">
        <v>0</v>
      </c>
      <c r="DT924" s="331">
        <v>0</v>
      </c>
      <c r="DU924" s="552" t="s">
        <v>14874</v>
      </c>
      <c r="DV924" s="551">
        <v>0</v>
      </c>
      <c r="DW924" s="552" t="s">
        <v>137</v>
      </c>
      <c r="DX924" s="171">
        <v>7</v>
      </c>
      <c r="DY924" s="171">
        <v>0</v>
      </c>
      <c r="DZ924" s="331">
        <v>0</v>
      </c>
      <c r="EA924" s="552" t="s">
        <v>14874</v>
      </c>
      <c r="EB924" s="551">
        <v>0</v>
      </c>
      <c r="EC924" s="552" t="s">
        <v>137</v>
      </c>
      <c r="ED924" s="171">
        <v>0</v>
      </c>
      <c r="EE924" s="171">
        <v>0</v>
      </c>
      <c r="EF924" s="575" t="s">
        <v>148</v>
      </c>
      <c r="EG924" s="552" t="s">
        <v>137</v>
      </c>
      <c r="EH924" s="551">
        <v>0</v>
      </c>
      <c r="EI924" s="552" t="s">
        <v>137</v>
      </c>
      <c r="EJ924" s="171">
        <v>2</v>
      </c>
      <c r="EK924" s="171">
        <v>0</v>
      </c>
      <c r="EL924" s="575">
        <v>0</v>
      </c>
      <c r="EM924" s="552" t="s">
        <v>2111</v>
      </c>
      <c r="EN924" s="551">
        <v>2</v>
      </c>
      <c r="EO924" s="552" t="s">
        <v>6014</v>
      </c>
      <c r="EP924" s="171">
        <v>8</v>
      </c>
      <c r="EQ924" s="171">
        <v>0</v>
      </c>
      <c r="ER924" s="331">
        <v>0</v>
      </c>
      <c r="ES924" s="552" t="s">
        <v>2111</v>
      </c>
      <c r="ET924" s="551">
        <v>3</v>
      </c>
      <c r="EU924" s="552" t="s">
        <v>6015</v>
      </c>
      <c r="EV924" s="171">
        <v>6</v>
      </c>
      <c r="EW924" s="171">
        <v>0</v>
      </c>
      <c r="EX924" s="331">
        <v>0</v>
      </c>
      <c r="EY924" s="552" t="s">
        <v>2111</v>
      </c>
      <c r="EZ924" s="551">
        <v>3</v>
      </c>
      <c r="FA924" s="552" t="s">
        <v>6015</v>
      </c>
      <c r="FB924" s="171">
        <v>2</v>
      </c>
      <c r="FC924" s="171">
        <v>1</v>
      </c>
      <c r="FD924" s="331">
        <v>0.5</v>
      </c>
      <c r="FE924" s="552" t="s">
        <v>6016</v>
      </c>
      <c r="FF924" s="551">
        <v>1</v>
      </c>
      <c r="FG924" s="552" t="s">
        <v>6017</v>
      </c>
      <c r="FH924" s="171">
        <v>0</v>
      </c>
      <c r="FI924" s="171">
        <v>0</v>
      </c>
      <c r="FJ924" s="331" t="s">
        <v>148</v>
      </c>
      <c r="FK924" s="552" t="s">
        <v>137</v>
      </c>
      <c r="FL924" s="551">
        <v>0</v>
      </c>
      <c r="FM924" s="552" t="s">
        <v>137</v>
      </c>
      <c r="FN924" s="171">
        <v>0</v>
      </c>
      <c r="FO924" s="171">
        <v>0</v>
      </c>
      <c r="FP924" s="331" t="s">
        <v>148</v>
      </c>
      <c r="FQ924" s="552" t="s">
        <v>137</v>
      </c>
      <c r="FR924" s="551">
        <v>0</v>
      </c>
      <c r="FS924" s="552" t="s">
        <v>137</v>
      </c>
      <c r="FT924" s="171">
        <v>0</v>
      </c>
      <c r="FU924" s="171">
        <v>0</v>
      </c>
      <c r="FV924" s="331" t="s">
        <v>148</v>
      </c>
      <c r="FW924" s="552" t="s">
        <v>137</v>
      </c>
      <c r="FX924" s="551">
        <v>0</v>
      </c>
      <c r="FY924" s="552" t="s">
        <v>137</v>
      </c>
      <c r="FZ924" s="171">
        <v>7</v>
      </c>
      <c r="GA924" s="171">
        <v>2</v>
      </c>
      <c r="GB924" s="331">
        <v>0.2857142857142857</v>
      </c>
      <c r="GC924" s="552" t="s">
        <v>3007</v>
      </c>
      <c r="GD924" s="551">
        <v>3</v>
      </c>
      <c r="GE924" s="552" t="s">
        <v>6014</v>
      </c>
      <c r="GF924" s="171">
        <v>0</v>
      </c>
      <c r="GG924" s="171">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0"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1">
        <v>3</v>
      </c>
      <c r="BQ925" s="171">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1">
        <v>0</v>
      </c>
      <c r="DG925" s="171">
        <v>0</v>
      </c>
      <c r="DH925" s="331" t="s">
        <v>148</v>
      </c>
      <c r="DI925" s="552" t="s">
        <v>137</v>
      </c>
      <c r="DJ925" s="551">
        <v>0</v>
      </c>
      <c r="DK925" s="552" t="s">
        <v>137</v>
      </c>
      <c r="DL925" s="171">
        <v>0</v>
      </c>
      <c r="DM925" s="171">
        <v>0</v>
      </c>
      <c r="DN925" s="331" t="s">
        <v>148</v>
      </c>
      <c r="DO925" s="552" t="s">
        <v>137</v>
      </c>
      <c r="DP925" s="550">
        <v>0</v>
      </c>
      <c r="DQ925" s="552" t="s">
        <v>137</v>
      </c>
      <c r="DR925" s="171">
        <v>3</v>
      </c>
      <c r="DS925" s="171">
        <v>0</v>
      </c>
      <c r="DT925" s="331">
        <v>0</v>
      </c>
      <c r="DU925" s="552" t="s">
        <v>6022</v>
      </c>
      <c r="DV925" s="551">
        <v>0</v>
      </c>
      <c r="DW925" s="552" t="s">
        <v>137</v>
      </c>
      <c r="DX925" s="171">
        <v>2</v>
      </c>
      <c r="DY925" s="171">
        <v>0</v>
      </c>
      <c r="DZ925" s="331">
        <v>0</v>
      </c>
      <c r="EA925" s="552" t="s">
        <v>6023</v>
      </c>
      <c r="EB925" s="551">
        <v>0</v>
      </c>
      <c r="EC925" s="552" t="s">
        <v>137</v>
      </c>
      <c r="ED925" s="171">
        <v>0</v>
      </c>
      <c r="EE925" s="171">
        <v>0</v>
      </c>
      <c r="EF925" s="575" t="s">
        <v>148</v>
      </c>
      <c r="EG925" s="552" t="s">
        <v>137</v>
      </c>
      <c r="EH925" s="551">
        <v>0</v>
      </c>
      <c r="EI925" s="552" t="s">
        <v>137</v>
      </c>
      <c r="EJ925" s="171">
        <v>1</v>
      </c>
      <c r="EK925" s="171">
        <v>0</v>
      </c>
      <c r="EL925" s="575">
        <v>0</v>
      </c>
      <c r="EM925" s="552" t="s">
        <v>18653</v>
      </c>
      <c r="EN925" s="551">
        <v>1</v>
      </c>
      <c r="EO925" s="552" t="s">
        <v>18654</v>
      </c>
      <c r="EP925" s="171">
        <v>8</v>
      </c>
      <c r="EQ925" s="171">
        <v>0</v>
      </c>
      <c r="ER925" s="331">
        <v>0</v>
      </c>
      <c r="ES925" s="552" t="s">
        <v>18655</v>
      </c>
      <c r="ET925" s="551">
        <v>2</v>
      </c>
      <c r="EU925" s="552" t="s">
        <v>6024</v>
      </c>
      <c r="EV925" s="171">
        <v>4</v>
      </c>
      <c r="EW925" s="171">
        <v>0</v>
      </c>
      <c r="EX925" s="331">
        <v>0</v>
      </c>
      <c r="EY925" s="552" t="s">
        <v>13299</v>
      </c>
      <c r="EZ925" s="551">
        <v>4</v>
      </c>
      <c r="FA925" s="552" t="s">
        <v>18656</v>
      </c>
      <c r="FB925" s="171">
        <v>1</v>
      </c>
      <c r="FC925" s="171">
        <v>0</v>
      </c>
      <c r="FD925" s="331">
        <v>0</v>
      </c>
      <c r="FE925" s="552" t="s">
        <v>18653</v>
      </c>
      <c r="FF925" s="551">
        <v>1</v>
      </c>
      <c r="FG925" s="552" t="s">
        <v>18654</v>
      </c>
      <c r="FH925" s="171">
        <v>0</v>
      </c>
      <c r="FI925" s="171">
        <v>0</v>
      </c>
      <c r="FJ925" s="331" t="s">
        <v>148</v>
      </c>
      <c r="FK925" s="552"/>
      <c r="FL925" s="551">
        <v>0</v>
      </c>
      <c r="FM925" s="552" t="s">
        <v>137</v>
      </c>
      <c r="FN925" s="171">
        <v>0</v>
      </c>
      <c r="FO925" s="171">
        <v>0</v>
      </c>
      <c r="FP925" s="331" t="s">
        <v>148</v>
      </c>
      <c r="FQ925" s="552" t="s">
        <v>137</v>
      </c>
      <c r="FR925" s="551">
        <v>0</v>
      </c>
      <c r="FS925" s="552" t="s">
        <v>137</v>
      </c>
      <c r="FT925" s="171">
        <v>4</v>
      </c>
      <c r="FU925" s="171">
        <v>4</v>
      </c>
      <c r="FV925" s="331">
        <v>1</v>
      </c>
      <c r="FW925" s="552" t="s">
        <v>137</v>
      </c>
      <c r="FX925" s="551">
        <v>0</v>
      </c>
      <c r="FY925" s="552" t="s">
        <v>137</v>
      </c>
      <c r="FZ925" s="171">
        <v>3</v>
      </c>
      <c r="GA925" s="171">
        <v>3</v>
      </c>
      <c r="GB925" s="331">
        <v>1</v>
      </c>
      <c r="GC925" s="552" t="s">
        <v>137</v>
      </c>
      <c r="GD925" s="551">
        <v>0</v>
      </c>
      <c r="GE925" s="552" t="s">
        <v>137</v>
      </c>
      <c r="GF925" s="171">
        <v>8</v>
      </c>
      <c r="GG925" s="171">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0"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1">
        <v>1</v>
      </c>
      <c r="BQ926" s="171">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1">
        <v>0</v>
      </c>
      <c r="DG926" s="171">
        <v>0</v>
      </c>
      <c r="DH926" s="331" t="s">
        <v>148</v>
      </c>
      <c r="DI926" s="552" t="s">
        <v>137</v>
      </c>
      <c r="DJ926" s="551">
        <v>0</v>
      </c>
      <c r="DK926" s="552" t="s">
        <v>137</v>
      </c>
      <c r="DL926" s="171">
        <v>10</v>
      </c>
      <c r="DM926" s="171">
        <v>0</v>
      </c>
      <c r="DN926" s="331">
        <v>0</v>
      </c>
      <c r="DO926" s="552" t="s">
        <v>6031</v>
      </c>
      <c r="DP926" s="550">
        <v>0</v>
      </c>
      <c r="DQ926" s="552" t="s">
        <v>137</v>
      </c>
      <c r="DR926" s="171">
        <v>40</v>
      </c>
      <c r="DS926" s="171">
        <v>0</v>
      </c>
      <c r="DT926" s="331">
        <v>0</v>
      </c>
      <c r="DU926" s="552" t="s">
        <v>2154</v>
      </c>
      <c r="DV926" s="551">
        <v>0</v>
      </c>
      <c r="DW926" s="552" t="s">
        <v>137</v>
      </c>
      <c r="DX926" s="171">
        <v>4</v>
      </c>
      <c r="DY926" s="171">
        <v>1</v>
      </c>
      <c r="DZ926" s="331">
        <v>0.25</v>
      </c>
      <c r="EA926" s="552" t="s">
        <v>6032</v>
      </c>
      <c r="EB926" s="551">
        <v>0</v>
      </c>
      <c r="EC926" s="552" t="s">
        <v>137</v>
      </c>
      <c r="ED926" s="171">
        <v>4</v>
      </c>
      <c r="EE926" s="171">
        <v>0</v>
      </c>
      <c r="EF926" s="575">
        <v>0</v>
      </c>
      <c r="EG926" s="552" t="s">
        <v>2154</v>
      </c>
      <c r="EH926" s="551">
        <v>1</v>
      </c>
      <c r="EI926" s="552" t="s">
        <v>6033</v>
      </c>
      <c r="EJ926" s="171">
        <v>7</v>
      </c>
      <c r="EK926" s="171">
        <v>0</v>
      </c>
      <c r="EL926" s="575">
        <v>0</v>
      </c>
      <c r="EM926" s="552" t="s">
        <v>2154</v>
      </c>
      <c r="EN926" s="551">
        <v>7</v>
      </c>
      <c r="EO926" s="552" t="s">
        <v>6034</v>
      </c>
      <c r="EP926" s="171">
        <v>10</v>
      </c>
      <c r="EQ926" s="171">
        <v>2</v>
      </c>
      <c r="ER926" s="331">
        <v>0.2</v>
      </c>
      <c r="ES926" s="552" t="s">
        <v>11476</v>
      </c>
      <c r="ET926" s="551">
        <v>7</v>
      </c>
      <c r="EU926" s="552" t="s">
        <v>11477</v>
      </c>
      <c r="EV926" s="171">
        <v>26</v>
      </c>
      <c r="EW926" s="171">
        <v>0</v>
      </c>
      <c r="EX926" s="331">
        <v>0</v>
      </c>
      <c r="EY926" s="552" t="s">
        <v>13848</v>
      </c>
      <c r="EZ926" s="551">
        <v>16</v>
      </c>
      <c r="FA926" s="552" t="s">
        <v>13300</v>
      </c>
      <c r="FB926" s="171">
        <v>5</v>
      </c>
      <c r="FC926" s="171">
        <v>1</v>
      </c>
      <c r="FD926" s="331">
        <v>0.2</v>
      </c>
      <c r="FE926" s="552" t="s">
        <v>12417</v>
      </c>
      <c r="FF926" s="551">
        <v>3</v>
      </c>
      <c r="FG926" s="552" t="s">
        <v>12418</v>
      </c>
      <c r="FH926" s="171">
        <v>0</v>
      </c>
      <c r="FI926" s="171">
        <v>0</v>
      </c>
      <c r="FJ926" s="331" t="s">
        <v>148</v>
      </c>
      <c r="FK926" s="552" t="s">
        <v>137</v>
      </c>
      <c r="FL926" s="551">
        <v>0</v>
      </c>
      <c r="FM926" s="552" t="s">
        <v>137</v>
      </c>
      <c r="FN926" s="171">
        <v>1</v>
      </c>
      <c r="FO926" s="171">
        <v>0</v>
      </c>
      <c r="FP926" s="331">
        <v>0</v>
      </c>
      <c r="FQ926" s="552" t="s">
        <v>6035</v>
      </c>
      <c r="FR926" s="551">
        <v>1</v>
      </c>
      <c r="FS926" s="552" t="s">
        <v>6036</v>
      </c>
      <c r="FT926" s="171">
        <v>0</v>
      </c>
      <c r="FU926" s="171">
        <v>0</v>
      </c>
      <c r="FV926" s="331" t="s">
        <v>148</v>
      </c>
      <c r="FW926" s="552" t="s">
        <v>137</v>
      </c>
      <c r="FX926" s="551">
        <v>0</v>
      </c>
      <c r="FY926" s="552" t="s">
        <v>137</v>
      </c>
      <c r="FZ926" s="171">
        <v>22</v>
      </c>
      <c r="GA926" s="171">
        <v>11</v>
      </c>
      <c r="GB926" s="331">
        <v>0.5</v>
      </c>
      <c r="GC926" s="552" t="s">
        <v>6037</v>
      </c>
      <c r="GD926" s="551">
        <v>8</v>
      </c>
      <c r="GE926" s="552" t="s">
        <v>6038</v>
      </c>
      <c r="GF926" s="171">
        <v>4</v>
      </c>
      <c r="GG926" s="171">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0"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1">
        <v>2</v>
      </c>
      <c r="BQ927" s="171">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1">
        <v>0</v>
      </c>
      <c r="DG927" s="171">
        <v>0</v>
      </c>
      <c r="DH927" s="331" t="s">
        <v>148</v>
      </c>
      <c r="DI927" s="552" t="s">
        <v>137</v>
      </c>
      <c r="DJ927" s="551">
        <v>0</v>
      </c>
      <c r="DK927" s="552" t="s">
        <v>137</v>
      </c>
      <c r="DL927" s="171">
        <v>0</v>
      </c>
      <c r="DM927" s="171">
        <v>0</v>
      </c>
      <c r="DN927" s="331" t="s">
        <v>148</v>
      </c>
      <c r="DO927" s="552" t="s">
        <v>137</v>
      </c>
      <c r="DP927" s="550">
        <v>0</v>
      </c>
      <c r="DQ927" s="552" t="s">
        <v>137</v>
      </c>
      <c r="DR927" s="171">
        <v>55</v>
      </c>
      <c r="DS927" s="171">
        <v>0</v>
      </c>
      <c r="DT927" s="331">
        <v>0</v>
      </c>
      <c r="DU927" s="552" t="s">
        <v>418</v>
      </c>
      <c r="DV927" s="551">
        <v>0</v>
      </c>
      <c r="DW927" s="552" t="s">
        <v>137</v>
      </c>
      <c r="DX927" s="171">
        <v>5</v>
      </c>
      <c r="DY927" s="171">
        <v>0</v>
      </c>
      <c r="DZ927" s="331">
        <v>0</v>
      </c>
      <c r="EA927" s="552" t="s">
        <v>6044</v>
      </c>
      <c r="EB927" s="551">
        <v>0</v>
      </c>
      <c r="EC927" s="552" t="s">
        <v>137</v>
      </c>
      <c r="ED927" s="171">
        <v>0</v>
      </c>
      <c r="EE927" s="171">
        <v>0</v>
      </c>
      <c r="EF927" s="575" t="s">
        <v>148</v>
      </c>
      <c r="EG927" s="552" t="s">
        <v>137</v>
      </c>
      <c r="EH927" s="551">
        <v>0</v>
      </c>
      <c r="EI927" s="552" t="s">
        <v>137</v>
      </c>
      <c r="EJ927" s="171">
        <v>5</v>
      </c>
      <c r="EK927" s="171">
        <v>0</v>
      </c>
      <c r="EL927" s="575">
        <v>0</v>
      </c>
      <c r="EM927" s="552" t="s">
        <v>418</v>
      </c>
      <c r="EN927" s="551">
        <v>5</v>
      </c>
      <c r="EO927" s="552" t="s">
        <v>6045</v>
      </c>
      <c r="EP927" s="171">
        <v>7</v>
      </c>
      <c r="EQ927" s="171">
        <v>0</v>
      </c>
      <c r="ER927" s="331">
        <v>0</v>
      </c>
      <c r="ES927" s="552" t="s">
        <v>418</v>
      </c>
      <c r="ET927" s="551">
        <v>0</v>
      </c>
      <c r="EU927" s="552" t="s">
        <v>137</v>
      </c>
      <c r="EV927" s="171">
        <v>16</v>
      </c>
      <c r="EW927" s="171">
        <v>0</v>
      </c>
      <c r="EX927" s="331">
        <v>0</v>
      </c>
      <c r="EY927" s="552" t="s">
        <v>6046</v>
      </c>
      <c r="EZ927" s="551">
        <v>3</v>
      </c>
      <c r="FA927" s="552" t="s">
        <v>13301</v>
      </c>
      <c r="FB927" s="171">
        <v>1</v>
      </c>
      <c r="FC927" s="171">
        <v>1</v>
      </c>
      <c r="FD927" s="331">
        <v>1</v>
      </c>
      <c r="FE927" s="552" t="s">
        <v>137</v>
      </c>
      <c r="FF927" s="551">
        <v>0</v>
      </c>
      <c r="FG927" s="552" t="s">
        <v>137</v>
      </c>
      <c r="FH927" s="171">
        <v>0</v>
      </c>
      <c r="FI927" s="171">
        <v>0</v>
      </c>
      <c r="FJ927" s="331" t="s">
        <v>148</v>
      </c>
      <c r="FK927" s="552"/>
      <c r="FL927" s="551">
        <v>0</v>
      </c>
      <c r="FM927" s="552" t="s">
        <v>137</v>
      </c>
      <c r="FN927" s="171">
        <v>2</v>
      </c>
      <c r="FO927" s="171">
        <v>2</v>
      </c>
      <c r="FP927" s="331">
        <v>1</v>
      </c>
      <c r="FQ927" s="552" t="s">
        <v>137</v>
      </c>
      <c r="FR927" s="551">
        <v>0</v>
      </c>
      <c r="FS927" s="552" t="s">
        <v>137</v>
      </c>
      <c r="FT927" s="171">
        <v>0</v>
      </c>
      <c r="FU927" s="171">
        <v>0</v>
      </c>
      <c r="FV927" s="331" t="s">
        <v>148</v>
      </c>
      <c r="FW927" s="552" t="s">
        <v>137</v>
      </c>
      <c r="FX927" s="551">
        <v>0</v>
      </c>
      <c r="FY927" s="552" t="s">
        <v>137</v>
      </c>
      <c r="FZ927" s="171">
        <v>4</v>
      </c>
      <c r="GA927" s="171">
        <v>0</v>
      </c>
      <c r="GB927" s="331">
        <v>0</v>
      </c>
      <c r="GC927" s="552" t="s">
        <v>418</v>
      </c>
      <c r="GD927" s="551">
        <v>1</v>
      </c>
      <c r="GE927" s="552" t="s">
        <v>6047</v>
      </c>
      <c r="GF927" s="171">
        <v>3</v>
      </c>
      <c r="GG927" s="171">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0"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1">
        <v>1</v>
      </c>
      <c r="BQ928" s="171">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1">
        <v>0</v>
      </c>
      <c r="DG928" s="171">
        <v>0</v>
      </c>
      <c r="DH928" s="331" t="s">
        <v>148</v>
      </c>
      <c r="DI928" s="552" t="s">
        <v>137</v>
      </c>
      <c r="DJ928" s="551">
        <v>0</v>
      </c>
      <c r="DK928" s="552" t="s">
        <v>137</v>
      </c>
      <c r="DL928" s="171">
        <v>1</v>
      </c>
      <c r="DM928" s="171">
        <v>1</v>
      </c>
      <c r="DN928" s="331">
        <v>1</v>
      </c>
      <c r="DO928" s="552" t="s">
        <v>137</v>
      </c>
      <c r="DP928" s="550">
        <v>0</v>
      </c>
      <c r="DQ928" s="552" t="s">
        <v>137</v>
      </c>
      <c r="DR928" s="171">
        <v>6</v>
      </c>
      <c r="DS928" s="171">
        <v>0</v>
      </c>
      <c r="DT928" s="331">
        <v>0</v>
      </c>
      <c r="DU928" s="552" t="s">
        <v>6052</v>
      </c>
      <c r="DV928" s="551">
        <v>0</v>
      </c>
      <c r="DW928" s="552" t="s">
        <v>137</v>
      </c>
      <c r="DX928" s="171">
        <v>0</v>
      </c>
      <c r="DY928" s="171">
        <v>0</v>
      </c>
      <c r="DZ928" s="331" t="s">
        <v>148</v>
      </c>
      <c r="EA928" s="552" t="s">
        <v>137</v>
      </c>
      <c r="EB928" s="551">
        <v>0</v>
      </c>
      <c r="EC928" s="552" t="s">
        <v>137</v>
      </c>
      <c r="ED928" s="171">
        <v>1</v>
      </c>
      <c r="EE928" s="171">
        <v>0</v>
      </c>
      <c r="EF928" s="575">
        <v>0</v>
      </c>
      <c r="EG928" s="552" t="s">
        <v>6053</v>
      </c>
      <c r="EH928" s="551">
        <v>1</v>
      </c>
      <c r="EI928" s="552" t="s">
        <v>6054</v>
      </c>
      <c r="EJ928" s="171">
        <v>2</v>
      </c>
      <c r="EK928" s="171">
        <v>0</v>
      </c>
      <c r="EL928" s="575">
        <v>0</v>
      </c>
      <c r="EM928" s="552" t="s">
        <v>16456</v>
      </c>
      <c r="EN928" s="551">
        <v>2</v>
      </c>
      <c r="EO928" s="552" t="s">
        <v>6055</v>
      </c>
      <c r="EP928" s="171">
        <v>1</v>
      </c>
      <c r="EQ928" s="171">
        <v>0</v>
      </c>
      <c r="ER928" s="331">
        <v>0</v>
      </c>
      <c r="ES928" s="552" t="s">
        <v>16457</v>
      </c>
      <c r="ET928" s="551">
        <v>1</v>
      </c>
      <c r="EU928" s="552" t="s">
        <v>6056</v>
      </c>
      <c r="EV928" s="171">
        <v>5</v>
      </c>
      <c r="EW928" s="171">
        <v>0</v>
      </c>
      <c r="EX928" s="331">
        <v>0</v>
      </c>
      <c r="EY928" s="552" t="s">
        <v>16458</v>
      </c>
      <c r="EZ928" s="551">
        <v>4</v>
      </c>
      <c r="FA928" s="552" t="s">
        <v>16459</v>
      </c>
      <c r="FB928" s="171">
        <v>1</v>
      </c>
      <c r="FC928" s="171">
        <v>0</v>
      </c>
      <c r="FD928" s="331">
        <v>0</v>
      </c>
      <c r="FE928" s="552" t="s">
        <v>16460</v>
      </c>
      <c r="FF928" s="551">
        <v>1</v>
      </c>
      <c r="FG928" s="552" t="s">
        <v>16461</v>
      </c>
      <c r="FH928" s="171">
        <v>1</v>
      </c>
      <c r="FI928" s="171">
        <v>0</v>
      </c>
      <c r="FJ928" s="331">
        <v>0</v>
      </c>
      <c r="FK928" s="552" t="s">
        <v>6057</v>
      </c>
      <c r="FL928" s="551">
        <v>1</v>
      </c>
      <c r="FM928" s="552" t="s">
        <v>6058</v>
      </c>
      <c r="FN928" s="171">
        <v>1</v>
      </c>
      <c r="FO928" s="171">
        <v>0</v>
      </c>
      <c r="FP928" s="331">
        <v>0</v>
      </c>
      <c r="FQ928" s="552" t="s">
        <v>6059</v>
      </c>
      <c r="FR928" s="551">
        <v>1</v>
      </c>
      <c r="FS928" s="552" t="s">
        <v>6060</v>
      </c>
      <c r="FT928" s="171">
        <v>3</v>
      </c>
      <c r="FU928" s="171">
        <v>0</v>
      </c>
      <c r="FV928" s="331">
        <v>0</v>
      </c>
      <c r="FW928" s="552" t="s">
        <v>16462</v>
      </c>
      <c r="FX928" s="551">
        <v>0</v>
      </c>
      <c r="FY928" s="552"/>
      <c r="FZ928" s="171">
        <v>6</v>
      </c>
      <c r="GA928" s="171">
        <v>2</v>
      </c>
      <c r="GB928" s="331">
        <v>0.33333333333333331</v>
      </c>
      <c r="GC928" s="552" t="s">
        <v>6061</v>
      </c>
      <c r="GD928" s="551">
        <v>3</v>
      </c>
      <c r="GE928" s="552" t="s">
        <v>6062</v>
      </c>
      <c r="GF928" s="171">
        <v>7</v>
      </c>
      <c r="GG928" s="171">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0"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1">
        <v>0</v>
      </c>
      <c r="BQ929" s="171">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1">
        <v>0</v>
      </c>
      <c r="DG929" s="171">
        <v>0</v>
      </c>
      <c r="DH929" s="331" t="s">
        <v>148</v>
      </c>
      <c r="DI929" s="552" t="s">
        <v>137</v>
      </c>
      <c r="DJ929" s="551">
        <v>0</v>
      </c>
      <c r="DK929" s="552" t="s">
        <v>137</v>
      </c>
      <c r="DL929" s="171">
        <v>0</v>
      </c>
      <c r="DM929" s="171">
        <v>0</v>
      </c>
      <c r="DN929" s="331" t="s">
        <v>148</v>
      </c>
      <c r="DO929" s="552" t="s">
        <v>137</v>
      </c>
      <c r="DP929" s="550">
        <v>0</v>
      </c>
      <c r="DQ929" s="552" t="s">
        <v>137</v>
      </c>
      <c r="DR929" s="171">
        <v>0</v>
      </c>
      <c r="DS929" s="171">
        <v>0</v>
      </c>
      <c r="DT929" s="331" t="s">
        <v>148</v>
      </c>
      <c r="DU929" s="552" t="s">
        <v>137</v>
      </c>
      <c r="DV929" s="551">
        <v>0</v>
      </c>
      <c r="DW929" s="552" t="s">
        <v>137</v>
      </c>
      <c r="DX929" s="171">
        <v>0</v>
      </c>
      <c r="DY929" s="171">
        <v>0</v>
      </c>
      <c r="DZ929" s="331" t="s">
        <v>148</v>
      </c>
      <c r="EA929" s="552" t="s">
        <v>137</v>
      </c>
      <c r="EB929" s="551">
        <v>0</v>
      </c>
      <c r="EC929" s="552" t="s">
        <v>137</v>
      </c>
      <c r="ED929" s="171">
        <v>0</v>
      </c>
      <c r="EE929" s="171">
        <v>0</v>
      </c>
      <c r="EF929" s="575" t="s">
        <v>148</v>
      </c>
      <c r="EG929" s="552" t="s">
        <v>137</v>
      </c>
      <c r="EH929" s="551">
        <v>0</v>
      </c>
      <c r="EI929" s="552" t="s">
        <v>137</v>
      </c>
      <c r="EJ929" s="171">
        <v>1</v>
      </c>
      <c r="EK929" s="171">
        <v>0</v>
      </c>
      <c r="EL929" s="575">
        <v>0</v>
      </c>
      <c r="EM929" s="552" t="s">
        <v>16467</v>
      </c>
      <c r="EN929" s="551">
        <v>1</v>
      </c>
      <c r="EO929" s="552" t="s">
        <v>16468</v>
      </c>
      <c r="EP929" s="171">
        <v>0</v>
      </c>
      <c r="EQ929" s="171">
        <v>0</v>
      </c>
      <c r="ER929" s="331" t="s">
        <v>148</v>
      </c>
      <c r="ES929" s="552" t="s">
        <v>137</v>
      </c>
      <c r="ET929" s="551">
        <v>0</v>
      </c>
      <c r="EU929" s="552" t="s">
        <v>137</v>
      </c>
      <c r="EV929" s="171">
        <v>1</v>
      </c>
      <c r="EW929" s="171">
        <v>0</v>
      </c>
      <c r="EX929" s="331">
        <v>0</v>
      </c>
      <c r="EY929" s="552" t="s">
        <v>16469</v>
      </c>
      <c r="EZ929" s="551">
        <v>1</v>
      </c>
      <c r="FA929" s="552" t="s">
        <v>16468</v>
      </c>
      <c r="FB929" s="171">
        <v>0</v>
      </c>
      <c r="FC929" s="171">
        <v>0</v>
      </c>
      <c r="FD929" s="331" t="s">
        <v>148</v>
      </c>
      <c r="FE929" s="552" t="s">
        <v>137</v>
      </c>
      <c r="FF929" s="551">
        <v>0</v>
      </c>
      <c r="FG929" s="552" t="s">
        <v>137</v>
      </c>
      <c r="FH929" s="171">
        <v>0</v>
      </c>
      <c r="FI929" s="171">
        <v>0</v>
      </c>
      <c r="FJ929" s="331" t="s">
        <v>148</v>
      </c>
      <c r="FK929" s="552" t="s">
        <v>137</v>
      </c>
      <c r="FL929" s="551">
        <v>0</v>
      </c>
      <c r="FM929" s="552" t="s">
        <v>137</v>
      </c>
      <c r="FN929" s="171">
        <v>0</v>
      </c>
      <c r="FO929" s="171">
        <v>0</v>
      </c>
      <c r="FP929" s="331" t="s">
        <v>148</v>
      </c>
      <c r="FQ929" s="552" t="s">
        <v>137</v>
      </c>
      <c r="FR929" s="551">
        <v>0</v>
      </c>
      <c r="FS929" s="552" t="s">
        <v>137</v>
      </c>
      <c r="FT929" s="171">
        <v>0</v>
      </c>
      <c r="FU929" s="171">
        <v>0</v>
      </c>
      <c r="FV929" s="331" t="s">
        <v>148</v>
      </c>
      <c r="FW929" s="552" t="s">
        <v>137</v>
      </c>
      <c r="FX929" s="551">
        <v>0</v>
      </c>
      <c r="FY929" s="552" t="s">
        <v>137</v>
      </c>
      <c r="FZ929" s="171">
        <v>2</v>
      </c>
      <c r="GA929" s="171">
        <v>0</v>
      </c>
      <c r="GB929" s="331">
        <v>0</v>
      </c>
      <c r="GC929" s="552" t="s">
        <v>16470</v>
      </c>
      <c r="GD929" s="551">
        <v>2</v>
      </c>
      <c r="GE929" s="552" t="s">
        <v>16468</v>
      </c>
      <c r="GF929" s="171">
        <v>1</v>
      </c>
      <c r="GG929" s="171">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69"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69"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69"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69"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69"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69"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69"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69"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69"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69"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69"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69"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69"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69"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69"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69"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69"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69"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69"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69"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4" customFormat="1" ht="115" customHeight="1">
      <c r="A950" s="238">
        <v>222038</v>
      </c>
      <c r="B950" s="554" t="s">
        <v>6189</v>
      </c>
      <c r="C950" s="554" t="s">
        <v>6190</v>
      </c>
      <c r="D950" s="554" t="s">
        <v>2253</v>
      </c>
      <c r="E950" s="168" t="s">
        <v>132</v>
      </c>
      <c r="F950" s="168" t="s">
        <v>137</v>
      </c>
      <c r="G950" s="237" t="s">
        <v>137</v>
      </c>
      <c r="H950" s="168" t="s">
        <v>132</v>
      </c>
      <c r="I950" s="168" t="s">
        <v>137</v>
      </c>
      <c r="J950" s="237" t="s">
        <v>137</v>
      </c>
      <c r="K950" s="339" t="s">
        <v>132</v>
      </c>
      <c r="L950" s="168" t="s">
        <v>137</v>
      </c>
      <c r="M950" s="340" t="s">
        <v>137</v>
      </c>
      <c r="N950" s="168" t="s">
        <v>132</v>
      </c>
      <c r="O950" s="168" t="s">
        <v>137</v>
      </c>
      <c r="P950" s="237" t="s">
        <v>137</v>
      </c>
      <c r="Q950" s="168" t="s">
        <v>132</v>
      </c>
      <c r="R950" s="168" t="s">
        <v>137</v>
      </c>
      <c r="S950" s="237" t="s">
        <v>137</v>
      </c>
      <c r="T950" s="168"/>
      <c r="U950" s="168" t="s">
        <v>137</v>
      </c>
      <c r="V950" s="237" t="s">
        <v>137</v>
      </c>
      <c r="W950" s="168" t="s">
        <v>132</v>
      </c>
      <c r="X950" s="168" t="s">
        <v>137</v>
      </c>
      <c r="Y950" s="237" t="s">
        <v>137</v>
      </c>
      <c r="Z950" s="168" t="s">
        <v>132</v>
      </c>
      <c r="AA950" s="168" t="s">
        <v>137</v>
      </c>
      <c r="AB950" s="237" t="s">
        <v>137</v>
      </c>
      <c r="AC950" s="168" t="s">
        <v>132</v>
      </c>
      <c r="AD950" s="243" t="s">
        <v>137</v>
      </c>
      <c r="AE950" s="237" t="s">
        <v>137</v>
      </c>
      <c r="AF950" s="561" t="s">
        <v>132</v>
      </c>
      <c r="AG950" s="554"/>
      <c r="AH950" s="553"/>
      <c r="AI950" s="168" t="s">
        <v>132</v>
      </c>
      <c r="AJ950" s="168" t="s">
        <v>137</v>
      </c>
      <c r="AK950" s="237" t="s">
        <v>137</v>
      </c>
      <c r="AL950" s="168" t="s">
        <v>132</v>
      </c>
      <c r="AM950" s="168" t="s">
        <v>137</v>
      </c>
      <c r="AN950" s="237" t="s">
        <v>137</v>
      </c>
      <c r="AO950" s="168"/>
      <c r="AP950" s="168"/>
      <c r="AQ950" s="237" t="s">
        <v>137</v>
      </c>
      <c r="AR950" s="168" t="s">
        <v>132</v>
      </c>
      <c r="AS950" s="168" t="s">
        <v>137</v>
      </c>
      <c r="AT950" s="237" t="s">
        <v>137</v>
      </c>
      <c r="AU950" s="168" t="s">
        <v>132</v>
      </c>
      <c r="AV950" s="168" t="s">
        <v>137</v>
      </c>
      <c r="AW950" s="237" t="s">
        <v>137</v>
      </c>
      <c r="AX950" s="168" t="s">
        <v>132</v>
      </c>
      <c r="AY950" s="168" t="s">
        <v>137</v>
      </c>
      <c r="AZ950" s="237" t="s">
        <v>137</v>
      </c>
      <c r="BA950" s="168" t="s">
        <v>132</v>
      </c>
      <c r="BB950" s="168"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8"/>
      <c r="GP950" s="168"/>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4"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4"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4"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4"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4"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4"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4"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4"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4"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4"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4"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4"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4"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4"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4"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4"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4"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4"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4"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4"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4"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4"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4"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4"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4"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4"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4"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4"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4"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4"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4"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4"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4"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7"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8" t="s">
        <v>133</v>
      </c>
      <c r="GO983" s="168"/>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4"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4"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2"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7"/>
      <c r="HE986" s="550"/>
      <c r="HF986" s="558" t="s">
        <v>132</v>
      </c>
      <c r="HG986" s="550" t="s">
        <v>137</v>
      </c>
      <c r="HH986" s="550" t="s">
        <v>137</v>
      </c>
      <c r="HI986" s="558" t="s">
        <v>132</v>
      </c>
      <c r="HJ986" s="558" t="s">
        <v>148</v>
      </c>
      <c r="HK986" s="550"/>
    </row>
    <row r="987" spans="1:219" s="164"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4"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4"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4"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4"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4"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4"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4"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4"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4"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4"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4"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4"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4"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4"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4"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4"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4"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4"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4"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4"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4"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4"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4"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3"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4"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4"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4"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4"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4"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4"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4"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4"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4"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4"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4"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4"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4"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4"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4"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4"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4"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4"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4"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4"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4"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4"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4"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4"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2" customFormat="1" ht="115" customHeight="1">
      <c r="A1036" s="334">
        <v>242012</v>
      </c>
      <c r="B1036" s="554" t="s">
        <v>6618</v>
      </c>
      <c r="C1036" s="554" t="s">
        <v>6619</v>
      </c>
      <c r="D1036" s="554" t="s">
        <v>111</v>
      </c>
      <c r="E1036" s="168" t="s">
        <v>132</v>
      </c>
      <c r="F1036" s="168" t="s">
        <v>137</v>
      </c>
      <c r="G1036" s="237" t="s">
        <v>137</v>
      </c>
      <c r="H1036" s="168" t="s">
        <v>138</v>
      </c>
      <c r="I1036" s="168"/>
      <c r="J1036" s="237" t="s">
        <v>137</v>
      </c>
      <c r="K1036" s="339" t="s">
        <v>132</v>
      </c>
      <c r="L1036" s="168" t="s">
        <v>137</v>
      </c>
      <c r="M1036" s="340" t="s">
        <v>137</v>
      </c>
      <c r="N1036" s="168" t="s">
        <v>138</v>
      </c>
      <c r="O1036" s="168" t="s">
        <v>137</v>
      </c>
      <c r="P1036" s="237" t="s">
        <v>137</v>
      </c>
      <c r="Q1036" s="168" t="s">
        <v>132</v>
      </c>
      <c r="R1036" s="168" t="s">
        <v>137</v>
      </c>
      <c r="S1036" s="237" t="s">
        <v>137</v>
      </c>
      <c r="T1036" s="168" t="s">
        <v>132</v>
      </c>
      <c r="U1036" s="168" t="s">
        <v>137</v>
      </c>
      <c r="V1036" s="237" t="s">
        <v>137</v>
      </c>
      <c r="W1036" s="168" t="s">
        <v>132</v>
      </c>
      <c r="X1036" s="168" t="s">
        <v>137</v>
      </c>
      <c r="Y1036" s="237" t="s">
        <v>137</v>
      </c>
      <c r="Z1036" s="168" t="s">
        <v>132</v>
      </c>
      <c r="AA1036" s="168" t="s">
        <v>137</v>
      </c>
      <c r="AB1036" s="237" t="s">
        <v>137</v>
      </c>
      <c r="AC1036" s="243" t="s">
        <v>132</v>
      </c>
      <c r="AD1036" s="243" t="s">
        <v>137</v>
      </c>
      <c r="AE1036" s="237" t="s">
        <v>137</v>
      </c>
      <c r="AF1036" s="561" t="s">
        <v>148</v>
      </c>
      <c r="AG1036" s="554" t="s">
        <v>132</v>
      </c>
      <c r="AH1036" s="553" t="s">
        <v>6620</v>
      </c>
      <c r="AI1036" s="168" t="s">
        <v>132</v>
      </c>
      <c r="AJ1036" s="168" t="s">
        <v>137</v>
      </c>
      <c r="AK1036" s="237" t="s">
        <v>137</v>
      </c>
      <c r="AL1036" s="168" t="s">
        <v>132</v>
      </c>
      <c r="AM1036" s="168" t="s">
        <v>137</v>
      </c>
      <c r="AN1036" s="237" t="s">
        <v>137</v>
      </c>
      <c r="AO1036" s="168" t="s">
        <v>138</v>
      </c>
      <c r="AP1036" s="168" t="s">
        <v>137</v>
      </c>
      <c r="AQ1036" s="237" t="s">
        <v>137</v>
      </c>
      <c r="AR1036" s="168" t="s">
        <v>132</v>
      </c>
      <c r="AS1036" s="168" t="s">
        <v>137</v>
      </c>
      <c r="AT1036" s="237" t="s">
        <v>137</v>
      </c>
      <c r="AU1036" s="168" t="s">
        <v>132</v>
      </c>
      <c r="AV1036" s="168" t="s">
        <v>137</v>
      </c>
      <c r="AW1036" s="237" t="s">
        <v>137</v>
      </c>
      <c r="AX1036" s="168" t="s">
        <v>132</v>
      </c>
      <c r="AY1036" s="168" t="s">
        <v>137</v>
      </c>
      <c r="AZ1036" s="237" t="s">
        <v>137</v>
      </c>
      <c r="BA1036" s="168" t="s">
        <v>138</v>
      </c>
      <c r="BB1036" s="168"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8"/>
      <c r="GP1036" s="168"/>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8"/>
      <c r="HE1036" s="168"/>
      <c r="HF1036" s="558" t="s">
        <v>132</v>
      </c>
      <c r="HG1036" s="168"/>
      <c r="HH1036" s="168"/>
      <c r="HI1036" s="555" t="s">
        <v>132</v>
      </c>
      <c r="HJ1036" s="168" t="s">
        <v>148</v>
      </c>
      <c r="HK1036" s="168"/>
    </row>
    <row r="1037" spans="1:219" s="162"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1">
        <v>2</v>
      </c>
      <c r="BQ1037" s="171">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1">
        <v>2</v>
      </c>
      <c r="DG1037" s="171">
        <v>1</v>
      </c>
      <c r="DH1037" s="331">
        <v>0.5</v>
      </c>
      <c r="DI1037" s="552" t="s">
        <v>6636</v>
      </c>
      <c r="DJ1037" s="551">
        <v>1</v>
      </c>
      <c r="DK1037" s="552" t="s">
        <v>6636</v>
      </c>
      <c r="DL1037" s="171">
        <v>0</v>
      </c>
      <c r="DM1037" s="171">
        <v>0</v>
      </c>
      <c r="DN1037" s="331" t="s">
        <v>148</v>
      </c>
      <c r="DO1037" s="552" t="s">
        <v>137</v>
      </c>
      <c r="DP1037" s="550">
        <v>0</v>
      </c>
      <c r="DQ1037" s="552" t="s">
        <v>137</v>
      </c>
      <c r="DR1037" s="171">
        <v>26</v>
      </c>
      <c r="DS1037" s="171">
        <v>0</v>
      </c>
      <c r="DT1037" s="331">
        <v>0</v>
      </c>
      <c r="DU1037" s="552" t="s">
        <v>6637</v>
      </c>
      <c r="DV1037" s="551">
        <v>0</v>
      </c>
      <c r="DW1037" s="552" t="s">
        <v>137</v>
      </c>
      <c r="DX1037" s="171">
        <v>3</v>
      </c>
      <c r="DY1037" s="171">
        <v>2</v>
      </c>
      <c r="DZ1037" s="331">
        <v>0.66666666666666663</v>
      </c>
      <c r="EA1037" s="552" t="s">
        <v>2189</v>
      </c>
      <c r="EB1037" s="551">
        <v>0</v>
      </c>
      <c r="EC1037" s="552" t="s">
        <v>137</v>
      </c>
      <c r="ED1037" s="171">
        <v>2</v>
      </c>
      <c r="EE1037" s="171">
        <v>1</v>
      </c>
      <c r="EF1037" s="575">
        <v>0.5</v>
      </c>
      <c r="EG1037" s="552" t="s">
        <v>6638</v>
      </c>
      <c r="EH1037" s="551">
        <v>1</v>
      </c>
      <c r="EI1037" s="552" t="s">
        <v>6639</v>
      </c>
      <c r="EJ1037" s="171">
        <v>1</v>
      </c>
      <c r="EK1037" s="171">
        <v>0</v>
      </c>
      <c r="EL1037" s="575">
        <v>0</v>
      </c>
      <c r="EM1037" s="552" t="s">
        <v>6640</v>
      </c>
      <c r="EN1037" s="551">
        <v>1</v>
      </c>
      <c r="EO1037" s="552" t="s">
        <v>6641</v>
      </c>
      <c r="EP1037" s="171">
        <v>4</v>
      </c>
      <c r="EQ1037" s="171">
        <v>1</v>
      </c>
      <c r="ER1037" s="331">
        <v>0.25</v>
      </c>
      <c r="ES1037" s="552" t="s">
        <v>6642</v>
      </c>
      <c r="ET1037" s="551">
        <v>3</v>
      </c>
      <c r="EU1037" s="552" t="s">
        <v>6643</v>
      </c>
      <c r="EV1037" s="171">
        <v>37</v>
      </c>
      <c r="EW1037" s="171">
        <v>7</v>
      </c>
      <c r="EX1037" s="331">
        <v>0.1891891891891892</v>
      </c>
      <c r="EY1037" s="552" t="s">
        <v>13371</v>
      </c>
      <c r="EZ1037" s="551">
        <v>28</v>
      </c>
      <c r="FA1037" s="552" t="s">
        <v>13372</v>
      </c>
      <c r="FB1037" s="171">
        <v>2</v>
      </c>
      <c r="FC1037" s="171">
        <v>2</v>
      </c>
      <c r="FD1037" s="331">
        <v>1</v>
      </c>
      <c r="FE1037" s="552"/>
      <c r="FF1037" s="551">
        <v>0</v>
      </c>
      <c r="FG1037" s="552"/>
      <c r="FH1037" s="171">
        <v>1</v>
      </c>
      <c r="FI1037" s="171">
        <v>1</v>
      </c>
      <c r="FJ1037" s="331">
        <v>1</v>
      </c>
      <c r="FK1037" s="552" t="s">
        <v>137</v>
      </c>
      <c r="FL1037" s="551">
        <v>0</v>
      </c>
      <c r="FM1037" s="552" t="s">
        <v>137</v>
      </c>
      <c r="FN1037" s="171">
        <v>0</v>
      </c>
      <c r="FO1037" s="171">
        <v>0</v>
      </c>
      <c r="FP1037" s="331" t="s">
        <v>148</v>
      </c>
      <c r="FQ1037" s="552" t="s">
        <v>137</v>
      </c>
      <c r="FR1037" s="551">
        <v>0</v>
      </c>
      <c r="FS1037" s="552" t="s">
        <v>137</v>
      </c>
      <c r="FT1037" s="171">
        <v>0</v>
      </c>
      <c r="FU1037" s="171">
        <v>0</v>
      </c>
      <c r="FV1037" s="331" t="s">
        <v>148</v>
      </c>
      <c r="FW1037" s="552" t="s">
        <v>137</v>
      </c>
      <c r="FX1037" s="551">
        <v>0</v>
      </c>
      <c r="FY1037" s="552" t="s">
        <v>137</v>
      </c>
      <c r="FZ1037" s="171">
        <v>7</v>
      </c>
      <c r="GA1037" s="171">
        <v>5</v>
      </c>
      <c r="GB1037" s="331">
        <v>0.7142857142857143</v>
      </c>
      <c r="GC1037" s="552" t="s">
        <v>6644</v>
      </c>
      <c r="GD1037" s="551">
        <v>2</v>
      </c>
      <c r="GE1037" s="552" t="s">
        <v>6644</v>
      </c>
      <c r="GF1037" s="171">
        <v>0</v>
      </c>
      <c r="GG1037" s="171">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3"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2"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1">
        <v>3</v>
      </c>
      <c r="BQ1039" s="171">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1">
        <v>0</v>
      </c>
      <c r="DG1039" s="171">
        <v>0</v>
      </c>
      <c r="DH1039" s="331" t="s">
        <v>148</v>
      </c>
      <c r="DI1039" s="552" t="s">
        <v>137</v>
      </c>
      <c r="DJ1039" s="551">
        <v>0</v>
      </c>
      <c r="DK1039" s="552" t="s">
        <v>137</v>
      </c>
      <c r="DL1039" s="171">
        <v>0</v>
      </c>
      <c r="DM1039" s="171">
        <v>0</v>
      </c>
      <c r="DN1039" s="331" t="s">
        <v>148</v>
      </c>
      <c r="DO1039" s="552" t="s">
        <v>137</v>
      </c>
      <c r="DP1039" s="550">
        <v>0</v>
      </c>
      <c r="DQ1039" s="552" t="s">
        <v>137</v>
      </c>
      <c r="DR1039" s="171">
        <v>30</v>
      </c>
      <c r="DS1039" s="171">
        <v>0</v>
      </c>
      <c r="DT1039" s="331">
        <v>0</v>
      </c>
      <c r="DU1039" s="552" t="s">
        <v>6655</v>
      </c>
      <c r="DV1039" s="551">
        <v>0</v>
      </c>
      <c r="DW1039" s="552" t="s">
        <v>137</v>
      </c>
      <c r="DX1039" s="171">
        <v>0</v>
      </c>
      <c r="DY1039" s="171">
        <v>0</v>
      </c>
      <c r="DZ1039" s="331" t="s">
        <v>148</v>
      </c>
      <c r="EA1039" s="552" t="s">
        <v>137</v>
      </c>
      <c r="EB1039" s="551">
        <v>0</v>
      </c>
      <c r="EC1039" s="552" t="s">
        <v>137</v>
      </c>
      <c r="ED1039" s="171">
        <v>4</v>
      </c>
      <c r="EE1039" s="171">
        <v>0</v>
      </c>
      <c r="EF1039" s="575">
        <v>0</v>
      </c>
      <c r="EG1039" s="552" t="s">
        <v>6656</v>
      </c>
      <c r="EH1039" s="551">
        <v>1</v>
      </c>
      <c r="EI1039" s="552" t="s">
        <v>6657</v>
      </c>
      <c r="EJ1039" s="171">
        <v>2</v>
      </c>
      <c r="EK1039" s="171">
        <v>2</v>
      </c>
      <c r="EL1039" s="575">
        <v>1</v>
      </c>
      <c r="EM1039" s="552" t="s">
        <v>137</v>
      </c>
      <c r="EN1039" s="551">
        <v>0</v>
      </c>
      <c r="EO1039" s="552" t="s">
        <v>137</v>
      </c>
      <c r="EP1039" s="171">
        <v>2</v>
      </c>
      <c r="EQ1039" s="171">
        <v>0</v>
      </c>
      <c r="ER1039" s="331">
        <v>0</v>
      </c>
      <c r="ES1039" s="552" t="s">
        <v>6658</v>
      </c>
      <c r="ET1039" s="551">
        <v>2</v>
      </c>
      <c r="EU1039" s="552" t="s">
        <v>6659</v>
      </c>
      <c r="EV1039" s="171">
        <v>67</v>
      </c>
      <c r="EW1039" s="171">
        <v>1</v>
      </c>
      <c r="EX1039" s="331">
        <v>1.4925373134328358E-2</v>
      </c>
      <c r="EY1039" s="552" t="s">
        <v>13373</v>
      </c>
      <c r="EZ1039" s="551">
        <v>66</v>
      </c>
      <c r="FA1039" s="552" t="s">
        <v>13374</v>
      </c>
      <c r="FB1039" s="171">
        <v>4</v>
      </c>
      <c r="FC1039" s="171">
        <v>0</v>
      </c>
      <c r="FD1039" s="331">
        <v>0</v>
      </c>
      <c r="FE1039" s="552" t="s">
        <v>6660</v>
      </c>
      <c r="FF1039" s="551">
        <v>4</v>
      </c>
      <c r="FG1039" s="552" t="s">
        <v>6661</v>
      </c>
      <c r="FH1039" s="171">
        <v>0</v>
      </c>
      <c r="FI1039" s="171">
        <v>0</v>
      </c>
      <c r="FJ1039" s="331" t="s">
        <v>148</v>
      </c>
      <c r="FK1039" s="552" t="s">
        <v>137</v>
      </c>
      <c r="FL1039" s="551">
        <v>0</v>
      </c>
      <c r="FM1039" s="552" t="s">
        <v>137</v>
      </c>
      <c r="FN1039" s="171">
        <v>0</v>
      </c>
      <c r="FO1039" s="171">
        <v>0</v>
      </c>
      <c r="FP1039" s="331" t="s">
        <v>148</v>
      </c>
      <c r="FQ1039" s="552" t="s">
        <v>137</v>
      </c>
      <c r="FR1039" s="551">
        <v>0</v>
      </c>
      <c r="FS1039" s="552" t="s">
        <v>137</v>
      </c>
      <c r="FT1039" s="171">
        <v>1</v>
      </c>
      <c r="FU1039" s="171">
        <v>1</v>
      </c>
      <c r="FV1039" s="331">
        <v>1</v>
      </c>
      <c r="FW1039" s="552" t="s">
        <v>137</v>
      </c>
      <c r="FX1039" s="551">
        <v>0</v>
      </c>
      <c r="FY1039" s="552" t="s">
        <v>137</v>
      </c>
      <c r="FZ1039" s="171">
        <v>12</v>
      </c>
      <c r="GA1039" s="171">
        <v>4</v>
      </c>
      <c r="GB1039" s="331">
        <v>0.33333333333333331</v>
      </c>
      <c r="GC1039" s="552" t="s">
        <v>14964</v>
      </c>
      <c r="GD1039" s="551">
        <v>6</v>
      </c>
      <c r="GE1039" s="552" t="s">
        <v>11505</v>
      </c>
      <c r="GF1039" s="171">
        <v>19</v>
      </c>
      <c r="GG1039" s="171">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2"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1">
        <v>2</v>
      </c>
      <c r="BQ1040" s="171">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1">
        <v>0</v>
      </c>
      <c r="DG1040" s="171">
        <v>0</v>
      </c>
      <c r="DH1040" s="331" t="s">
        <v>148</v>
      </c>
      <c r="DI1040" s="552" t="s">
        <v>137</v>
      </c>
      <c r="DJ1040" s="551">
        <v>0</v>
      </c>
      <c r="DK1040" s="552" t="s">
        <v>137</v>
      </c>
      <c r="DL1040" s="171">
        <v>2</v>
      </c>
      <c r="DM1040" s="171">
        <v>0</v>
      </c>
      <c r="DN1040" s="331">
        <v>0</v>
      </c>
      <c r="DO1040" s="552" t="s">
        <v>11508</v>
      </c>
      <c r="DP1040" s="550">
        <v>0</v>
      </c>
      <c r="DQ1040" s="552" t="s">
        <v>137</v>
      </c>
      <c r="DR1040" s="171">
        <v>39</v>
      </c>
      <c r="DS1040" s="171">
        <v>0</v>
      </c>
      <c r="DT1040" s="331">
        <v>0</v>
      </c>
      <c r="DU1040" s="552" t="s">
        <v>6664</v>
      </c>
      <c r="DV1040" s="551">
        <v>0</v>
      </c>
      <c r="DW1040" s="552" t="s">
        <v>137</v>
      </c>
      <c r="DX1040" s="171">
        <v>1</v>
      </c>
      <c r="DY1040" s="171">
        <v>0</v>
      </c>
      <c r="DZ1040" s="331">
        <v>0</v>
      </c>
      <c r="EA1040" s="552" t="s">
        <v>15983</v>
      </c>
      <c r="EB1040" s="551">
        <v>0</v>
      </c>
      <c r="EC1040" s="552" t="s">
        <v>137</v>
      </c>
      <c r="ED1040" s="171">
        <v>1</v>
      </c>
      <c r="EE1040" s="171">
        <v>0</v>
      </c>
      <c r="EF1040" s="575">
        <v>0</v>
      </c>
      <c r="EG1040" s="552" t="s">
        <v>6664</v>
      </c>
      <c r="EH1040" s="551">
        <v>1</v>
      </c>
      <c r="EI1040" s="552" t="s">
        <v>6666</v>
      </c>
      <c r="EJ1040" s="171">
        <v>3</v>
      </c>
      <c r="EK1040" s="171">
        <v>0</v>
      </c>
      <c r="EL1040" s="575">
        <v>0</v>
      </c>
      <c r="EM1040" s="552" t="s">
        <v>6668</v>
      </c>
      <c r="EN1040" s="551">
        <v>3</v>
      </c>
      <c r="EO1040" s="552" t="s">
        <v>6666</v>
      </c>
      <c r="EP1040" s="171">
        <v>4</v>
      </c>
      <c r="EQ1040" s="171">
        <v>0</v>
      </c>
      <c r="ER1040" s="331">
        <v>0</v>
      </c>
      <c r="ES1040" s="552" t="s">
        <v>11508</v>
      </c>
      <c r="ET1040" s="551">
        <v>2</v>
      </c>
      <c r="EU1040" s="552" t="s">
        <v>6669</v>
      </c>
      <c r="EV1040" s="171">
        <v>21</v>
      </c>
      <c r="EW1040" s="171">
        <v>1</v>
      </c>
      <c r="EX1040" s="331">
        <v>4.7619047619047616E-2</v>
      </c>
      <c r="EY1040" s="552" t="s">
        <v>13375</v>
      </c>
      <c r="EZ1040" s="551">
        <v>18</v>
      </c>
      <c r="FA1040" s="552" t="s">
        <v>6666</v>
      </c>
      <c r="FB1040" s="171">
        <v>2</v>
      </c>
      <c r="FC1040" s="171">
        <v>1</v>
      </c>
      <c r="FD1040" s="331">
        <v>0.5</v>
      </c>
      <c r="FE1040" s="552" t="s">
        <v>11508</v>
      </c>
      <c r="FF1040" s="551">
        <v>1</v>
      </c>
      <c r="FG1040" s="552" t="s">
        <v>6670</v>
      </c>
      <c r="FH1040" s="171">
        <v>0</v>
      </c>
      <c r="FI1040" s="171">
        <v>0</v>
      </c>
      <c r="FJ1040" s="331" t="s">
        <v>148</v>
      </c>
      <c r="FK1040" s="552" t="s">
        <v>137</v>
      </c>
      <c r="FL1040" s="551">
        <v>0</v>
      </c>
      <c r="FM1040" s="552" t="s">
        <v>137</v>
      </c>
      <c r="FN1040" s="171">
        <v>0</v>
      </c>
      <c r="FO1040" s="171">
        <v>0</v>
      </c>
      <c r="FP1040" s="331" t="s">
        <v>148</v>
      </c>
      <c r="FQ1040" s="552" t="s">
        <v>137</v>
      </c>
      <c r="FR1040" s="551">
        <v>0</v>
      </c>
      <c r="FS1040" s="552" t="s">
        <v>137</v>
      </c>
      <c r="FT1040" s="171">
        <v>0</v>
      </c>
      <c r="FU1040" s="171">
        <v>0</v>
      </c>
      <c r="FV1040" s="331" t="s">
        <v>148</v>
      </c>
      <c r="FW1040" s="552" t="s">
        <v>137</v>
      </c>
      <c r="FX1040" s="551">
        <v>0</v>
      </c>
      <c r="FY1040" s="552" t="s">
        <v>137</v>
      </c>
      <c r="FZ1040" s="171">
        <v>7</v>
      </c>
      <c r="GA1040" s="171">
        <v>0</v>
      </c>
      <c r="GB1040" s="331">
        <v>0</v>
      </c>
      <c r="GC1040" s="552" t="s">
        <v>11508</v>
      </c>
      <c r="GD1040" s="551">
        <v>0</v>
      </c>
      <c r="GE1040" s="552" t="s">
        <v>137</v>
      </c>
      <c r="GF1040" s="171">
        <v>9</v>
      </c>
      <c r="GG1040" s="171">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2"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1">
        <v>0</v>
      </c>
      <c r="BQ1041" s="171">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1">
        <v>0</v>
      </c>
      <c r="DG1041" s="171">
        <v>0</v>
      </c>
      <c r="DH1041" s="331" t="s">
        <v>148</v>
      </c>
      <c r="DI1041" s="552" t="s">
        <v>137</v>
      </c>
      <c r="DJ1041" s="551">
        <v>0</v>
      </c>
      <c r="DK1041" s="552" t="s">
        <v>137</v>
      </c>
      <c r="DL1041" s="171">
        <v>3</v>
      </c>
      <c r="DM1041" s="171">
        <v>1</v>
      </c>
      <c r="DN1041" s="331">
        <v>0.33333333333333331</v>
      </c>
      <c r="DO1041" s="552" t="s">
        <v>11510</v>
      </c>
      <c r="DP1041" s="550">
        <v>1</v>
      </c>
      <c r="DQ1041" s="552" t="s">
        <v>6676</v>
      </c>
      <c r="DR1041" s="171">
        <v>13</v>
      </c>
      <c r="DS1041" s="171">
        <v>0</v>
      </c>
      <c r="DT1041" s="331">
        <v>0</v>
      </c>
      <c r="DU1041" s="552" t="s">
        <v>14965</v>
      </c>
      <c r="DV1041" s="551">
        <v>0</v>
      </c>
      <c r="DW1041" s="552" t="s">
        <v>137</v>
      </c>
      <c r="DX1041" s="171">
        <v>2</v>
      </c>
      <c r="DY1041" s="171">
        <v>2</v>
      </c>
      <c r="DZ1041" s="331">
        <v>1</v>
      </c>
      <c r="EA1041" s="552" t="s">
        <v>137</v>
      </c>
      <c r="EB1041" s="551">
        <v>0</v>
      </c>
      <c r="EC1041" s="552" t="s">
        <v>137</v>
      </c>
      <c r="ED1041" s="171">
        <v>1</v>
      </c>
      <c r="EE1041" s="171">
        <v>0</v>
      </c>
      <c r="EF1041" s="575">
        <v>0</v>
      </c>
      <c r="EG1041" s="552" t="s">
        <v>14966</v>
      </c>
      <c r="EH1041" s="551">
        <v>1</v>
      </c>
      <c r="EI1041" s="552" t="s">
        <v>14967</v>
      </c>
      <c r="EJ1041" s="171">
        <v>2</v>
      </c>
      <c r="EK1041" s="171">
        <v>0</v>
      </c>
      <c r="EL1041" s="575">
        <v>0</v>
      </c>
      <c r="EM1041" s="552" t="s">
        <v>6677</v>
      </c>
      <c r="EN1041" s="551">
        <v>2</v>
      </c>
      <c r="EO1041" s="552" t="s">
        <v>6678</v>
      </c>
      <c r="EP1041" s="171">
        <v>6</v>
      </c>
      <c r="EQ1041" s="171">
        <v>4</v>
      </c>
      <c r="ER1041" s="331">
        <v>0.66666666666666663</v>
      </c>
      <c r="ES1041" s="552" t="s">
        <v>6679</v>
      </c>
      <c r="ET1041" s="551">
        <v>2</v>
      </c>
      <c r="EU1041" s="552" t="s">
        <v>6680</v>
      </c>
      <c r="EV1041" s="171">
        <v>32</v>
      </c>
      <c r="EW1041" s="171">
        <v>0</v>
      </c>
      <c r="EX1041" s="331">
        <v>0</v>
      </c>
      <c r="EY1041" s="552" t="s">
        <v>15985</v>
      </c>
      <c r="EZ1041" s="551">
        <v>32</v>
      </c>
      <c r="FA1041" s="552" t="s">
        <v>13376</v>
      </c>
      <c r="FB1041" s="171">
        <v>1</v>
      </c>
      <c r="FC1041" s="171">
        <v>0</v>
      </c>
      <c r="FD1041" s="331">
        <v>0</v>
      </c>
      <c r="FE1041" s="552" t="s">
        <v>15986</v>
      </c>
      <c r="FF1041" s="551">
        <v>1</v>
      </c>
      <c r="FG1041" s="552" t="s">
        <v>15987</v>
      </c>
      <c r="FH1041" s="171">
        <v>0</v>
      </c>
      <c r="FI1041" s="171">
        <v>0</v>
      </c>
      <c r="FJ1041" s="331" t="s">
        <v>148</v>
      </c>
      <c r="FK1041" s="552" t="s">
        <v>137</v>
      </c>
      <c r="FL1041" s="551">
        <v>0</v>
      </c>
      <c r="FM1041" s="552" t="s">
        <v>137</v>
      </c>
      <c r="FN1041" s="171">
        <v>0</v>
      </c>
      <c r="FO1041" s="171">
        <v>0</v>
      </c>
      <c r="FP1041" s="331" t="s">
        <v>148</v>
      </c>
      <c r="FQ1041" s="552" t="s">
        <v>137</v>
      </c>
      <c r="FR1041" s="551">
        <v>0</v>
      </c>
      <c r="FS1041" s="552" t="s">
        <v>137</v>
      </c>
      <c r="FT1041" s="171">
        <v>0</v>
      </c>
      <c r="FU1041" s="171">
        <v>0</v>
      </c>
      <c r="FV1041" s="331" t="s">
        <v>148</v>
      </c>
      <c r="FW1041" s="552" t="s">
        <v>137</v>
      </c>
      <c r="FX1041" s="551">
        <v>0</v>
      </c>
      <c r="FY1041" s="552" t="s">
        <v>137</v>
      </c>
      <c r="FZ1041" s="171">
        <v>1</v>
      </c>
      <c r="GA1041" s="171">
        <v>0</v>
      </c>
      <c r="GB1041" s="331">
        <v>0</v>
      </c>
      <c r="GC1041" s="552" t="s">
        <v>13884</v>
      </c>
      <c r="GD1041" s="551">
        <v>1</v>
      </c>
      <c r="GE1041" s="552" t="s">
        <v>13885</v>
      </c>
      <c r="GF1041" s="171">
        <v>2</v>
      </c>
      <c r="GG1041" s="171">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2"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1">
        <v>1</v>
      </c>
      <c r="BQ1042" s="171">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1"/>
      <c r="DG1042" s="171"/>
      <c r="DH1042" s="331" t="s">
        <v>148</v>
      </c>
      <c r="DI1042" s="552" t="s">
        <v>137</v>
      </c>
      <c r="DJ1042" s="551"/>
      <c r="DK1042" s="552" t="s">
        <v>137</v>
      </c>
      <c r="DL1042" s="171"/>
      <c r="DM1042" s="171"/>
      <c r="DN1042" s="331" t="s">
        <v>148</v>
      </c>
      <c r="DO1042" s="552" t="s">
        <v>137</v>
      </c>
      <c r="DP1042" s="550"/>
      <c r="DQ1042" s="552" t="s">
        <v>137</v>
      </c>
      <c r="DR1042" s="171">
        <v>10</v>
      </c>
      <c r="DS1042" s="171">
        <v>10</v>
      </c>
      <c r="DT1042" s="331">
        <v>1</v>
      </c>
      <c r="DU1042" s="552" t="s">
        <v>137</v>
      </c>
      <c r="DV1042" s="551"/>
      <c r="DW1042" s="552" t="s">
        <v>137</v>
      </c>
      <c r="DX1042" s="171">
        <v>4</v>
      </c>
      <c r="DY1042" s="171">
        <v>0</v>
      </c>
      <c r="DZ1042" s="331">
        <v>0</v>
      </c>
      <c r="EA1042" s="552" t="s">
        <v>6686</v>
      </c>
      <c r="EB1042" s="551"/>
      <c r="EC1042" s="552"/>
      <c r="ED1042" s="171">
        <v>2</v>
      </c>
      <c r="EE1042" s="171">
        <v>0</v>
      </c>
      <c r="EF1042" s="575">
        <v>0</v>
      </c>
      <c r="EG1042" s="552" t="s">
        <v>6687</v>
      </c>
      <c r="EH1042" s="551"/>
      <c r="EI1042" s="552" t="s">
        <v>137</v>
      </c>
      <c r="EJ1042" s="171">
        <v>1</v>
      </c>
      <c r="EK1042" s="171">
        <v>0</v>
      </c>
      <c r="EL1042" s="575">
        <v>0</v>
      </c>
      <c r="EM1042" s="552" t="s">
        <v>6688</v>
      </c>
      <c r="EN1042" s="551">
        <v>1</v>
      </c>
      <c r="EO1042" s="552" t="s">
        <v>6689</v>
      </c>
      <c r="EP1042" s="171">
        <v>3</v>
      </c>
      <c r="EQ1042" s="171">
        <v>0</v>
      </c>
      <c r="ER1042" s="331">
        <v>0</v>
      </c>
      <c r="ES1042" s="552" t="s">
        <v>6690</v>
      </c>
      <c r="ET1042" s="551">
        <v>3</v>
      </c>
      <c r="EU1042" s="552" t="s">
        <v>6691</v>
      </c>
      <c r="EV1042" s="171">
        <v>17</v>
      </c>
      <c r="EW1042" s="171">
        <v>17</v>
      </c>
      <c r="EX1042" s="331">
        <v>1</v>
      </c>
      <c r="EY1042" s="552"/>
      <c r="EZ1042" s="551"/>
      <c r="FA1042" s="552" t="s">
        <v>137</v>
      </c>
      <c r="FB1042" s="171">
        <v>1</v>
      </c>
      <c r="FC1042" s="171">
        <v>1</v>
      </c>
      <c r="FD1042" s="331">
        <v>1</v>
      </c>
      <c r="FE1042" s="552" t="s">
        <v>137</v>
      </c>
      <c r="FF1042" s="551"/>
      <c r="FG1042" s="552" t="s">
        <v>137</v>
      </c>
      <c r="FH1042" s="171"/>
      <c r="FI1042" s="171"/>
      <c r="FJ1042" s="331" t="s">
        <v>148</v>
      </c>
      <c r="FK1042" s="552" t="s">
        <v>137</v>
      </c>
      <c r="FL1042" s="551"/>
      <c r="FM1042" s="552" t="s">
        <v>137</v>
      </c>
      <c r="FN1042" s="171"/>
      <c r="FO1042" s="171"/>
      <c r="FP1042" s="331" t="s">
        <v>148</v>
      </c>
      <c r="FQ1042" s="552" t="s">
        <v>137</v>
      </c>
      <c r="FR1042" s="551"/>
      <c r="FS1042" s="552" t="s">
        <v>137</v>
      </c>
      <c r="FT1042" s="171"/>
      <c r="FU1042" s="171"/>
      <c r="FV1042" s="331" t="s">
        <v>148</v>
      </c>
      <c r="FW1042" s="552" t="s">
        <v>137</v>
      </c>
      <c r="FX1042" s="551"/>
      <c r="FY1042" s="552" t="s">
        <v>137</v>
      </c>
      <c r="FZ1042" s="171">
        <v>2</v>
      </c>
      <c r="GA1042" s="171">
        <v>1</v>
      </c>
      <c r="GB1042" s="331">
        <v>0.5</v>
      </c>
      <c r="GC1042" s="552" t="s">
        <v>6692</v>
      </c>
      <c r="GD1042" s="551">
        <v>1</v>
      </c>
      <c r="GE1042" s="552" t="s">
        <v>6693</v>
      </c>
      <c r="GF1042" s="171">
        <v>25</v>
      </c>
      <c r="GG1042" s="171">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2"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1">
        <v>0</v>
      </c>
      <c r="BQ1043" s="171">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1">
        <v>0</v>
      </c>
      <c r="DG1043" s="171">
        <v>0</v>
      </c>
      <c r="DH1043" s="331" t="s">
        <v>148</v>
      </c>
      <c r="DI1043" s="552" t="s">
        <v>137</v>
      </c>
      <c r="DJ1043" s="551">
        <v>0</v>
      </c>
      <c r="DK1043" s="552" t="s">
        <v>137</v>
      </c>
      <c r="DL1043" s="171">
        <v>0</v>
      </c>
      <c r="DM1043" s="171">
        <v>0</v>
      </c>
      <c r="DN1043" s="331" t="s">
        <v>148</v>
      </c>
      <c r="DO1043" s="552" t="s">
        <v>137</v>
      </c>
      <c r="DP1043" s="550">
        <v>0</v>
      </c>
      <c r="DQ1043" s="552" t="s">
        <v>137</v>
      </c>
      <c r="DR1043" s="171">
        <v>15</v>
      </c>
      <c r="DS1043" s="171">
        <v>0</v>
      </c>
      <c r="DT1043" s="331">
        <v>0</v>
      </c>
      <c r="DU1043" s="552" t="s">
        <v>6698</v>
      </c>
      <c r="DV1043" s="551">
        <v>0</v>
      </c>
      <c r="DW1043" s="552" t="s">
        <v>137</v>
      </c>
      <c r="DX1043" s="171">
        <v>0</v>
      </c>
      <c r="DY1043" s="171">
        <v>0</v>
      </c>
      <c r="DZ1043" s="331" t="s">
        <v>148</v>
      </c>
      <c r="EA1043" s="552" t="s">
        <v>137</v>
      </c>
      <c r="EB1043" s="551">
        <v>0</v>
      </c>
      <c r="EC1043" s="552" t="s">
        <v>137</v>
      </c>
      <c r="ED1043" s="171">
        <v>1</v>
      </c>
      <c r="EE1043" s="171">
        <v>1</v>
      </c>
      <c r="EF1043" s="575">
        <v>1</v>
      </c>
      <c r="EG1043" s="552" t="s">
        <v>137</v>
      </c>
      <c r="EH1043" s="551">
        <v>0</v>
      </c>
      <c r="EI1043" s="552" t="s">
        <v>137</v>
      </c>
      <c r="EJ1043" s="171">
        <v>1</v>
      </c>
      <c r="EK1043" s="171">
        <v>0</v>
      </c>
      <c r="EL1043" s="575">
        <v>0</v>
      </c>
      <c r="EM1043" s="552" t="s">
        <v>6699</v>
      </c>
      <c r="EN1043" s="551">
        <v>1</v>
      </c>
      <c r="EO1043" s="552" t="s">
        <v>6700</v>
      </c>
      <c r="EP1043" s="171">
        <v>0</v>
      </c>
      <c r="EQ1043" s="171">
        <v>0</v>
      </c>
      <c r="ER1043" s="331" t="s">
        <v>148</v>
      </c>
      <c r="ES1043" s="552" t="s">
        <v>137</v>
      </c>
      <c r="ET1043" s="551">
        <v>0</v>
      </c>
      <c r="EU1043" s="552" t="s">
        <v>137</v>
      </c>
      <c r="EV1043" s="171">
        <v>1</v>
      </c>
      <c r="EW1043" s="171">
        <v>0</v>
      </c>
      <c r="EX1043" s="331">
        <v>0</v>
      </c>
      <c r="EY1043" s="552" t="s">
        <v>13377</v>
      </c>
      <c r="EZ1043" s="551">
        <v>1</v>
      </c>
      <c r="FA1043" s="552" t="s">
        <v>13378</v>
      </c>
      <c r="FB1043" s="171">
        <v>1</v>
      </c>
      <c r="FC1043" s="171">
        <v>1</v>
      </c>
      <c r="FD1043" s="331">
        <v>1</v>
      </c>
      <c r="FE1043" s="552" t="s">
        <v>137</v>
      </c>
      <c r="FF1043" s="551">
        <v>0</v>
      </c>
      <c r="FG1043" s="552" t="s">
        <v>137</v>
      </c>
      <c r="FH1043" s="171">
        <v>0</v>
      </c>
      <c r="FI1043" s="171">
        <v>0</v>
      </c>
      <c r="FJ1043" s="331" t="s">
        <v>148</v>
      </c>
      <c r="FK1043" s="552" t="s">
        <v>137</v>
      </c>
      <c r="FL1043" s="551">
        <v>0</v>
      </c>
      <c r="FM1043" s="552" t="s">
        <v>137</v>
      </c>
      <c r="FN1043" s="171">
        <v>1</v>
      </c>
      <c r="FO1043" s="171">
        <v>1</v>
      </c>
      <c r="FP1043" s="331">
        <v>1</v>
      </c>
      <c r="FQ1043" s="552" t="s">
        <v>137</v>
      </c>
      <c r="FR1043" s="551">
        <v>0</v>
      </c>
      <c r="FS1043" s="552" t="s">
        <v>137</v>
      </c>
      <c r="FT1043" s="171">
        <v>0</v>
      </c>
      <c r="FU1043" s="171">
        <v>0</v>
      </c>
      <c r="FV1043" s="331" t="s">
        <v>148</v>
      </c>
      <c r="FW1043" s="552" t="s">
        <v>137</v>
      </c>
      <c r="FX1043" s="551">
        <v>0</v>
      </c>
      <c r="FY1043" s="552" t="s">
        <v>137</v>
      </c>
      <c r="FZ1043" s="171">
        <v>1</v>
      </c>
      <c r="GA1043" s="171"/>
      <c r="GB1043" s="331">
        <v>0</v>
      </c>
      <c r="GC1043" s="552" t="s">
        <v>14968</v>
      </c>
      <c r="GD1043" s="551">
        <v>1</v>
      </c>
      <c r="GE1043" s="552" t="s">
        <v>6701</v>
      </c>
      <c r="GF1043" s="171">
        <v>0</v>
      </c>
      <c r="GG1043" s="171">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2"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1">
        <v>2</v>
      </c>
      <c r="BQ1044" s="171">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1">
        <v>0</v>
      </c>
      <c r="DG1044" s="171">
        <v>0</v>
      </c>
      <c r="DH1044" s="331" t="s">
        <v>148</v>
      </c>
      <c r="DI1044" s="552" t="s">
        <v>6703</v>
      </c>
      <c r="DJ1044" s="551">
        <v>0</v>
      </c>
      <c r="DK1044" s="552" t="s">
        <v>137</v>
      </c>
      <c r="DL1044" s="171">
        <v>1</v>
      </c>
      <c r="DM1044" s="171">
        <v>1</v>
      </c>
      <c r="DN1044" s="331">
        <v>1</v>
      </c>
      <c r="DO1044" s="552" t="s">
        <v>137</v>
      </c>
      <c r="DP1044" s="550">
        <v>0</v>
      </c>
      <c r="DQ1044" s="552" t="s">
        <v>137</v>
      </c>
      <c r="DR1044" s="171">
        <v>16</v>
      </c>
      <c r="DS1044" s="171">
        <v>0</v>
      </c>
      <c r="DT1044" s="331">
        <v>0</v>
      </c>
      <c r="DU1044" s="552" t="s">
        <v>15992</v>
      </c>
      <c r="DV1044" s="551">
        <v>0</v>
      </c>
      <c r="DW1044" s="552" t="s">
        <v>137</v>
      </c>
      <c r="DX1044" s="171">
        <v>0</v>
      </c>
      <c r="DY1044" s="171">
        <v>0</v>
      </c>
      <c r="DZ1044" s="331" t="s">
        <v>148</v>
      </c>
      <c r="EA1044" s="552" t="s">
        <v>6703</v>
      </c>
      <c r="EB1044" s="551">
        <v>0</v>
      </c>
      <c r="EC1044" s="552" t="s">
        <v>137</v>
      </c>
      <c r="ED1044" s="171">
        <v>1</v>
      </c>
      <c r="EE1044" s="171">
        <v>0</v>
      </c>
      <c r="EF1044" s="575">
        <v>0</v>
      </c>
      <c r="EG1044" s="552" t="s">
        <v>14970</v>
      </c>
      <c r="EH1044" s="551">
        <v>0</v>
      </c>
      <c r="EI1044" s="552" t="s">
        <v>137</v>
      </c>
      <c r="EJ1044" s="171">
        <v>1</v>
      </c>
      <c r="EK1044" s="171">
        <v>0</v>
      </c>
      <c r="EL1044" s="575">
        <v>0</v>
      </c>
      <c r="EM1044" s="552" t="s">
        <v>14971</v>
      </c>
      <c r="EN1044" s="551">
        <v>1</v>
      </c>
      <c r="EO1044" s="552" t="s">
        <v>14972</v>
      </c>
      <c r="EP1044" s="171">
        <v>1</v>
      </c>
      <c r="EQ1044" s="171">
        <v>0</v>
      </c>
      <c r="ER1044" s="331">
        <v>0</v>
      </c>
      <c r="ES1044" s="552" t="s">
        <v>15993</v>
      </c>
      <c r="ET1044" s="551">
        <v>1</v>
      </c>
      <c r="EU1044" s="552" t="s">
        <v>14973</v>
      </c>
      <c r="EV1044" s="171">
        <v>2</v>
      </c>
      <c r="EW1044" s="171">
        <v>2</v>
      </c>
      <c r="EX1044" s="331">
        <v>1</v>
      </c>
      <c r="EY1044" s="552" t="s">
        <v>137</v>
      </c>
      <c r="EZ1044" s="551">
        <v>0</v>
      </c>
      <c r="FA1044" s="552" t="s">
        <v>137</v>
      </c>
      <c r="FB1044" s="171">
        <v>1</v>
      </c>
      <c r="FC1044" s="171">
        <v>1</v>
      </c>
      <c r="FD1044" s="331">
        <v>1</v>
      </c>
      <c r="FE1044" s="552" t="s">
        <v>137</v>
      </c>
      <c r="FF1044" s="551">
        <v>0</v>
      </c>
      <c r="FG1044" s="552" t="s">
        <v>137</v>
      </c>
      <c r="FH1044" s="171">
        <v>1</v>
      </c>
      <c r="FI1044" s="171">
        <v>1</v>
      </c>
      <c r="FJ1044" s="331">
        <v>1</v>
      </c>
      <c r="FK1044" s="552"/>
      <c r="FL1044" s="551">
        <v>0</v>
      </c>
      <c r="FM1044" s="552" t="s">
        <v>137</v>
      </c>
      <c r="FN1044" s="171">
        <v>0</v>
      </c>
      <c r="FO1044" s="171">
        <v>0</v>
      </c>
      <c r="FP1044" s="331" t="s">
        <v>148</v>
      </c>
      <c r="FQ1044" s="552" t="s">
        <v>6703</v>
      </c>
      <c r="FR1044" s="551">
        <v>0</v>
      </c>
      <c r="FS1044" s="552" t="s">
        <v>137</v>
      </c>
      <c r="FT1044" s="171">
        <v>0</v>
      </c>
      <c r="FU1044" s="171">
        <v>0</v>
      </c>
      <c r="FV1044" s="331" t="s">
        <v>148</v>
      </c>
      <c r="FW1044" s="552" t="s">
        <v>6703</v>
      </c>
      <c r="FX1044" s="551">
        <v>0</v>
      </c>
      <c r="FY1044" s="552" t="s">
        <v>137</v>
      </c>
      <c r="FZ1044" s="171">
        <v>1</v>
      </c>
      <c r="GA1044" s="171">
        <v>0</v>
      </c>
      <c r="GB1044" s="331">
        <v>0</v>
      </c>
      <c r="GC1044" s="552" t="s">
        <v>15994</v>
      </c>
      <c r="GD1044" s="551">
        <v>0</v>
      </c>
      <c r="GE1044" s="552" t="s">
        <v>137</v>
      </c>
      <c r="GF1044" s="171">
        <v>7</v>
      </c>
      <c r="GG1044" s="171">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2"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1">
        <v>1</v>
      </c>
      <c r="BQ1045" s="171">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1">
        <v>0</v>
      </c>
      <c r="DG1045" s="171">
        <v>0</v>
      </c>
      <c r="DH1045" s="331" t="s">
        <v>148</v>
      </c>
      <c r="DI1045" s="552" t="s">
        <v>137</v>
      </c>
      <c r="DJ1045" s="551">
        <v>0</v>
      </c>
      <c r="DK1045" s="552" t="s">
        <v>137</v>
      </c>
      <c r="DL1045" s="171">
        <v>1</v>
      </c>
      <c r="DM1045" s="171">
        <v>0</v>
      </c>
      <c r="DN1045" s="331">
        <v>0</v>
      </c>
      <c r="DO1045" s="552" t="s">
        <v>6706</v>
      </c>
      <c r="DP1045" s="550">
        <v>0</v>
      </c>
      <c r="DQ1045" s="552" t="s">
        <v>137</v>
      </c>
      <c r="DR1045" s="171">
        <v>12</v>
      </c>
      <c r="DS1045" s="171">
        <v>0</v>
      </c>
      <c r="DT1045" s="331">
        <v>0</v>
      </c>
      <c r="DU1045" s="552" t="s">
        <v>6707</v>
      </c>
      <c r="DV1045" s="551">
        <v>0</v>
      </c>
      <c r="DW1045" s="552" t="s">
        <v>137</v>
      </c>
      <c r="DX1045" s="171">
        <v>0</v>
      </c>
      <c r="DY1045" s="171">
        <v>0</v>
      </c>
      <c r="DZ1045" s="331" t="s">
        <v>148</v>
      </c>
      <c r="EA1045" s="552" t="s">
        <v>137</v>
      </c>
      <c r="EB1045" s="551">
        <v>0</v>
      </c>
      <c r="EC1045" s="552" t="s">
        <v>137</v>
      </c>
      <c r="ED1045" s="171">
        <v>1</v>
      </c>
      <c r="EE1045" s="171">
        <v>0</v>
      </c>
      <c r="EF1045" s="575">
        <v>0</v>
      </c>
      <c r="EG1045" s="552" t="s">
        <v>6707</v>
      </c>
      <c r="EH1045" s="551">
        <v>0</v>
      </c>
      <c r="EI1045" s="552" t="s">
        <v>137</v>
      </c>
      <c r="EJ1045" s="171">
        <v>1</v>
      </c>
      <c r="EK1045" s="171">
        <v>0</v>
      </c>
      <c r="EL1045" s="575">
        <v>0</v>
      </c>
      <c r="EM1045" s="552" t="s">
        <v>6708</v>
      </c>
      <c r="EN1045" s="551">
        <v>1</v>
      </c>
      <c r="EO1045" s="552" t="s">
        <v>6709</v>
      </c>
      <c r="EP1045" s="171">
        <v>1</v>
      </c>
      <c r="EQ1045" s="171">
        <v>1</v>
      </c>
      <c r="ER1045" s="331">
        <v>1</v>
      </c>
      <c r="ES1045" s="552" t="s">
        <v>137</v>
      </c>
      <c r="ET1045" s="551">
        <v>0</v>
      </c>
      <c r="EU1045" s="552" t="s">
        <v>137</v>
      </c>
      <c r="EV1045" s="171">
        <v>31</v>
      </c>
      <c r="EW1045" s="171">
        <v>5</v>
      </c>
      <c r="EX1045" s="331">
        <v>0.16129032258064516</v>
      </c>
      <c r="EY1045" s="552" t="s">
        <v>6708</v>
      </c>
      <c r="EZ1045" s="551">
        <v>0</v>
      </c>
      <c r="FA1045" s="552" t="s">
        <v>137</v>
      </c>
      <c r="FB1045" s="171">
        <v>0</v>
      </c>
      <c r="FC1045" s="171">
        <v>0</v>
      </c>
      <c r="FD1045" s="331" t="s">
        <v>148</v>
      </c>
      <c r="FE1045" s="552"/>
      <c r="FF1045" s="551"/>
      <c r="FG1045" s="552"/>
      <c r="FH1045" s="171">
        <v>0</v>
      </c>
      <c r="FI1045" s="171">
        <v>0</v>
      </c>
      <c r="FJ1045" s="331" t="s">
        <v>148</v>
      </c>
      <c r="FK1045" s="552" t="s">
        <v>137</v>
      </c>
      <c r="FL1045" s="551">
        <v>0</v>
      </c>
      <c r="FM1045" s="552" t="s">
        <v>137</v>
      </c>
      <c r="FN1045" s="171">
        <v>0</v>
      </c>
      <c r="FO1045" s="171">
        <v>0</v>
      </c>
      <c r="FP1045" s="331" t="s">
        <v>148</v>
      </c>
      <c r="FQ1045" s="552" t="s">
        <v>137</v>
      </c>
      <c r="FR1045" s="551">
        <v>0</v>
      </c>
      <c r="FS1045" s="552" t="s">
        <v>137</v>
      </c>
      <c r="FT1045" s="171">
        <v>0</v>
      </c>
      <c r="FU1045" s="171">
        <v>0</v>
      </c>
      <c r="FV1045" s="331" t="s">
        <v>148</v>
      </c>
      <c r="FW1045" s="552" t="s">
        <v>137</v>
      </c>
      <c r="FX1045" s="551">
        <v>0</v>
      </c>
      <c r="FY1045" s="552" t="s">
        <v>137</v>
      </c>
      <c r="FZ1045" s="171">
        <v>1</v>
      </c>
      <c r="GA1045" s="171">
        <v>0</v>
      </c>
      <c r="GB1045" s="331">
        <v>0</v>
      </c>
      <c r="GC1045" s="552" t="s">
        <v>6710</v>
      </c>
      <c r="GD1045" s="551">
        <v>1</v>
      </c>
      <c r="GE1045" s="552" t="s">
        <v>6711</v>
      </c>
      <c r="GF1045" s="171">
        <v>2</v>
      </c>
      <c r="GG1045" s="171">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2"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1">
        <v>1</v>
      </c>
      <c r="BQ1046" s="171">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1">
        <v>0</v>
      </c>
      <c r="DG1046" s="171">
        <v>0</v>
      </c>
      <c r="DH1046" s="331" t="s">
        <v>148</v>
      </c>
      <c r="DI1046" s="552" t="s">
        <v>137</v>
      </c>
      <c r="DJ1046" s="551">
        <v>0</v>
      </c>
      <c r="DK1046" s="552" t="s">
        <v>137</v>
      </c>
      <c r="DL1046" s="171">
        <v>0</v>
      </c>
      <c r="DM1046" s="171">
        <v>0</v>
      </c>
      <c r="DN1046" s="331" t="s">
        <v>148</v>
      </c>
      <c r="DO1046" s="552" t="s">
        <v>137</v>
      </c>
      <c r="DP1046" s="550">
        <v>0</v>
      </c>
      <c r="DQ1046" s="552" t="s">
        <v>137</v>
      </c>
      <c r="DR1046" s="171">
        <v>22</v>
      </c>
      <c r="DS1046" s="171">
        <v>0</v>
      </c>
      <c r="DT1046" s="331">
        <v>0</v>
      </c>
      <c r="DU1046" s="552" t="s">
        <v>1274</v>
      </c>
      <c r="DV1046" s="551">
        <v>0</v>
      </c>
      <c r="DW1046" s="552" t="s">
        <v>137</v>
      </c>
      <c r="DX1046" s="171">
        <v>3</v>
      </c>
      <c r="DY1046" s="171">
        <v>0</v>
      </c>
      <c r="DZ1046" s="331">
        <v>0</v>
      </c>
      <c r="EA1046" s="552" t="s">
        <v>1274</v>
      </c>
      <c r="EB1046" s="551">
        <v>0</v>
      </c>
      <c r="EC1046" s="552" t="s">
        <v>137</v>
      </c>
      <c r="ED1046" s="171">
        <v>0</v>
      </c>
      <c r="EE1046" s="171">
        <v>0</v>
      </c>
      <c r="EF1046" s="575" t="s">
        <v>148</v>
      </c>
      <c r="EG1046" s="552" t="s">
        <v>137</v>
      </c>
      <c r="EH1046" s="551">
        <v>0</v>
      </c>
      <c r="EI1046" s="552" t="s">
        <v>137</v>
      </c>
      <c r="EJ1046" s="171">
        <v>1</v>
      </c>
      <c r="EK1046" s="171">
        <v>0</v>
      </c>
      <c r="EL1046" s="575">
        <v>0</v>
      </c>
      <c r="EM1046" s="552" t="s">
        <v>1274</v>
      </c>
      <c r="EN1046" s="551">
        <v>1</v>
      </c>
      <c r="EO1046" s="552" t="s">
        <v>1274</v>
      </c>
      <c r="EP1046" s="171">
        <v>2</v>
      </c>
      <c r="EQ1046" s="171">
        <v>0</v>
      </c>
      <c r="ER1046" s="331">
        <v>0</v>
      </c>
      <c r="ES1046" s="552" t="s">
        <v>1274</v>
      </c>
      <c r="ET1046" s="551">
        <v>2</v>
      </c>
      <c r="EU1046" s="552" t="s">
        <v>1274</v>
      </c>
      <c r="EV1046" s="171">
        <v>2</v>
      </c>
      <c r="EW1046" s="171">
        <v>0</v>
      </c>
      <c r="EX1046" s="331">
        <v>0</v>
      </c>
      <c r="EY1046" s="552" t="s">
        <v>1274</v>
      </c>
      <c r="EZ1046" s="551">
        <v>2</v>
      </c>
      <c r="FA1046" s="552" t="s">
        <v>1274</v>
      </c>
      <c r="FB1046" s="171">
        <v>1</v>
      </c>
      <c r="FC1046" s="171">
        <v>0</v>
      </c>
      <c r="FD1046" s="331">
        <v>0</v>
      </c>
      <c r="FE1046" s="552" t="s">
        <v>1274</v>
      </c>
      <c r="FF1046" s="551">
        <v>1</v>
      </c>
      <c r="FG1046" s="552" t="s">
        <v>1274</v>
      </c>
      <c r="FH1046" s="171">
        <v>0</v>
      </c>
      <c r="FI1046" s="171">
        <v>0</v>
      </c>
      <c r="FJ1046" s="331" t="s">
        <v>148</v>
      </c>
      <c r="FK1046" s="552"/>
      <c r="FL1046" s="551"/>
      <c r="FM1046" s="552"/>
      <c r="FN1046" s="171">
        <v>0</v>
      </c>
      <c r="FO1046" s="171">
        <v>0</v>
      </c>
      <c r="FP1046" s="331" t="s">
        <v>148</v>
      </c>
      <c r="FQ1046" s="552" t="s">
        <v>137</v>
      </c>
      <c r="FR1046" s="551">
        <v>0</v>
      </c>
      <c r="FS1046" s="552" t="s">
        <v>137</v>
      </c>
      <c r="FT1046" s="171">
        <v>0</v>
      </c>
      <c r="FU1046" s="171">
        <v>0</v>
      </c>
      <c r="FV1046" s="331" t="s">
        <v>148</v>
      </c>
      <c r="FW1046" s="552" t="s">
        <v>137</v>
      </c>
      <c r="FX1046" s="551">
        <v>0</v>
      </c>
      <c r="FY1046" s="552" t="s">
        <v>137</v>
      </c>
      <c r="FZ1046" s="171">
        <v>3</v>
      </c>
      <c r="GA1046" s="171">
        <v>1</v>
      </c>
      <c r="GB1046" s="331">
        <v>0.33333333333333331</v>
      </c>
      <c r="GC1046" s="552" t="s">
        <v>1274</v>
      </c>
      <c r="GD1046" s="551">
        <v>1</v>
      </c>
      <c r="GE1046" s="552" t="s">
        <v>1274</v>
      </c>
      <c r="GF1046" s="171">
        <v>0</v>
      </c>
      <c r="GG1046" s="171">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2"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1">
        <v>1</v>
      </c>
      <c r="BQ1047" s="171">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1">
        <v>0</v>
      </c>
      <c r="DG1047" s="171">
        <v>0</v>
      </c>
      <c r="DH1047" s="331" t="s">
        <v>148</v>
      </c>
      <c r="DI1047" s="552" t="s">
        <v>137</v>
      </c>
      <c r="DJ1047" s="551">
        <v>0</v>
      </c>
      <c r="DK1047" s="552" t="s">
        <v>137</v>
      </c>
      <c r="DL1047" s="171">
        <v>2</v>
      </c>
      <c r="DM1047" s="171">
        <v>1</v>
      </c>
      <c r="DN1047" s="331">
        <v>0.5</v>
      </c>
      <c r="DO1047" s="552" t="s">
        <v>550</v>
      </c>
      <c r="DP1047" s="550">
        <v>1</v>
      </c>
      <c r="DQ1047" s="552" t="s">
        <v>550</v>
      </c>
      <c r="DR1047" s="171">
        <v>6</v>
      </c>
      <c r="DS1047" s="171">
        <v>0</v>
      </c>
      <c r="DT1047" s="331">
        <v>0</v>
      </c>
      <c r="DU1047" s="552" t="s">
        <v>1274</v>
      </c>
      <c r="DV1047" s="551">
        <v>0</v>
      </c>
      <c r="DW1047" s="552" t="s">
        <v>137</v>
      </c>
      <c r="DX1047" s="171">
        <v>1</v>
      </c>
      <c r="DY1047" s="171">
        <v>1</v>
      </c>
      <c r="DZ1047" s="331">
        <v>1</v>
      </c>
      <c r="EA1047" s="552" t="s">
        <v>137</v>
      </c>
      <c r="EB1047" s="551">
        <v>0</v>
      </c>
      <c r="EC1047" s="552" t="s">
        <v>137</v>
      </c>
      <c r="ED1047" s="171">
        <v>1</v>
      </c>
      <c r="EE1047" s="171">
        <v>0</v>
      </c>
      <c r="EF1047" s="575">
        <v>0</v>
      </c>
      <c r="EG1047" s="552" t="s">
        <v>1274</v>
      </c>
      <c r="EH1047" s="551">
        <v>0</v>
      </c>
      <c r="EI1047" s="552" t="s">
        <v>137</v>
      </c>
      <c r="EJ1047" s="171">
        <v>4</v>
      </c>
      <c r="EK1047" s="171">
        <v>0</v>
      </c>
      <c r="EL1047" s="575">
        <v>0</v>
      </c>
      <c r="EM1047" s="552" t="s">
        <v>550</v>
      </c>
      <c r="EN1047" s="551">
        <v>3</v>
      </c>
      <c r="EO1047" s="552" t="s">
        <v>550</v>
      </c>
      <c r="EP1047" s="171">
        <v>0</v>
      </c>
      <c r="EQ1047" s="171">
        <v>0</v>
      </c>
      <c r="ER1047" s="331" t="s">
        <v>148</v>
      </c>
      <c r="ES1047" s="552" t="s">
        <v>137</v>
      </c>
      <c r="ET1047" s="551">
        <v>0</v>
      </c>
      <c r="EU1047" s="552" t="s">
        <v>137</v>
      </c>
      <c r="EV1047" s="171">
        <v>2</v>
      </c>
      <c r="EW1047" s="171">
        <v>0</v>
      </c>
      <c r="EX1047" s="331">
        <v>0</v>
      </c>
      <c r="EY1047" s="552" t="s">
        <v>550</v>
      </c>
      <c r="EZ1047" s="551">
        <v>1</v>
      </c>
      <c r="FA1047" s="552" t="s">
        <v>550</v>
      </c>
      <c r="FB1047" s="171">
        <v>3</v>
      </c>
      <c r="FC1047" s="171">
        <v>0</v>
      </c>
      <c r="FD1047" s="331">
        <v>0</v>
      </c>
      <c r="FE1047" s="552" t="s">
        <v>550</v>
      </c>
      <c r="FF1047" s="551">
        <v>3</v>
      </c>
      <c r="FG1047" s="552" t="s">
        <v>550</v>
      </c>
      <c r="FH1047" s="171">
        <v>0</v>
      </c>
      <c r="FI1047" s="171">
        <v>0</v>
      </c>
      <c r="FJ1047" s="331" t="s">
        <v>148</v>
      </c>
      <c r="FK1047" s="552" t="s">
        <v>137</v>
      </c>
      <c r="FL1047" s="551">
        <v>0</v>
      </c>
      <c r="FM1047" s="552" t="s">
        <v>137</v>
      </c>
      <c r="FN1047" s="171">
        <v>0</v>
      </c>
      <c r="FO1047" s="171">
        <v>0</v>
      </c>
      <c r="FP1047" s="331" t="s">
        <v>148</v>
      </c>
      <c r="FQ1047" s="552" t="s">
        <v>137</v>
      </c>
      <c r="FR1047" s="551">
        <v>0</v>
      </c>
      <c r="FS1047" s="552" t="s">
        <v>137</v>
      </c>
      <c r="FT1047" s="171">
        <v>0</v>
      </c>
      <c r="FU1047" s="171">
        <v>0</v>
      </c>
      <c r="FV1047" s="331" t="s">
        <v>148</v>
      </c>
      <c r="FW1047" s="552" t="s">
        <v>137</v>
      </c>
      <c r="FX1047" s="551">
        <v>0</v>
      </c>
      <c r="FY1047" s="552" t="s">
        <v>137</v>
      </c>
      <c r="FZ1047" s="171">
        <v>4</v>
      </c>
      <c r="GA1047" s="171">
        <v>0</v>
      </c>
      <c r="GB1047" s="331">
        <v>0</v>
      </c>
      <c r="GC1047" s="552" t="s">
        <v>1274</v>
      </c>
      <c r="GD1047" s="551">
        <v>0</v>
      </c>
      <c r="GE1047" s="552" t="s">
        <v>137</v>
      </c>
      <c r="GF1047" s="171">
        <v>0</v>
      </c>
      <c r="GG1047" s="171">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2"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1">
        <v>6</v>
      </c>
      <c r="BQ1048" s="171">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1">
        <v>0</v>
      </c>
      <c r="DG1048" s="171">
        <v>0</v>
      </c>
      <c r="DH1048" s="331" t="s">
        <v>148</v>
      </c>
      <c r="DI1048" s="552" t="s">
        <v>137</v>
      </c>
      <c r="DJ1048" s="551">
        <v>0</v>
      </c>
      <c r="DK1048" s="552" t="s">
        <v>137</v>
      </c>
      <c r="DL1048" s="171">
        <v>0</v>
      </c>
      <c r="DM1048" s="171">
        <v>0</v>
      </c>
      <c r="DN1048" s="331" t="s">
        <v>148</v>
      </c>
      <c r="DO1048" s="552" t="s">
        <v>137</v>
      </c>
      <c r="DP1048" s="550">
        <v>0</v>
      </c>
      <c r="DQ1048" s="552" t="s">
        <v>137</v>
      </c>
      <c r="DR1048" s="171">
        <v>43</v>
      </c>
      <c r="DS1048" s="171">
        <v>0</v>
      </c>
      <c r="DT1048" s="331">
        <v>0</v>
      </c>
      <c r="DU1048" s="552" t="s">
        <v>560</v>
      </c>
      <c r="DV1048" s="551">
        <v>0</v>
      </c>
      <c r="DW1048" s="552" t="s">
        <v>137</v>
      </c>
      <c r="DX1048" s="171">
        <v>3</v>
      </c>
      <c r="DY1048" s="171">
        <v>1</v>
      </c>
      <c r="DZ1048" s="331">
        <v>0.33333333333333331</v>
      </c>
      <c r="EA1048" s="552" t="s">
        <v>6719</v>
      </c>
      <c r="EB1048" s="551">
        <v>0</v>
      </c>
      <c r="EC1048" s="552" t="s">
        <v>137</v>
      </c>
      <c r="ED1048" s="171">
        <v>1</v>
      </c>
      <c r="EE1048" s="171">
        <v>0</v>
      </c>
      <c r="EF1048" s="575">
        <v>0</v>
      </c>
      <c r="EG1048" s="552" t="s">
        <v>560</v>
      </c>
      <c r="EH1048" s="551">
        <v>1</v>
      </c>
      <c r="EI1048" s="552" t="s">
        <v>6720</v>
      </c>
      <c r="EJ1048" s="171">
        <v>1</v>
      </c>
      <c r="EK1048" s="171">
        <v>0</v>
      </c>
      <c r="EL1048" s="575">
        <v>0</v>
      </c>
      <c r="EM1048" s="552" t="s">
        <v>11512</v>
      </c>
      <c r="EN1048" s="551">
        <v>1</v>
      </c>
      <c r="EO1048" s="552" t="s">
        <v>11512</v>
      </c>
      <c r="EP1048" s="171">
        <v>3</v>
      </c>
      <c r="EQ1048" s="171">
        <v>1</v>
      </c>
      <c r="ER1048" s="331">
        <v>0.33333333333333331</v>
      </c>
      <c r="ES1048" s="552" t="s">
        <v>6721</v>
      </c>
      <c r="ET1048" s="551">
        <v>2</v>
      </c>
      <c r="EU1048" s="552" t="s">
        <v>6721</v>
      </c>
      <c r="EV1048" s="171">
        <v>3</v>
      </c>
      <c r="EW1048" s="171">
        <v>0</v>
      </c>
      <c r="EX1048" s="331">
        <v>0</v>
      </c>
      <c r="EY1048" s="552" t="s">
        <v>13379</v>
      </c>
      <c r="EZ1048" s="551">
        <v>3</v>
      </c>
      <c r="FA1048" s="552" t="s">
        <v>13379</v>
      </c>
      <c r="FB1048" s="171">
        <v>3</v>
      </c>
      <c r="FC1048" s="171">
        <v>0</v>
      </c>
      <c r="FD1048" s="331">
        <v>0</v>
      </c>
      <c r="FE1048" s="552" t="s">
        <v>6722</v>
      </c>
      <c r="FF1048" s="551">
        <v>0</v>
      </c>
      <c r="FG1048" s="552" t="s">
        <v>6722</v>
      </c>
      <c r="FH1048" s="171">
        <v>0</v>
      </c>
      <c r="FI1048" s="171">
        <v>0</v>
      </c>
      <c r="FJ1048" s="331" t="s">
        <v>148</v>
      </c>
      <c r="FK1048" s="552" t="s">
        <v>137</v>
      </c>
      <c r="FL1048" s="551">
        <v>0</v>
      </c>
      <c r="FM1048" s="552" t="s">
        <v>137</v>
      </c>
      <c r="FN1048" s="171">
        <v>0</v>
      </c>
      <c r="FO1048" s="171">
        <v>0</v>
      </c>
      <c r="FP1048" s="331" t="s">
        <v>148</v>
      </c>
      <c r="FQ1048" s="552" t="s">
        <v>137</v>
      </c>
      <c r="FR1048" s="551">
        <v>0</v>
      </c>
      <c r="FS1048" s="552" t="s">
        <v>137</v>
      </c>
      <c r="FT1048" s="171">
        <v>0</v>
      </c>
      <c r="FU1048" s="171">
        <v>0</v>
      </c>
      <c r="FV1048" s="331" t="s">
        <v>148</v>
      </c>
      <c r="FW1048" s="552" t="s">
        <v>137</v>
      </c>
      <c r="FX1048" s="551">
        <v>0</v>
      </c>
      <c r="FY1048" s="552" t="s">
        <v>137</v>
      </c>
      <c r="FZ1048" s="171">
        <v>6</v>
      </c>
      <c r="GA1048" s="171">
        <v>5</v>
      </c>
      <c r="GB1048" s="331">
        <v>0.83333333333333337</v>
      </c>
      <c r="GC1048" s="552" t="s">
        <v>3057</v>
      </c>
      <c r="GD1048" s="551">
        <v>1</v>
      </c>
      <c r="GE1048" s="552" t="s">
        <v>6723</v>
      </c>
      <c r="GF1048" s="171">
        <v>7</v>
      </c>
      <c r="GG1048" s="171">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2"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1">
        <v>2</v>
      </c>
      <c r="BQ1049" s="171">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1">
        <v>0</v>
      </c>
      <c r="DG1049" s="171">
        <v>0</v>
      </c>
      <c r="DH1049" s="331" t="s">
        <v>148</v>
      </c>
      <c r="DI1049" s="552" t="s">
        <v>137</v>
      </c>
      <c r="DJ1049" s="551">
        <v>0</v>
      </c>
      <c r="DK1049" s="552" t="s">
        <v>137</v>
      </c>
      <c r="DL1049" s="171">
        <v>0</v>
      </c>
      <c r="DM1049" s="171">
        <v>0</v>
      </c>
      <c r="DN1049" s="331" t="s">
        <v>148</v>
      </c>
      <c r="DO1049" s="552" t="s">
        <v>137</v>
      </c>
      <c r="DP1049" s="550">
        <v>0</v>
      </c>
      <c r="DQ1049" s="552" t="s">
        <v>137</v>
      </c>
      <c r="DR1049" s="171">
        <v>45</v>
      </c>
      <c r="DS1049" s="171">
        <v>0</v>
      </c>
      <c r="DT1049" s="331">
        <v>0</v>
      </c>
      <c r="DU1049" s="552" t="s">
        <v>15998</v>
      </c>
      <c r="DV1049" s="551">
        <v>0</v>
      </c>
      <c r="DW1049" s="552" t="s">
        <v>137</v>
      </c>
      <c r="DX1049" s="171">
        <v>11</v>
      </c>
      <c r="DY1049" s="171">
        <v>0</v>
      </c>
      <c r="DZ1049" s="331">
        <v>0</v>
      </c>
      <c r="EA1049" s="552" t="s">
        <v>6728</v>
      </c>
      <c r="EB1049" s="551">
        <v>0</v>
      </c>
      <c r="EC1049" s="552" t="s">
        <v>137</v>
      </c>
      <c r="ED1049" s="171">
        <v>1</v>
      </c>
      <c r="EE1049" s="171">
        <v>0</v>
      </c>
      <c r="EF1049" s="575">
        <v>0</v>
      </c>
      <c r="EG1049" s="552" t="s">
        <v>6728</v>
      </c>
      <c r="EH1049" s="551">
        <v>0</v>
      </c>
      <c r="EI1049" s="552" t="s">
        <v>137</v>
      </c>
      <c r="EJ1049" s="171">
        <v>6</v>
      </c>
      <c r="EK1049" s="171">
        <v>0</v>
      </c>
      <c r="EL1049" s="575">
        <v>0</v>
      </c>
      <c r="EM1049" s="552" t="s">
        <v>14977</v>
      </c>
      <c r="EN1049" s="551">
        <v>5</v>
      </c>
      <c r="EO1049" s="552" t="s">
        <v>14978</v>
      </c>
      <c r="EP1049" s="171">
        <v>2</v>
      </c>
      <c r="EQ1049" s="171">
        <v>1</v>
      </c>
      <c r="ER1049" s="331">
        <v>0.5</v>
      </c>
      <c r="ES1049" s="552" t="s">
        <v>6729</v>
      </c>
      <c r="ET1049" s="551">
        <v>1</v>
      </c>
      <c r="EU1049" s="552" t="s">
        <v>14979</v>
      </c>
      <c r="EV1049" s="171">
        <v>34</v>
      </c>
      <c r="EW1049" s="171">
        <v>0</v>
      </c>
      <c r="EX1049" s="331">
        <v>0</v>
      </c>
      <c r="EY1049" s="552" t="s">
        <v>13380</v>
      </c>
      <c r="EZ1049" s="551">
        <v>5</v>
      </c>
      <c r="FA1049" s="552" t="s">
        <v>13381</v>
      </c>
      <c r="FB1049" s="171">
        <v>3</v>
      </c>
      <c r="FC1049" s="171">
        <v>3</v>
      </c>
      <c r="FD1049" s="331">
        <v>1</v>
      </c>
      <c r="FE1049" s="552" t="s">
        <v>137</v>
      </c>
      <c r="FF1049" s="551">
        <v>0</v>
      </c>
      <c r="FG1049" s="552" t="s">
        <v>137</v>
      </c>
      <c r="FH1049" s="171">
        <v>0</v>
      </c>
      <c r="FI1049" s="171">
        <v>0</v>
      </c>
      <c r="FJ1049" s="331" t="s">
        <v>148</v>
      </c>
      <c r="FK1049" s="552" t="s">
        <v>137</v>
      </c>
      <c r="FL1049" s="551">
        <v>0</v>
      </c>
      <c r="FM1049" s="552" t="s">
        <v>137</v>
      </c>
      <c r="FN1049" s="171">
        <v>0</v>
      </c>
      <c r="FO1049" s="171">
        <v>0</v>
      </c>
      <c r="FP1049" s="331" t="s">
        <v>148</v>
      </c>
      <c r="FQ1049" s="552" t="s">
        <v>137</v>
      </c>
      <c r="FR1049" s="551">
        <v>0</v>
      </c>
      <c r="FS1049" s="552" t="s">
        <v>137</v>
      </c>
      <c r="FT1049" s="171">
        <v>0</v>
      </c>
      <c r="FU1049" s="171">
        <v>0</v>
      </c>
      <c r="FV1049" s="331" t="s">
        <v>148</v>
      </c>
      <c r="FW1049" s="552" t="s">
        <v>137</v>
      </c>
      <c r="FX1049" s="551">
        <v>0</v>
      </c>
      <c r="FY1049" s="552" t="s">
        <v>137</v>
      </c>
      <c r="FZ1049" s="171">
        <v>6</v>
      </c>
      <c r="GA1049" s="171">
        <v>0</v>
      </c>
      <c r="GB1049" s="331">
        <v>0</v>
      </c>
      <c r="GC1049" s="552" t="s">
        <v>15999</v>
      </c>
      <c r="GD1049" s="551">
        <v>5</v>
      </c>
      <c r="GE1049" s="552" t="s">
        <v>16000</v>
      </c>
      <c r="GF1049" s="171">
        <v>19</v>
      </c>
      <c r="GG1049" s="171">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2"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1">
        <v>0</v>
      </c>
      <c r="BQ1050" s="171">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1">
        <v>0</v>
      </c>
      <c r="DG1050" s="171">
        <v>0</v>
      </c>
      <c r="DH1050" s="331" t="s">
        <v>148</v>
      </c>
      <c r="DI1050" s="552" t="s">
        <v>137</v>
      </c>
      <c r="DJ1050" s="551">
        <v>0</v>
      </c>
      <c r="DK1050" s="552" t="s">
        <v>137</v>
      </c>
      <c r="DL1050" s="171">
        <v>0</v>
      </c>
      <c r="DM1050" s="171">
        <v>0</v>
      </c>
      <c r="DN1050" s="331" t="s">
        <v>148</v>
      </c>
      <c r="DO1050" s="552" t="s">
        <v>137</v>
      </c>
      <c r="DP1050" s="550">
        <v>0</v>
      </c>
      <c r="DQ1050" s="552" t="s">
        <v>137</v>
      </c>
      <c r="DR1050" s="171">
        <v>0</v>
      </c>
      <c r="DS1050" s="171">
        <v>0</v>
      </c>
      <c r="DT1050" s="331" t="s">
        <v>148</v>
      </c>
      <c r="DU1050" s="552" t="s">
        <v>137</v>
      </c>
      <c r="DV1050" s="551">
        <v>0</v>
      </c>
      <c r="DW1050" s="552" t="s">
        <v>137</v>
      </c>
      <c r="DX1050" s="171">
        <v>0</v>
      </c>
      <c r="DY1050" s="171">
        <v>0</v>
      </c>
      <c r="DZ1050" s="331" t="s">
        <v>148</v>
      </c>
      <c r="EA1050" s="552" t="s">
        <v>137</v>
      </c>
      <c r="EB1050" s="551">
        <v>0</v>
      </c>
      <c r="EC1050" s="552" t="s">
        <v>137</v>
      </c>
      <c r="ED1050" s="171">
        <v>0</v>
      </c>
      <c r="EE1050" s="171">
        <v>0</v>
      </c>
      <c r="EF1050" s="575" t="s">
        <v>148</v>
      </c>
      <c r="EG1050" s="552" t="s">
        <v>137</v>
      </c>
      <c r="EH1050" s="551">
        <v>0</v>
      </c>
      <c r="EI1050" s="552" t="s">
        <v>137</v>
      </c>
      <c r="EJ1050" s="171">
        <v>1</v>
      </c>
      <c r="EK1050" s="171">
        <v>0</v>
      </c>
      <c r="EL1050" s="575">
        <v>0</v>
      </c>
      <c r="EM1050" s="552" t="s">
        <v>6731</v>
      </c>
      <c r="EN1050" s="551">
        <v>0</v>
      </c>
      <c r="EO1050" s="552" t="s">
        <v>137</v>
      </c>
      <c r="EP1050" s="171">
        <v>1</v>
      </c>
      <c r="EQ1050" s="171">
        <v>0</v>
      </c>
      <c r="ER1050" s="331">
        <v>0</v>
      </c>
      <c r="ES1050" s="552" t="s">
        <v>6731</v>
      </c>
      <c r="ET1050" s="551">
        <v>0</v>
      </c>
      <c r="EU1050" s="552" t="s">
        <v>137</v>
      </c>
      <c r="EV1050" s="171">
        <v>2</v>
      </c>
      <c r="EW1050" s="171">
        <v>0</v>
      </c>
      <c r="EX1050" s="331">
        <v>0</v>
      </c>
      <c r="EY1050" s="552" t="s">
        <v>13382</v>
      </c>
      <c r="EZ1050" s="551">
        <v>0</v>
      </c>
      <c r="FA1050" s="552" t="s">
        <v>137</v>
      </c>
      <c r="FB1050" s="171">
        <v>1</v>
      </c>
      <c r="FC1050" s="171">
        <v>0</v>
      </c>
      <c r="FD1050" s="331">
        <v>0</v>
      </c>
      <c r="FE1050" s="552" t="s">
        <v>11515</v>
      </c>
      <c r="FF1050" s="551">
        <v>0</v>
      </c>
      <c r="FG1050" s="552" t="s">
        <v>137</v>
      </c>
      <c r="FH1050" s="171">
        <v>0</v>
      </c>
      <c r="FI1050" s="171">
        <v>0</v>
      </c>
      <c r="FJ1050" s="331" t="s">
        <v>148</v>
      </c>
      <c r="FK1050" s="552" t="s">
        <v>137</v>
      </c>
      <c r="FL1050" s="551">
        <v>0</v>
      </c>
      <c r="FM1050" s="552" t="s">
        <v>137</v>
      </c>
      <c r="FN1050" s="171">
        <v>0</v>
      </c>
      <c r="FO1050" s="171">
        <v>0</v>
      </c>
      <c r="FP1050" s="331" t="s">
        <v>148</v>
      </c>
      <c r="FQ1050" s="552" t="s">
        <v>137</v>
      </c>
      <c r="FR1050" s="551">
        <v>0</v>
      </c>
      <c r="FS1050" s="552" t="s">
        <v>137</v>
      </c>
      <c r="FT1050" s="171">
        <v>0</v>
      </c>
      <c r="FU1050" s="171">
        <v>0</v>
      </c>
      <c r="FV1050" s="331" t="s">
        <v>148</v>
      </c>
      <c r="FW1050" s="552" t="s">
        <v>137</v>
      </c>
      <c r="FX1050" s="551">
        <v>0</v>
      </c>
      <c r="FY1050" s="552" t="s">
        <v>137</v>
      </c>
      <c r="FZ1050" s="171">
        <v>2</v>
      </c>
      <c r="GA1050" s="171">
        <v>0</v>
      </c>
      <c r="GB1050" s="331">
        <v>0</v>
      </c>
      <c r="GC1050" s="552" t="s">
        <v>6731</v>
      </c>
      <c r="GD1050" s="551">
        <v>1</v>
      </c>
      <c r="GE1050" s="552" t="s">
        <v>6399</v>
      </c>
      <c r="GF1050" s="171">
        <v>1</v>
      </c>
      <c r="GG1050" s="171">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2"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1">
        <v>1</v>
      </c>
      <c r="BQ1051" s="171">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1">
        <v>0</v>
      </c>
      <c r="DG1051" s="171">
        <v>0</v>
      </c>
      <c r="DH1051" s="331" t="s">
        <v>148</v>
      </c>
      <c r="DI1051" s="552" t="s">
        <v>137</v>
      </c>
      <c r="DJ1051" s="551">
        <v>0</v>
      </c>
      <c r="DK1051" s="552" t="s">
        <v>137</v>
      </c>
      <c r="DL1051" s="171">
        <v>1</v>
      </c>
      <c r="DM1051" s="171">
        <v>0</v>
      </c>
      <c r="DN1051" s="331">
        <v>0</v>
      </c>
      <c r="DO1051" s="552" t="s">
        <v>6734</v>
      </c>
      <c r="DP1051" s="550">
        <v>0</v>
      </c>
      <c r="DQ1051" s="552" t="s">
        <v>137</v>
      </c>
      <c r="DR1051" s="171">
        <v>2</v>
      </c>
      <c r="DS1051" s="171">
        <v>0</v>
      </c>
      <c r="DT1051" s="331">
        <v>0</v>
      </c>
      <c r="DU1051" s="552" t="s">
        <v>14981</v>
      </c>
      <c r="DV1051" s="551">
        <v>0</v>
      </c>
      <c r="DW1051" s="552" t="s">
        <v>137</v>
      </c>
      <c r="DX1051" s="171">
        <v>0</v>
      </c>
      <c r="DY1051" s="171">
        <v>0</v>
      </c>
      <c r="DZ1051" s="331" t="s">
        <v>148</v>
      </c>
      <c r="EA1051" s="552" t="s">
        <v>137</v>
      </c>
      <c r="EB1051" s="551">
        <v>0</v>
      </c>
      <c r="EC1051" s="552" t="s">
        <v>137</v>
      </c>
      <c r="ED1051" s="171">
        <v>2</v>
      </c>
      <c r="EE1051" s="171">
        <v>0</v>
      </c>
      <c r="EF1051" s="575">
        <v>0</v>
      </c>
      <c r="EG1051" s="552" t="s">
        <v>6735</v>
      </c>
      <c r="EH1051" s="551">
        <v>0</v>
      </c>
      <c r="EI1051" s="552" t="s">
        <v>137</v>
      </c>
      <c r="EJ1051" s="171">
        <v>1</v>
      </c>
      <c r="EK1051" s="171">
        <v>0</v>
      </c>
      <c r="EL1051" s="575">
        <v>0</v>
      </c>
      <c r="EM1051" s="552" t="s">
        <v>6736</v>
      </c>
      <c r="EN1051" s="551">
        <v>1</v>
      </c>
      <c r="EO1051" s="552" t="s">
        <v>416</v>
      </c>
      <c r="EP1051" s="171">
        <v>0</v>
      </c>
      <c r="EQ1051" s="171">
        <v>0</v>
      </c>
      <c r="ER1051" s="331" t="s">
        <v>148</v>
      </c>
      <c r="ES1051" s="552" t="s">
        <v>137</v>
      </c>
      <c r="ET1051" s="551">
        <v>0</v>
      </c>
      <c r="EU1051" s="552" t="s">
        <v>137</v>
      </c>
      <c r="EV1051" s="171">
        <v>2</v>
      </c>
      <c r="EW1051" s="171">
        <v>0</v>
      </c>
      <c r="EX1051" s="331">
        <v>0</v>
      </c>
      <c r="EY1051" s="552" t="s">
        <v>13383</v>
      </c>
      <c r="EZ1051" s="551">
        <v>1</v>
      </c>
      <c r="FA1051" s="552" t="s">
        <v>416</v>
      </c>
      <c r="FB1051" s="171">
        <v>1</v>
      </c>
      <c r="FC1051" s="171">
        <v>0</v>
      </c>
      <c r="FD1051" s="331">
        <v>0</v>
      </c>
      <c r="FE1051" s="552" t="s">
        <v>6734</v>
      </c>
      <c r="FF1051" s="551">
        <v>1</v>
      </c>
      <c r="FG1051" s="552" t="s">
        <v>6737</v>
      </c>
      <c r="FH1051" s="171">
        <v>0</v>
      </c>
      <c r="FI1051" s="171">
        <v>0</v>
      </c>
      <c r="FJ1051" s="331" t="s">
        <v>148</v>
      </c>
      <c r="FK1051" s="552" t="s">
        <v>137</v>
      </c>
      <c r="FL1051" s="551">
        <v>0</v>
      </c>
      <c r="FM1051" s="552" t="s">
        <v>137</v>
      </c>
      <c r="FN1051" s="171">
        <v>0</v>
      </c>
      <c r="FO1051" s="171">
        <v>0</v>
      </c>
      <c r="FP1051" s="331" t="s">
        <v>148</v>
      </c>
      <c r="FQ1051" s="552" t="s">
        <v>137</v>
      </c>
      <c r="FR1051" s="551">
        <v>0</v>
      </c>
      <c r="FS1051" s="552" t="s">
        <v>137</v>
      </c>
      <c r="FT1051" s="171">
        <v>0</v>
      </c>
      <c r="FU1051" s="171">
        <v>0</v>
      </c>
      <c r="FV1051" s="331" t="s">
        <v>148</v>
      </c>
      <c r="FW1051" s="552" t="s">
        <v>137</v>
      </c>
      <c r="FX1051" s="551">
        <v>0</v>
      </c>
      <c r="FY1051" s="552" t="s">
        <v>137</v>
      </c>
      <c r="FZ1051" s="171">
        <v>2</v>
      </c>
      <c r="GA1051" s="171">
        <v>0</v>
      </c>
      <c r="GB1051" s="331">
        <v>0</v>
      </c>
      <c r="GC1051" s="552" t="s">
        <v>6738</v>
      </c>
      <c r="GD1051" s="551">
        <v>0</v>
      </c>
      <c r="GE1051" s="552" t="s">
        <v>137</v>
      </c>
      <c r="GF1051" s="171">
        <v>7</v>
      </c>
      <c r="GG1051" s="171">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2"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1">
        <v>1</v>
      </c>
      <c r="BQ1052" s="171">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1">
        <v>0</v>
      </c>
      <c r="DG1052" s="171">
        <v>0</v>
      </c>
      <c r="DH1052" s="331" t="s">
        <v>148</v>
      </c>
      <c r="DI1052" s="552" t="s">
        <v>137</v>
      </c>
      <c r="DJ1052" s="551">
        <v>0</v>
      </c>
      <c r="DK1052" s="552" t="s">
        <v>137</v>
      </c>
      <c r="DL1052" s="171">
        <v>0</v>
      </c>
      <c r="DM1052" s="171">
        <v>0</v>
      </c>
      <c r="DN1052" s="331" t="s">
        <v>148</v>
      </c>
      <c r="DO1052" s="552" t="s">
        <v>137</v>
      </c>
      <c r="DP1052" s="550">
        <v>0</v>
      </c>
      <c r="DQ1052" s="552" t="s">
        <v>137</v>
      </c>
      <c r="DR1052" s="171">
        <v>49</v>
      </c>
      <c r="DS1052" s="171">
        <v>0</v>
      </c>
      <c r="DT1052" s="331">
        <v>0</v>
      </c>
      <c r="DU1052" s="552" t="s">
        <v>16003</v>
      </c>
      <c r="DV1052" s="551">
        <v>0</v>
      </c>
      <c r="DW1052" s="552" t="s">
        <v>137</v>
      </c>
      <c r="DX1052" s="171">
        <v>0</v>
      </c>
      <c r="DY1052" s="171">
        <v>0</v>
      </c>
      <c r="DZ1052" s="331" t="s">
        <v>148</v>
      </c>
      <c r="EA1052" s="552" t="s">
        <v>137</v>
      </c>
      <c r="EB1052" s="551">
        <v>0</v>
      </c>
      <c r="EC1052" s="552" t="s">
        <v>137</v>
      </c>
      <c r="ED1052" s="171">
        <v>1</v>
      </c>
      <c r="EE1052" s="171">
        <v>0</v>
      </c>
      <c r="EF1052" s="575">
        <v>0</v>
      </c>
      <c r="EG1052" s="552" t="s">
        <v>6742</v>
      </c>
      <c r="EH1052" s="551">
        <v>0</v>
      </c>
      <c r="EI1052" s="552" t="s">
        <v>137</v>
      </c>
      <c r="EJ1052" s="171">
        <v>1</v>
      </c>
      <c r="EK1052" s="171">
        <v>0</v>
      </c>
      <c r="EL1052" s="575">
        <v>0</v>
      </c>
      <c r="EM1052" s="552" t="s">
        <v>11516</v>
      </c>
      <c r="EN1052" s="551">
        <v>1</v>
      </c>
      <c r="EO1052" s="552" t="s">
        <v>6743</v>
      </c>
      <c r="EP1052" s="171">
        <v>0</v>
      </c>
      <c r="EQ1052" s="171">
        <v>0</v>
      </c>
      <c r="ER1052" s="331" t="s">
        <v>148</v>
      </c>
      <c r="ES1052" s="552" t="s">
        <v>137</v>
      </c>
      <c r="ET1052" s="551">
        <v>0</v>
      </c>
      <c r="EU1052" s="552" t="s">
        <v>137</v>
      </c>
      <c r="EV1052" s="171">
        <v>7</v>
      </c>
      <c r="EW1052" s="171">
        <v>0</v>
      </c>
      <c r="EX1052" s="331">
        <v>0</v>
      </c>
      <c r="EY1052" s="552" t="s">
        <v>16004</v>
      </c>
      <c r="EZ1052" s="551">
        <v>5</v>
      </c>
      <c r="FA1052" s="552" t="s">
        <v>16005</v>
      </c>
      <c r="FB1052" s="171">
        <v>0</v>
      </c>
      <c r="FC1052" s="171">
        <v>0</v>
      </c>
      <c r="FD1052" s="331" t="s">
        <v>148</v>
      </c>
      <c r="FE1052" s="552" t="s">
        <v>137</v>
      </c>
      <c r="FF1052" s="551">
        <v>0</v>
      </c>
      <c r="FG1052" s="552" t="s">
        <v>137</v>
      </c>
      <c r="FH1052" s="171">
        <v>0</v>
      </c>
      <c r="FI1052" s="171">
        <v>0</v>
      </c>
      <c r="FJ1052" s="331" t="s">
        <v>148</v>
      </c>
      <c r="FK1052" s="552" t="s">
        <v>137</v>
      </c>
      <c r="FL1052" s="551">
        <v>0</v>
      </c>
      <c r="FM1052" s="552" t="s">
        <v>137</v>
      </c>
      <c r="FN1052" s="171">
        <v>1</v>
      </c>
      <c r="FO1052" s="171">
        <v>0</v>
      </c>
      <c r="FP1052" s="331">
        <v>0</v>
      </c>
      <c r="FQ1052" s="552" t="s">
        <v>6744</v>
      </c>
      <c r="FR1052" s="551">
        <v>0</v>
      </c>
      <c r="FS1052" s="552" t="s">
        <v>137</v>
      </c>
      <c r="FT1052" s="171">
        <v>0</v>
      </c>
      <c r="FU1052" s="171">
        <v>0</v>
      </c>
      <c r="FV1052" s="331" t="s">
        <v>148</v>
      </c>
      <c r="FW1052" s="552" t="s">
        <v>137</v>
      </c>
      <c r="FX1052" s="551">
        <v>0</v>
      </c>
      <c r="FY1052" s="552" t="s">
        <v>137</v>
      </c>
      <c r="FZ1052" s="171">
        <v>1</v>
      </c>
      <c r="GA1052" s="171">
        <v>0</v>
      </c>
      <c r="GB1052" s="331">
        <v>0</v>
      </c>
      <c r="GC1052" s="552" t="s">
        <v>6745</v>
      </c>
      <c r="GD1052" s="551">
        <v>0</v>
      </c>
      <c r="GE1052" s="552" t="s">
        <v>137</v>
      </c>
      <c r="GF1052" s="171">
        <v>0</v>
      </c>
      <c r="GG1052" s="171">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2"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1">
        <v>1</v>
      </c>
      <c r="BQ1053" s="171">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1">
        <v>0</v>
      </c>
      <c r="DG1053" s="171">
        <v>0</v>
      </c>
      <c r="DH1053" s="331" t="s">
        <v>148</v>
      </c>
      <c r="DI1053" s="552" t="s">
        <v>137</v>
      </c>
      <c r="DJ1053" s="551">
        <v>0</v>
      </c>
      <c r="DK1053" s="552" t="s">
        <v>137</v>
      </c>
      <c r="DL1053" s="171">
        <v>0</v>
      </c>
      <c r="DM1053" s="171">
        <v>0</v>
      </c>
      <c r="DN1053" s="331" t="s">
        <v>148</v>
      </c>
      <c r="DO1053" s="552" t="s">
        <v>137</v>
      </c>
      <c r="DP1053" s="550">
        <v>0</v>
      </c>
      <c r="DQ1053" s="552" t="s">
        <v>137</v>
      </c>
      <c r="DR1053" s="171">
        <v>1</v>
      </c>
      <c r="DS1053" s="171">
        <v>0</v>
      </c>
      <c r="DT1053" s="331">
        <v>0</v>
      </c>
      <c r="DU1053" s="552" t="s">
        <v>11517</v>
      </c>
      <c r="DV1053" s="551">
        <v>0</v>
      </c>
      <c r="DW1053" s="552" t="s">
        <v>137</v>
      </c>
      <c r="DX1053" s="171">
        <v>0</v>
      </c>
      <c r="DY1053" s="171">
        <v>0</v>
      </c>
      <c r="DZ1053" s="331" t="s">
        <v>148</v>
      </c>
      <c r="EA1053" s="552" t="s">
        <v>137</v>
      </c>
      <c r="EB1053" s="551">
        <v>0</v>
      </c>
      <c r="EC1053" s="552" t="s">
        <v>137</v>
      </c>
      <c r="ED1053" s="171">
        <v>1</v>
      </c>
      <c r="EE1053" s="171">
        <v>1</v>
      </c>
      <c r="EF1053" s="575">
        <v>1</v>
      </c>
      <c r="EG1053" s="552" t="s">
        <v>137</v>
      </c>
      <c r="EH1053" s="551">
        <v>0</v>
      </c>
      <c r="EI1053" s="552" t="s">
        <v>137</v>
      </c>
      <c r="EJ1053" s="171">
        <v>1</v>
      </c>
      <c r="EK1053" s="171">
        <v>0</v>
      </c>
      <c r="EL1053" s="575">
        <v>0</v>
      </c>
      <c r="EM1053" s="552" t="s">
        <v>6749</v>
      </c>
      <c r="EN1053" s="551">
        <v>1</v>
      </c>
      <c r="EO1053" s="552" t="s">
        <v>6749</v>
      </c>
      <c r="EP1053" s="171">
        <v>1</v>
      </c>
      <c r="EQ1053" s="171">
        <v>0</v>
      </c>
      <c r="ER1053" s="331">
        <v>0</v>
      </c>
      <c r="ES1053" s="552" t="s">
        <v>6750</v>
      </c>
      <c r="ET1053" s="551">
        <v>1</v>
      </c>
      <c r="EU1053" s="552" t="s">
        <v>6750</v>
      </c>
      <c r="EV1053" s="171">
        <v>1</v>
      </c>
      <c r="EW1053" s="171">
        <v>0</v>
      </c>
      <c r="EX1053" s="331">
        <v>0</v>
      </c>
      <c r="EY1053" s="552" t="s">
        <v>13384</v>
      </c>
      <c r="EZ1053" s="551">
        <v>1</v>
      </c>
      <c r="FA1053" s="552" t="s">
        <v>13384</v>
      </c>
      <c r="FB1053" s="171">
        <v>0</v>
      </c>
      <c r="FC1053" s="171">
        <v>0</v>
      </c>
      <c r="FD1053" s="331" t="s">
        <v>148</v>
      </c>
      <c r="FE1053" s="552" t="s">
        <v>137</v>
      </c>
      <c r="FF1053" s="551">
        <v>0</v>
      </c>
      <c r="FG1053" s="552" t="s">
        <v>137</v>
      </c>
      <c r="FH1053" s="171">
        <v>0</v>
      </c>
      <c r="FI1053" s="171">
        <v>0</v>
      </c>
      <c r="FJ1053" s="331" t="s">
        <v>148</v>
      </c>
      <c r="FK1053" s="552" t="s">
        <v>137</v>
      </c>
      <c r="FL1053" s="551">
        <v>0</v>
      </c>
      <c r="FM1053" s="552" t="s">
        <v>137</v>
      </c>
      <c r="FN1053" s="171">
        <v>0</v>
      </c>
      <c r="FO1053" s="171">
        <v>0</v>
      </c>
      <c r="FP1053" s="331" t="s">
        <v>148</v>
      </c>
      <c r="FQ1053" s="552" t="s">
        <v>137</v>
      </c>
      <c r="FR1053" s="551">
        <v>0</v>
      </c>
      <c r="FS1053" s="552" t="s">
        <v>137</v>
      </c>
      <c r="FT1053" s="171">
        <v>1</v>
      </c>
      <c r="FU1053" s="171">
        <v>1</v>
      </c>
      <c r="FV1053" s="331">
        <v>1</v>
      </c>
      <c r="FW1053" s="552" t="s">
        <v>137</v>
      </c>
      <c r="FX1053" s="551">
        <v>0</v>
      </c>
      <c r="FY1053" s="552" t="s">
        <v>137</v>
      </c>
      <c r="FZ1053" s="171">
        <v>2</v>
      </c>
      <c r="GA1053" s="171">
        <v>1</v>
      </c>
      <c r="GB1053" s="331">
        <v>0.5</v>
      </c>
      <c r="GC1053" s="552" t="s">
        <v>16007</v>
      </c>
      <c r="GD1053" s="551">
        <v>0</v>
      </c>
      <c r="GE1053" s="552"/>
      <c r="GF1053" s="171">
        <v>1</v>
      </c>
      <c r="GG1053" s="171">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2"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1">
        <v>1</v>
      </c>
      <c r="BQ1054" s="171">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1">
        <v>0</v>
      </c>
      <c r="DG1054" s="171">
        <v>0</v>
      </c>
      <c r="DH1054" s="331" t="s">
        <v>148</v>
      </c>
      <c r="DI1054" s="552" t="s">
        <v>137</v>
      </c>
      <c r="DJ1054" s="551">
        <v>0</v>
      </c>
      <c r="DK1054" s="552" t="s">
        <v>137</v>
      </c>
      <c r="DL1054" s="171">
        <v>0</v>
      </c>
      <c r="DM1054" s="171">
        <v>0</v>
      </c>
      <c r="DN1054" s="331" t="s">
        <v>148</v>
      </c>
      <c r="DO1054" s="552" t="s">
        <v>137</v>
      </c>
      <c r="DP1054" s="550">
        <v>0</v>
      </c>
      <c r="DQ1054" s="552" t="s">
        <v>137</v>
      </c>
      <c r="DR1054" s="171">
        <v>0</v>
      </c>
      <c r="DS1054" s="171">
        <v>0</v>
      </c>
      <c r="DT1054" s="331" t="s">
        <v>148</v>
      </c>
      <c r="DU1054" s="552" t="s">
        <v>137</v>
      </c>
      <c r="DV1054" s="551">
        <v>0</v>
      </c>
      <c r="DW1054" s="552" t="s">
        <v>137</v>
      </c>
      <c r="DX1054" s="171">
        <v>0</v>
      </c>
      <c r="DY1054" s="171">
        <v>0</v>
      </c>
      <c r="DZ1054" s="331" t="s">
        <v>148</v>
      </c>
      <c r="EA1054" s="552" t="s">
        <v>137</v>
      </c>
      <c r="EB1054" s="551">
        <v>0</v>
      </c>
      <c r="EC1054" s="552" t="s">
        <v>137</v>
      </c>
      <c r="ED1054" s="171">
        <v>0</v>
      </c>
      <c r="EE1054" s="171">
        <v>0</v>
      </c>
      <c r="EF1054" s="575" t="s">
        <v>148</v>
      </c>
      <c r="EG1054" s="552" t="s">
        <v>137</v>
      </c>
      <c r="EH1054" s="551">
        <v>0</v>
      </c>
      <c r="EI1054" s="552" t="s">
        <v>137</v>
      </c>
      <c r="EJ1054" s="171">
        <v>1</v>
      </c>
      <c r="EK1054" s="171">
        <v>0</v>
      </c>
      <c r="EL1054" s="575">
        <v>0</v>
      </c>
      <c r="EM1054" s="552" t="s">
        <v>14985</v>
      </c>
      <c r="EN1054" s="551">
        <v>1</v>
      </c>
      <c r="EO1054" s="552" t="s">
        <v>2111</v>
      </c>
      <c r="EP1054" s="171">
        <v>0</v>
      </c>
      <c r="EQ1054" s="171">
        <v>0</v>
      </c>
      <c r="ER1054" s="331" t="s">
        <v>148</v>
      </c>
      <c r="ES1054" s="552" t="s">
        <v>137</v>
      </c>
      <c r="ET1054" s="551">
        <v>0</v>
      </c>
      <c r="EU1054" s="552" t="s">
        <v>137</v>
      </c>
      <c r="EV1054" s="171">
        <v>1</v>
      </c>
      <c r="EW1054" s="171">
        <v>0</v>
      </c>
      <c r="EX1054" s="331">
        <v>0</v>
      </c>
      <c r="EY1054" s="552" t="s">
        <v>14986</v>
      </c>
      <c r="EZ1054" s="551">
        <v>1</v>
      </c>
      <c r="FA1054" s="552" t="s">
        <v>2111</v>
      </c>
      <c r="FB1054" s="171">
        <v>1</v>
      </c>
      <c r="FC1054" s="171">
        <v>0</v>
      </c>
      <c r="FD1054" s="331">
        <v>0</v>
      </c>
      <c r="FE1054" s="552" t="s">
        <v>14987</v>
      </c>
      <c r="FF1054" s="551">
        <v>1</v>
      </c>
      <c r="FG1054" s="552" t="s">
        <v>16008</v>
      </c>
      <c r="FH1054" s="171">
        <v>0</v>
      </c>
      <c r="FI1054" s="171">
        <v>0</v>
      </c>
      <c r="FJ1054" s="331" t="s">
        <v>148</v>
      </c>
      <c r="FK1054" s="552" t="s">
        <v>137</v>
      </c>
      <c r="FL1054" s="551">
        <v>0</v>
      </c>
      <c r="FM1054" s="552" t="s">
        <v>137</v>
      </c>
      <c r="FN1054" s="171">
        <v>0</v>
      </c>
      <c r="FO1054" s="171">
        <v>0</v>
      </c>
      <c r="FP1054" s="331" t="s">
        <v>148</v>
      </c>
      <c r="FQ1054" s="552" t="s">
        <v>137</v>
      </c>
      <c r="FR1054" s="551">
        <v>0</v>
      </c>
      <c r="FS1054" s="552" t="s">
        <v>137</v>
      </c>
      <c r="FT1054" s="171">
        <v>0</v>
      </c>
      <c r="FU1054" s="171">
        <v>0</v>
      </c>
      <c r="FV1054" s="331" t="s">
        <v>148</v>
      </c>
      <c r="FW1054" s="552" t="s">
        <v>137</v>
      </c>
      <c r="FX1054" s="551">
        <v>0</v>
      </c>
      <c r="FY1054" s="552" t="s">
        <v>137</v>
      </c>
      <c r="FZ1054" s="171">
        <v>1</v>
      </c>
      <c r="GA1054" s="171">
        <v>0</v>
      </c>
      <c r="GB1054" s="331">
        <v>0</v>
      </c>
      <c r="GC1054" s="552" t="s">
        <v>6752</v>
      </c>
      <c r="GD1054" s="551">
        <v>1</v>
      </c>
      <c r="GE1054" s="552" t="s">
        <v>2111</v>
      </c>
      <c r="GF1054" s="171">
        <v>2</v>
      </c>
      <c r="GG1054" s="171">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2"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1">
        <v>0</v>
      </c>
      <c r="BQ1055" s="171">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1">
        <v>0</v>
      </c>
      <c r="DG1055" s="171">
        <v>0</v>
      </c>
      <c r="DH1055" s="331" t="s">
        <v>148</v>
      </c>
      <c r="DI1055" s="552" t="s">
        <v>137</v>
      </c>
      <c r="DJ1055" s="551">
        <v>0</v>
      </c>
      <c r="DK1055" s="552" t="s">
        <v>137</v>
      </c>
      <c r="DL1055" s="171">
        <v>0</v>
      </c>
      <c r="DM1055" s="171">
        <v>0</v>
      </c>
      <c r="DN1055" s="331" t="s">
        <v>148</v>
      </c>
      <c r="DO1055" s="552" t="s">
        <v>137</v>
      </c>
      <c r="DP1055" s="550">
        <v>0</v>
      </c>
      <c r="DQ1055" s="552" t="s">
        <v>137</v>
      </c>
      <c r="DR1055" s="171">
        <v>3</v>
      </c>
      <c r="DS1055" s="171">
        <v>0</v>
      </c>
      <c r="DT1055" s="331">
        <v>0</v>
      </c>
      <c r="DU1055" s="552" t="s">
        <v>6754</v>
      </c>
      <c r="DV1055" s="551">
        <v>0</v>
      </c>
      <c r="DW1055" s="552" t="s">
        <v>137</v>
      </c>
      <c r="DX1055" s="171">
        <v>0</v>
      </c>
      <c r="DY1055" s="171">
        <v>0</v>
      </c>
      <c r="DZ1055" s="331" t="s">
        <v>148</v>
      </c>
      <c r="EA1055" s="552" t="s">
        <v>137</v>
      </c>
      <c r="EB1055" s="551">
        <v>0</v>
      </c>
      <c r="EC1055" s="552" t="s">
        <v>137</v>
      </c>
      <c r="ED1055" s="171">
        <v>0</v>
      </c>
      <c r="EE1055" s="171">
        <v>0</v>
      </c>
      <c r="EF1055" s="575" t="s">
        <v>148</v>
      </c>
      <c r="EG1055" s="552" t="s">
        <v>137</v>
      </c>
      <c r="EH1055" s="551">
        <v>0</v>
      </c>
      <c r="EI1055" s="552" t="s">
        <v>137</v>
      </c>
      <c r="EJ1055" s="171">
        <v>2</v>
      </c>
      <c r="EK1055" s="171">
        <v>0</v>
      </c>
      <c r="EL1055" s="575">
        <v>0</v>
      </c>
      <c r="EM1055" s="552" t="s">
        <v>476</v>
      </c>
      <c r="EN1055" s="551">
        <v>2</v>
      </c>
      <c r="EO1055" s="552" t="s">
        <v>476</v>
      </c>
      <c r="EP1055" s="171">
        <v>0</v>
      </c>
      <c r="EQ1055" s="171">
        <v>0</v>
      </c>
      <c r="ER1055" s="331" t="s">
        <v>148</v>
      </c>
      <c r="ES1055" s="552" t="s">
        <v>137</v>
      </c>
      <c r="ET1055" s="551">
        <v>0</v>
      </c>
      <c r="EU1055" s="552" t="s">
        <v>137</v>
      </c>
      <c r="EV1055" s="171">
        <v>6</v>
      </c>
      <c r="EW1055" s="171">
        <v>0</v>
      </c>
      <c r="EX1055" s="331">
        <v>0</v>
      </c>
      <c r="EY1055" s="552" t="s">
        <v>6754</v>
      </c>
      <c r="EZ1055" s="551">
        <v>0</v>
      </c>
      <c r="FA1055" s="552" t="s">
        <v>137</v>
      </c>
      <c r="FB1055" s="171">
        <v>1</v>
      </c>
      <c r="FC1055" s="171">
        <v>0</v>
      </c>
      <c r="FD1055" s="331">
        <v>0</v>
      </c>
      <c r="FE1055" s="552" t="s">
        <v>6755</v>
      </c>
      <c r="FF1055" s="551">
        <v>1</v>
      </c>
      <c r="FG1055" s="552" t="s">
        <v>476</v>
      </c>
      <c r="FH1055" s="171">
        <v>0</v>
      </c>
      <c r="FI1055" s="171">
        <v>0</v>
      </c>
      <c r="FJ1055" s="331" t="s">
        <v>148</v>
      </c>
      <c r="FK1055" s="552" t="s">
        <v>137</v>
      </c>
      <c r="FL1055" s="551">
        <v>0</v>
      </c>
      <c r="FM1055" s="552" t="s">
        <v>137</v>
      </c>
      <c r="FN1055" s="171">
        <v>0</v>
      </c>
      <c r="FO1055" s="171">
        <v>0</v>
      </c>
      <c r="FP1055" s="331" t="s">
        <v>148</v>
      </c>
      <c r="FQ1055" s="552" t="s">
        <v>137</v>
      </c>
      <c r="FR1055" s="551">
        <v>0</v>
      </c>
      <c r="FS1055" s="552" t="s">
        <v>137</v>
      </c>
      <c r="FT1055" s="171">
        <v>0</v>
      </c>
      <c r="FU1055" s="171">
        <v>0</v>
      </c>
      <c r="FV1055" s="331" t="s">
        <v>148</v>
      </c>
      <c r="FW1055" s="552" t="s">
        <v>137</v>
      </c>
      <c r="FX1055" s="551">
        <v>0</v>
      </c>
      <c r="FY1055" s="552" t="s">
        <v>137</v>
      </c>
      <c r="FZ1055" s="171">
        <v>0</v>
      </c>
      <c r="GA1055" s="171">
        <v>0</v>
      </c>
      <c r="GB1055" s="331" t="s">
        <v>148</v>
      </c>
      <c r="GC1055" s="552"/>
      <c r="GD1055" s="551">
        <v>0</v>
      </c>
      <c r="GE1055" s="552" t="s">
        <v>137</v>
      </c>
      <c r="GF1055" s="171">
        <v>1</v>
      </c>
      <c r="GG1055" s="171">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2"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1">
        <v>0</v>
      </c>
      <c r="BQ1056" s="171">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1">
        <v>0</v>
      </c>
      <c r="DG1056" s="171">
        <v>0</v>
      </c>
      <c r="DH1056" s="331" t="s">
        <v>148</v>
      </c>
      <c r="DI1056" s="552" t="s">
        <v>137</v>
      </c>
      <c r="DJ1056" s="551">
        <v>0</v>
      </c>
      <c r="DK1056" s="552" t="s">
        <v>137</v>
      </c>
      <c r="DL1056" s="171">
        <v>0</v>
      </c>
      <c r="DM1056" s="171">
        <v>0</v>
      </c>
      <c r="DN1056" s="331" t="s">
        <v>148</v>
      </c>
      <c r="DO1056" s="552" t="s">
        <v>137</v>
      </c>
      <c r="DP1056" s="550">
        <v>0</v>
      </c>
      <c r="DQ1056" s="552" t="s">
        <v>137</v>
      </c>
      <c r="DR1056" s="171">
        <v>2</v>
      </c>
      <c r="DS1056" s="171">
        <v>0</v>
      </c>
      <c r="DT1056" s="331">
        <v>0</v>
      </c>
      <c r="DU1056" s="552" t="s">
        <v>16011</v>
      </c>
      <c r="DV1056" s="551">
        <v>0</v>
      </c>
      <c r="DW1056" s="552" t="s">
        <v>137</v>
      </c>
      <c r="DX1056" s="171">
        <v>0</v>
      </c>
      <c r="DY1056" s="171">
        <v>0</v>
      </c>
      <c r="DZ1056" s="331" t="s">
        <v>148</v>
      </c>
      <c r="EA1056" s="552" t="s">
        <v>137</v>
      </c>
      <c r="EB1056" s="551">
        <v>0</v>
      </c>
      <c r="EC1056" s="552" t="s">
        <v>137</v>
      </c>
      <c r="ED1056" s="171">
        <v>0</v>
      </c>
      <c r="EE1056" s="171">
        <v>0</v>
      </c>
      <c r="EF1056" s="575" t="s">
        <v>148</v>
      </c>
      <c r="EG1056" s="552" t="s">
        <v>137</v>
      </c>
      <c r="EH1056" s="551">
        <v>0</v>
      </c>
      <c r="EI1056" s="552" t="s">
        <v>137</v>
      </c>
      <c r="EJ1056" s="171">
        <v>1</v>
      </c>
      <c r="EK1056" s="171">
        <v>1</v>
      </c>
      <c r="EL1056" s="575">
        <v>1</v>
      </c>
      <c r="EM1056" s="552" t="s">
        <v>137</v>
      </c>
      <c r="EN1056" s="551">
        <v>0</v>
      </c>
      <c r="EO1056" s="552" t="s">
        <v>137</v>
      </c>
      <c r="EP1056" s="171">
        <v>2</v>
      </c>
      <c r="EQ1056" s="171">
        <v>2</v>
      </c>
      <c r="ER1056" s="331">
        <v>1</v>
      </c>
      <c r="ES1056" s="552" t="s">
        <v>137</v>
      </c>
      <c r="ET1056" s="551">
        <v>0</v>
      </c>
      <c r="EU1056" s="552" t="s">
        <v>137</v>
      </c>
      <c r="EV1056" s="171">
        <v>1</v>
      </c>
      <c r="EW1056" s="171">
        <v>0</v>
      </c>
      <c r="EX1056" s="331">
        <v>0</v>
      </c>
      <c r="EY1056" s="552" t="s">
        <v>16011</v>
      </c>
      <c r="EZ1056" s="551">
        <v>1</v>
      </c>
      <c r="FA1056" s="552" t="s">
        <v>16011</v>
      </c>
      <c r="FB1056" s="171">
        <v>0</v>
      </c>
      <c r="FC1056" s="171">
        <v>0</v>
      </c>
      <c r="FD1056" s="331" t="s">
        <v>148</v>
      </c>
      <c r="FE1056" s="552" t="s">
        <v>137</v>
      </c>
      <c r="FF1056" s="551">
        <v>0</v>
      </c>
      <c r="FG1056" s="552" t="s">
        <v>137</v>
      </c>
      <c r="FH1056" s="171">
        <v>0</v>
      </c>
      <c r="FI1056" s="171">
        <v>0</v>
      </c>
      <c r="FJ1056" s="331" t="s">
        <v>148</v>
      </c>
      <c r="FK1056" s="552" t="s">
        <v>137</v>
      </c>
      <c r="FL1056" s="551">
        <v>0</v>
      </c>
      <c r="FM1056" s="552" t="s">
        <v>137</v>
      </c>
      <c r="FN1056" s="171">
        <v>0</v>
      </c>
      <c r="FO1056" s="171">
        <v>0</v>
      </c>
      <c r="FP1056" s="331" t="s">
        <v>148</v>
      </c>
      <c r="FQ1056" s="552" t="s">
        <v>137</v>
      </c>
      <c r="FR1056" s="551">
        <v>0</v>
      </c>
      <c r="FS1056" s="552" t="s">
        <v>137</v>
      </c>
      <c r="FT1056" s="171">
        <v>0</v>
      </c>
      <c r="FU1056" s="171">
        <v>0</v>
      </c>
      <c r="FV1056" s="331" t="s">
        <v>148</v>
      </c>
      <c r="FW1056" s="552" t="s">
        <v>137</v>
      </c>
      <c r="FX1056" s="551">
        <v>0</v>
      </c>
      <c r="FY1056" s="552" t="s">
        <v>137</v>
      </c>
      <c r="FZ1056" s="171">
        <v>2</v>
      </c>
      <c r="GA1056" s="171">
        <v>1</v>
      </c>
      <c r="GB1056" s="331">
        <v>0.5</v>
      </c>
      <c r="GC1056" s="552" t="s">
        <v>16011</v>
      </c>
      <c r="GD1056" s="551">
        <v>1</v>
      </c>
      <c r="GE1056" s="552" t="s">
        <v>16012</v>
      </c>
      <c r="GF1056" s="171">
        <v>7</v>
      </c>
      <c r="GG1056" s="171">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2"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1">
        <v>0</v>
      </c>
      <c r="BQ1057" s="171">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1">
        <v>0</v>
      </c>
      <c r="DG1057" s="171">
        <v>0</v>
      </c>
      <c r="DH1057" s="331" t="s">
        <v>148</v>
      </c>
      <c r="DI1057" s="552" t="s">
        <v>137</v>
      </c>
      <c r="DJ1057" s="551">
        <v>0</v>
      </c>
      <c r="DK1057" s="552" t="s">
        <v>137</v>
      </c>
      <c r="DL1057" s="171">
        <v>0</v>
      </c>
      <c r="DM1057" s="171">
        <v>0</v>
      </c>
      <c r="DN1057" s="331" t="s">
        <v>148</v>
      </c>
      <c r="DO1057" s="552" t="s">
        <v>137</v>
      </c>
      <c r="DP1057" s="550">
        <v>0</v>
      </c>
      <c r="DQ1057" s="552" t="s">
        <v>137</v>
      </c>
      <c r="DR1057" s="171">
        <v>0</v>
      </c>
      <c r="DS1057" s="171">
        <v>0</v>
      </c>
      <c r="DT1057" s="331" t="s">
        <v>148</v>
      </c>
      <c r="DU1057" s="552" t="s">
        <v>137</v>
      </c>
      <c r="DV1057" s="551">
        <v>0</v>
      </c>
      <c r="DW1057" s="552" t="s">
        <v>137</v>
      </c>
      <c r="DX1057" s="171">
        <v>2</v>
      </c>
      <c r="DY1057" s="171">
        <v>0</v>
      </c>
      <c r="DZ1057" s="331">
        <v>0</v>
      </c>
      <c r="EA1057" s="552" t="s">
        <v>11518</v>
      </c>
      <c r="EB1057" s="551">
        <v>0</v>
      </c>
      <c r="EC1057" s="552" t="s">
        <v>137</v>
      </c>
      <c r="ED1057" s="171">
        <v>0</v>
      </c>
      <c r="EE1057" s="171">
        <v>0</v>
      </c>
      <c r="EF1057" s="575" t="s">
        <v>148</v>
      </c>
      <c r="EG1057" s="552" t="s">
        <v>137</v>
      </c>
      <c r="EH1057" s="551">
        <v>0</v>
      </c>
      <c r="EI1057" s="552" t="s">
        <v>137</v>
      </c>
      <c r="EJ1057" s="171">
        <v>1</v>
      </c>
      <c r="EK1057" s="171">
        <v>0</v>
      </c>
      <c r="EL1057" s="575">
        <v>0</v>
      </c>
      <c r="EM1057" s="552" t="s">
        <v>6760</v>
      </c>
      <c r="EN1057" s="551">
        <v>1</v>
      </c>
      <c r="EO1057" s="552" t="s">
        <v>6760</v>
      </c>
      <c r="EP1057" s="171">
        <v>0</v>
      </c>
      <c r="EQ1057" s="171">
        <v>0</v>
      </c>
      <c r="ER1057" s="331" t="s">
        <v>148</v>
      </c>
      <c r="ES1057" s="552" t="s">
        <v>137</v>
      </c>
      <c r="ET1057" s="551">
        <v>0</v>
      </c>
      <c r="EU1057" s="552" t="s">
        <v>137</v>
      </c>
      <c r="EV1057" s="171">
        <v>4</v>
      </c>
      <c r="EW1057" s="171">
        <v>0</v>
      </c>
      <c r="EX1057" s="331">
        <v>0</v>
      </c>
      <c r="EY1057" s="552" t="s">
        <v>13385</v>
      </c>
      <c r="EZ1057" s="551">
        <v>3</v>
      </c>
      <c r="FA1057" s="552" t="s">
        <v>13385</v>
      </c>
      <c r="FB1057" s="171">
        <v>1</v>
      </c>
      <c r="FC1057" s="171">
        <v>0</v>
      </c>
      <c r="FD1057" s="331">
        <v>0</v>
      </c>
      <c r="FE1057" s="552" t="s">
        <v>234</v>
      </c>
      <c r="FF1057" s="551">
        <v>0</v>
      </c>
      <c r="FG1057" s="552" t="s">
        <v>137</v>
      </c>
      <c r="FH1057" s="171">
        <v>0</v>
      </c>
      <c r="FI1057" s="171">
        <v>0</v>
      </c>
      <c r="FJ1057" s="331" t="s">
        <v>148</v>
      </c>
      <c r="FK1057" s="552" t="s">
        <v>137</v>
      </c>
      <c r="FL1057" s="551">
        <v>0</v>
      </c>
      <c r="FM1057" s="552" t="s">
        <v>137</v>
      </c>
      <c r="FN1057" s="171">
        <v>0</v>
      </c>
      <c r="FO1057" s="171">
        <v>0</v>
      </c>
      <c r="FP1057" s="331" t="s">
        <v>148</v>
      </c>
      <c r="FQ1057" s="552" t="s">
        <v>137</v>
      </c>
      <c r="FR1057" s="551">
        <v>0</v>
      </c>
      <c r="FS1057" s="552" t="s">
        <v>137</v>
      </c>
      <c r="FT1057" s="171">
        <v>0</v>
      </c>
      <c r="FU1057" s="171">
        <v>0</v>
      </c>
      <c r="FV1057" s="331" t="s">
        <v>148</v>
      </c>
      <c r="FW1057" s="552" t="s">
        <v>137</v>
      </c>
      <c r="FX1057" s="551">
        <v>0</v>
      </c>
      <c r="FY1057" s="552" t="s">
        <v>137</v>
      </c>
      <c r="FZ1057" s="171">
        <v>2</v>
      </c>
      <c r="GA1057" s="171">
        <v>2</v>
      </c>
      <c r="GB1057" s="331">
        <v>1</v>
      </c>
      <c r="GC1057" s="552" t="s">
        <v>137</v>
      </c>
      <c r="GD1057" s="551">
        <v>0</v>
      </c>
      <c r="GE1057" s="552" t="s">
        <v>137</v>
      </c>
      <c r="GF1057" s="171">
        <v>1</v>
      </c>
      <c r="GG1057" s="171">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4"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4"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4"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4"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4"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4"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4"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4" customFormat="1" ht="115" customHeight="1">
      <c r="A1065" s="334" t="s">
        <v>14988</v>
      </c>
      <c r="B1065" s="554" t="s">
        <v>6805</v>
      </c>
      <c r="C1065" s="554" t="s">
        <v>6806</v>
      </c>
      <c r="D1065" s="554" t="s">
        <v>95</v>
      </c>
      <c r="E1065" s="168" t="s">
        <v>132</v>
      </c>
      <c r="F1065" s="168" t="s">
        <v>137</v>
      </c>
      <c r="G1065" s="237" t="s">
        <v>137</v>
      </c>
      <c r="H1065" s="168" t="s">
        <v>132</v>
      </c>
      <c r="I1065" s="168" t="s">
        <v>137</v>
      </c>
      <c r="J1065" s="237" t="s">
        <v>137</v>
      </c>
      <c r="K1065" s="339"/>
      <c r="L1065" s="168" t="s">
        <v>132</v>
      </c>
      <c r="M1065" s="340" t="s">
        <v>17014</v>
      </c>
      <c r="N1065" s="168" t="s">
        <v>132</v>
      </c>
      <c r="O1065" s="168" t="s">
        <v>137</v>
      </c>
      <c r="P1065" s="237" t="s">
        <v>137</v>
      </c>
      <c r="Q1065" s="168" t="s">
        <v>132</v>
      </c>
      <c r="R1065" s="168" t="s">
        <v>137</v>
      </c>
      <c r="S1065" s="237" t="s">
        <v>137</v>
      </c>
      <c r="T1065" s="168" t="s">
        <v>132</v>
      </c>
      <c r="U1065" s="168" t="s">
        <v>137</v>
      </c>
      <c r="V1065" s="237"/>
      <c r="W1065" s="168" t="s">
        <v>132</v>
      </c>
      <c r="X1065" s="168" t="s">
        <v>137</v>
      </c>
      <c r="Y1065" s="237" t="s">
        <v>137</v>
      </c>
      <c r="Z1065" s="168" t="s">
        <v>132</v>
      </c>
      <c r="AA1065" s="168" t="s">
        <v>137</v>
      </c>
      <c r="AB1065" s="237" t="s">
        <v>137</v>
      </c>
      <c r="AC1065" s="243" t="s">
        <v>132</v>
      </c>
      <c r="AD1065" s="243" t="s">
        <v>137</v>
      </c>
      <c r="AE1065" s="237" t="s">
        <v>137</v>
      </c>
      <c r="AF1065" s="561" t="s">
        <v>132</v>
      </c>
      <c r="AG1065" s="554"/>
      <c r="AH1065" s="553"/>
      <c r="AI1065" s="168" t="s">
        <v>132</v>
      </c>
      <c r="AJ1065" s="168" t="s">
        <v>137</v>
      </c>
      <c r="AK1065" s="237" t="s">
        <v>137</v>
      </c>
      <c r="AL1065" s="168" t="s">
        <v>132</v>
      </c>
      <c r="AM1065" s="168" t="s">
        <v>137</v>
      </c>
      <c r="AN1065" s="237" t="s">
        <v>137</v>
      </c>
      <c r="AO1065" s="168" t="s">
        <v>132</v>
      </c>
      <c r="AP1065" s="168" t="s">
        <v>137</v>
      </c>
      <c r="AQ1065" s="237" t="s">
        <v>137</v>
      </c>
      <c r="AR1065" s="168" t="s">
        <v>132</v>
      </c>
      <c r="AS1065" s="168" t="s">
        <v>137</v>
      </c>
      <c r="AT1065" s="237" t="s">
        <v>137</v>
      </c>
      <c r="AU1065" s="168" t="s">
        <v>132</v>
      </c>
      <c r="AV1065" s="168" t="s">
        <v>137</v>
      </c>
      <c r="AW1065" s="237" t="s">
        <v>137</v>
      </c>
      <c r="AX1065" s="168" t="s">
        <v>132</v>
      </c>
      <c r="AY1065" s="168" t="s">
        <v>137</v>
      </c>
      <c r="AZ1065" s="237" t="s">
        <v>137</v>
      </c>
      <c r="BA1065" s="168" t="s">
        <v>132</v>
      </c>
      <c r="BB1065" s="168"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8"/>
      <c r="GP1065" s="168"/>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4"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1">
        <v>0</v>
      </c>
      <c r="BQ1066" s="171">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1">
        <v>0</v>
      </c>
      <c r="DG1066" s="171">
        <v>0</v>
      </c>
      <c r="DH1066" s="331" t="str">
        <f t="shared" si="32"/>
        <v/>
      </c>
      <c r="DI1066" s="552" t="s">
        <v>137</v>
      </c>
      <c r="DJ1066" s="551">
        <v>0</v>
      </c>
      <c r="DK1066" s="552" t="s">
        <v>137</v>
      </c>
      <c r="DL1066" s="171">
        <v>3</v>
      </c>
      <c r="DM1066" s="171">
        <v>2</v>
      </c>
      <c r="DN1066" s="331">
        <f t="shared" si="33"/>
        <v>0.66666666666666663</v>
      </c>
      <c r="DO1066" s="552" t="s">
        <v>6817</v>
      </c>
      <c r="DP1066" s="550">
        <v>0</v>
      </c>
      <c r="DQ1066" s="552" t="s">
        <v>137</v>
      </c>
      <c r="DR1066" s="171">
        <v>25</v>
      </c>
      <c r="DS1066" s="171">
        <v>0</v>
      </c>
      <c r="DT1066" s="331">
        <f t="shared" si="34"/>
        <v>0</v>
      </c>
      <c r="DU1066" s="552" t="s">
        <v>6818</v>
      </c>
      <c r="DV1066" s="551">
        <v>0</v>
      </c>
      <c r="DW1066" s="552" t="s">
        <v>137</v>
      </c>
      <c r="DX1066" s="171">
        <v>9</v>
      </c>
      <c r="DY1066" s="171">
        <v>9</v>
      </c>
      <c r="DZ1066" s="331">
        <f t="shared" si="35"/>
        <v>1</v>
      </c>
      <c r="EA1066" s="552" t="s">
        <v>137</v>
      </c>
      <c r="EB1066" s="551">
        <v>0</v>
      </c>
      <c r="EC1066" s="552" t="s">
        <v>137</v>
      </c>
      <c r="ED1066" s="171">
        <v>0</v>
      </c>
      <c r="EE1066" s="171">
        <v>0</v>
      </c>
      <c r="EF1066" s="575" t="str">
        <f t="shared" si="36"/>
        <v/>
      </c>
      <c r="EG1066" s="552" t="s">
        <v>137</v>
      </c>
      <c r="EH1066" s="551">
        <v>0</v>
      </c>
      <c r="EI1066" s="552" t="s">
        <v>137</v>
      </c>
      <c r="EJ1066" s="171">
        <v>1</v>
      </c>
      <c r="EK1066" s="171">
        <v>0</v>
      </c>
      <c r="EL1066" s="575">
        <f t="shared" si="37"/>
        <v>0</v>
      </c>
      <c r="EM1066" s="552" t="s">
        <v>6819</v>
      </c>
      <c r="EN1066" s="551">
        <v>1</v>
      </c>
      <c r="EO1066" s="552" t="s">
        <v>6820</v>
      </c>
      <c r="EP1066" s="171">
        <v>1</v>
      </c>
      <c r="EQ1066" s="171">
        <v>0</v>
      </c>
      <c r="ER1066" s="331">
        <f t="shared" si="38"/>
        <v>0</v>
      </c>
      <c r="ES1066" s="552" t="s">
        <v>6821</v>
      </c>
      <c r="ET1066" s="551">
        <v>1</v>
      </c>
      <c r="EU1066" s="552" t="s">
        <v>6822</v>
      </c>
      <c r="EV1066" s="171">
        <v>9</v>
      </c>
      <c r="EW1066" s="171">
        <v>2</v>
      </c>
      <c r="EX1066" s="331">
        <f t="shared" si="39"/>
        <v>0.22222222222222221</v>
      </c>
      <c r="EY1066" s="552" t="s">
        <v>13392</v>
      </c>
      <c r="EZ1066" s="551">
        <v>7</v>
      </c>
      <c r="FA1066" s="552" t="s">
        <v>17019</v>
      </c>
      <c r="FB1066" s="171">
        <v>3</v>
      </c>
      <c r="FC1066" s="171">
        <v>2</v>
      </c>
      <c r="FD1066" s="331">
        <f t="shared" si="40"/>
        <v>0.66666666666666663</v>
      </c>
      <c r="FE1066" s="552" t="s">
        <v>19200</v>
      </c>
      <c r="FF1066" s="551">
        <v>1</v>
      </c>
      <c r="FG1066" s="552" t="s">
        <v>12227</v>
      </c>
      <c r="FH1066" s="171">
        <v>1</v>
      </c>
      <c r="FI1066" s="171">
        <v>1</v>
      </c>
      <c r="FJ1066" s="331">
        <f t="shared" si="41"/>
        <v>1</v>
      </c>
      <c r="FK1066" s="552"/>
      <c r="FL1066" s="551">
        <v>0</v>
      </c>
      <c r="FM1066" s="552"/>
      <c r="FN1066" s="171">
        <v>0</v>
      </c>
      <c r="FO1066" s="171">
        <v>0</v>
      </c>
      <c r="FP1066" s="331" t="str">
        <f t="shared" si="42"/>
        <v/>
      </c>
      <c r="FQ1066" s="552" t="s">
        <v>137</v>
      </c>
      <c r="FR1066" s="551">
        <v>0</v>
      </c>
      <c r="FS1066" s="552" t="s">
        <v>137</v>
      </c>
      <c r="FT1066" s="171">
        <v>6</v>
      </c>
      <c r="FU1066" s="171">
        <v>0</v>
      </c>
      <c r="FV1066" s="331">
        <f t="shared" si="43"/>
        <v>0</v>
      </c>
      <c r="FW1066" s="552" t="s">
        <v>12228</v>
      </c>
      <c r="FX1066" s="551">
        <v>0</v>
      </c>
      <c r="FY1066" s="552" t="s">
        <v>137</v>
      </c>
      <c r="FZ1066" s="171">
        <v>4</v>
      </c>
      <c r="GA1066" s="171">
        <v>3</v>
      </c>
      <c r="GB1066" s="331">
        <f t="shared" si="44"/>
        <v>0.75</v>
      </c>
      <c r="GC1066" s="552" t="s">
        <v>6823</v>
      </c>
      <c r="GD1066" s="551">
        <v>1</v>
      </c>
      <c r="GE1066" s="552" t="s">
        <v>17020</v>
      </c>
      <c r="GF1066" s="171">
        <v>20</v>
      </c>
      <c r="GG1066" s="171">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4"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4"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1">
        <v>1</v>
      </c>
      <c r="BQ1068" s="171">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1">
        <v>0</v>
      </c>
      <c r="DG1068" s="171">
        <v>0</v>
      </c>
      <c r="DH1068" s="331" t="str">
        <f t="shared" si="32"/>
        <v/>
      </c>
      <c r="DI1068" s="552" t="s">
        <v>137</v>
      </c>
      <c r="DJ1068" s="551">
        <v>0</v>
      </c>
      <c r="DK1068" s="552" t="s">
        <v>137</v>
      </c>
      <c r="DL1068" s="171">
        <v>2</v>
      </c>
      <c r="DM1068" s="171">
        <v>1</v>
      </c>
      <c r="DN1068" s="331">
        <f t="shared" si="33"/>
        <v>0.5</v>
      </c>
      <c r="DO1068" s="552" t="s">
        <v>6830</v>
      </c>
      <c r="DP1068" s="550">
        <v>1</v>
      </c>
      <c r="DQ1068" s="552" t="s">
        <v>6829</v>
      </c>
      <c r="DR1068" s="171">
        <v>32</v>
      </c>
      <c r="DS1068" s="171">
        <v>0</v>
      </c>
      <c r="DT1068" s="331">
        <f t="shared" si="34"/>
        <v>0</v>
      </c>
      <c r="DU1068" s="552" t="s">
        <v>6831</v>
      </c>
      <c r="DV1068" s="551">
        <v>0</v>
      </c>
      <c r="DW1068" s="552" t="s">
        <v>137</v>
      </c>
      <c r="DX1068" s="171">
        <v>1</v>
      </c>
      <c r="DY1068" s="171">
        <v>0</v>
      </c>
      <c r="DZ1068" s="331">
        <f t="shared" si="35"/>
        <v>0</v>
      </c>
      <c r="EA1068" s="552" t="s">
        <v>6832</v>
      </c>
      <c r="EB1068" s="551">
        <v>1</v>
      </c>
      <c r="EC1068" s="552" t="s">
        <v>6833</v>
      </c>
      <c r="ED1068" s="171">
        <v>1</v>
      </c>
      <c r="EE1068" s="171">
        <v>1</v>
      </c>
      <c r="EF1068" s="575">
        <f t="shared" si="36"/>
        <v>1</v>
      </c>
      <c r="EG1068" s="552"/>
      <c r="EH1068" s="551"/>
      <c r="EI1068" s="552"/>
      <c r="EJ1068" s="171">
        <v>2</v>
      </c>
      <c r="EK1068" s="171">
        <v>0</v>
      </c>
      <c r="EL1068" s="575">
        <f t="shared" si="37"/>
        <v>0</v>
      </c>
      <c r="EM1068" s="552" t="s">
        <v>6834</v>
      </c>
      <c r="EN1068" s="551">
        <v>2</v>
      </c>
      <c r="EO1068" s="552" t="s">
        <v>6835</v>
      </c>
      <c r="EP1068" s="171">
        <v>5</v>
      </c>
      <c r="EQ1068" s="171">
        <v>5</v>
      </c>
      <c r="ER1068" s="331">
        <f t="shared" si="38"/>
        <v>1</v>
      </c>
      <c r="ES1068" s="552" t="s">
        <v>137</v>
      </c>
      <c r="ET1068" s="551">
        <v>0</v>
      </c>
      <c r="EU1068" s="552" t="s">
        <v>137</v>
      </c>
      <c r="EV1068" s="171">
        <v>11</v>
      </c>
      <c r="EW1068" s="171">
        <v>0</v>
      </c>
      <c r="EX1068" s="331">
        <f t="shared" si="39"/>
        <v>0</v>
      </c>
      <c r="EY1068" s="552" t="s">
        <v>13393</v>
      </c>
      <c r="EZ1068" s="551">
        <v>0</v>
      </c>
      <c r="FA1068" s="552" t="s">
        <v>137</v>
      </c>
      <c r="FB1068" s="171">
        <v>1</v>
      </c>
      <c r="FC1068" s="171">
        <v>0</v>
      </c>
      <c r="FD1068" s="331">
        <f t="shared" si="40"/>
        <v>0</v>
      </c>
      <c r="FE1068" s="552" t="s">
        <v>6836</v>
      </c>
      <c r="FF1068" s="551">
        <v>1</v>
      </c>
      <c r="FG1068" s="552" t="s">
        <v>6837</v>
      </c>
      <c r="FH1068" s="171">
        <v>0</v>
      </c>
      <c r="FI1068" s="171">
        <v>0</v>
      </c>
      <c r="FJ1068" s="331" t="str">
        <f t="shared" si="41"/>
        <v/>
      </c>
      <c r="FK1068" s="552" t="s">
        <v>137</v>
      </c>
      <c r="FL1068" s="551">
        <v>0</v>
      </c>
      <c r="FM1068" s="552" t="s">
        <v>137</v>
      </c>
      <c r="FN1068" s="171">
        <v>0</v>
      </c>
      <c r="FO1068" s="171">
        <v>0</v>
      </c>
      <c r="FP1068" s="331" t="str">
        <f t="shared" si="42"/>
        <v/>
      </c>
      <c r="FQ1068" s="552" t="s">
        <v>137</v>
      </c>
      <c r="FR1068" s="551">
        <v>0</v>
      </c>
      <c r="FS1068" s="552" t="s">
        <v>137</v>
      </c>
      <c r="FT1068" s="171">
        <v>0</v>
      </c>
      <c r="FU1068" s="171">
        <v>0</v>
      </c>
      <c r="FV1068" s="331" t="str">
        <f t="shared" si="43"/>
        <v/>
      </c>
      <c r="FW1068" s="552" t="s">
        <v>137</v>
      </c>
      <c r="FX1068" s="551">
        <v>0</v>
      </c>
      <c r="FY1068" s="552" t="s">
        <v>137</v>
      </c>
      <c r="FZ1068" s="171">
        <v>0</v>
      </c>
      <c r="GA1068" s="171">
        <v>0</v>
      </c>
      <c r="GB1068" s="331" t="str">
        <f t="shared" si="44"/>
        <v/>
      </c>
      <c r="GC1068" s="552" t="s">
        <v>137</v>
      </c>
      <c r="GD1068" s="551">
        <v>0</v>
      </c>
      <c r="GE1068" s="552" t="s">
        <v>137</v>
      </c>
      <c r="GF1068" s="171">
        <v>16</v>
      </c>
      <c r="GG1068" s="171">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4"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1">
        <v>1</v>
      </c>
      <c r="BQ1069" s="171">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1">
        <v>0</v>
      </c>
      <c r="DG1069" s="171">
        <v>0</v>
      </c>
      <c r="DH1069" s="331" t="str">
        <f t="shared" si="32"/>
        <v/>
      </c>
      <c r="DI1069" s="552" t="s">
        <v>137</v>
      </c>
      <c r="DJ1069" s="551">
        <v>0</v>
      </c>
      <c r="DK1069" s="552" t="s">
        <v>137</v>
      </c>
      <c r="DL1069" s="171">
        <v>2</v>
      </c>
      <c r="DM1069" s="171">
        <v>2</v>
      </c>
      <c r="DN1069" s="331">
        <f t="shared" si="33"/>
        <v>1</v>
      </c>
      <c r="DO1069" s="552" t="s">
        <v>137</v>
      </c>
      <c r="DP1069" s="550">
        <v>0</v>
      </c>
      <c r="DQ1069" s="552" t="s">
        <v>137</v>
      </c>
      <c r="DR1069" s="171">
        <v>11</v>
      </c>
      <c r="DS1069" s="171">
        <v>0</v>
      </c>
      <c r="DT1069" s="331">
        <f t="shared" si="34"/>
        <v>0</v>
      </c>
      <c r="DU1069" s="552" t="s">
        <v>6840</v>
      </c>
      <c r="DV1069" s="551">
        <v>0</v>
      </c>
      <c r="DW1069" s="552" t="s">
        <v>137</v>
      </c>
      <c r="DX1069" s="171">
        <v>2</v>
      </c>
      <c r="DY1069" s="171">
        <v>2</v>
      </c>
      <c r="DZ1069" s="331">
        <f t="shared" si="35"/>
        <v>1</v>
      </c>
      <c r="EA1069" s="552" t="s">
        <v>137</v>
      </c>
      <c r="EB1069" s="551">
        <v>0</v>
      </c>
      <c r="EC1069" s="552" t="s">
        <v>137</v>
      </c>
      <c r="ED1069" s="171">
        <v>0</v>
      </c>
      <c r="EE1069" s="171">
        <v>0</v>
      </c>
      <c r="EF1069" s="575" t="str">
        <f t="shared" si="36"/>
        <v/>
      </c>
      <c r="EG1069" s="552" t="s">
        <v>137</v>
      </c>
      <c r="EH1069" s="551">
        <v>0</v>
      </c>
      <c r="EI1069" s="552" t="s">
        <v>137</v>
      </c>
      <c r="EJ1069" s="171">
        <v>2</v>
      </c>
      <c r="EK1069" s="171">
        <v>0</v>
      </c>
      <c r="EL1069" s="575">
        <f t="shared" si="37"/>
        <v>0</v>
      </c>
      <c r="EM1069" s="552" t="s">
        <v>6841</v>
      </c>
      <c r="EN1069" s="551">
        <v>2</v>
      </c>
      <c r="EO1069" s="552" t="s">
        <v>6842</v>
      </c>
      <c r="EP1069" s="171">
        <v>0</v>
      </c>
      <c r="EQ1069" s="171">
        <v>0</v>
      </c>
      <c r="ER1069" s="331" t="str">
        <f t="shared" si="38"/>
        <v/>
      </c>
      <c r="ES1069" s="552" t="s">
        <v>137</v>
      </c>
      <c r="ET1069" s="551">
        <v>0</v>
      </c>
      <c r="EU1069" s="552" t="s">
        <v>137</v>
      </c>
      <c r="EV1069" s="171">
        <v>15</v>
      </c>
      <c r="EW1069" s="171">
        <v>15</v>
      </c>
      <c r="EX1069" s="331">
        <f t="shared" si="39"/>
        <v>1</v>
      </c>
      <c r="EY1069" s="552"/>
      <c r="EZ1069" s="551">
        <v>0</v>
      </c>
      <c r="FA1069" s="552" t="s">
        <v>137</v>
      </c>
      <c r="FB1069" s="171">
        <v>2</v>
      </c>
      <c r="FC1069" s="171">
        <v>2</v>
      </c>
      <c r="FD1069" s="331">
        <f t="shared" si="40"/>
        <v>1</v>
      </c>
      <c r="FE1069" s="552" t="s">
        <v>137</v>
      </c>
      <c r="FF1069" s="551">
        <v>0</v>
      </c>
      <c r="FG1069" s="552" t="s">
        <v>137</v>
      </c>
      <c r="FH1069" s="171">
        <v>0</v>
      </c>
      <c r="FI1069" s="171">
        <v>0</v>
      </c>
      <c r="FJ1069" s="331" t="str">
        <f t="shared" si="41"/>
        <v/>
      </c>
      <c r="FK1069" s="552" t="s">
        <v>137</v>
      </c>
      <c r="FL1069" s="551">
        <v>0</v>
      </c>
      <c r="FM1069" s="552" t="s">
        <v>137</v>
      </c>
      <c r="FN1069" s="171">
        <v>0</v>
      </c>
      <c r="FO1069" s="171">
        <v>0</v>
      </c>
      <c r="FP1069" s="331" t="str">
        <f t="shared" si="42"/>
        <v/>
      </c>
      <c r="FQ1069" s="552" t="s">
        <v>137</v>
      </c>
      <c r="FR1069" s="551">
        <v>0</v>
      </c>
      <c r="FS1069" s="552" t="s">
        <v>137</v>
      </c>
      <c r="FT1069" s="171">
        <v>0</v>
      </c>
      <c r="FU1069" s="171">
        <v>0</v>
      </c>
      <c r="FV1069" s="331" t="str">
        <f t="shared" si="43"/>
        <v/>
      </c>
      <c r="FW1069" s="552" t="s">
        <v>137</v>
      </c>
      <c r="FX1069" s="551">
        <v>0</v>
      </c>
      <c r="FY1069" s="552" t="s">
        <v>137</v>
      </c>
      <c r="FZ1069" s="171">
        <v>2</v>
      </c>
      <c r="GA1069" s="171">
        <v>1</v>
      </c>
      <c r="GB1069" s="331">
        <f t="shared" si="44"/>
        <v>0.5</v>
      </c>
      <c r="GC1069" s="552" t="s">
        <v>6843</v>
      </c>
      <c r="GD1069" s="551">
        <v>1</v>
      </c>
      <c r="GE1069" s="552" t="s">
        <v>6844</v>
      </c>
      <c r="GF1069" s="171">
        <v>14</v>
      </c>
      <c r="GG1069" s="171">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4"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1">
        <v>0</v>
      </c>
      <c r="BQ1070" s="171">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1">
        <v>0</v>
      </c>
      <c r="DG1070" s="171">
        <v>0</v>
      </c>
      <c r="DH1070" s="331" t="str">
        <f t="shared" si="32"/>
        <v/>
      </c>
      <c r="DI1070" s="552" t="s">
        <v>137</v>
      </c>
      <c r="DJ1070" s="551">
        <v>0</v>
      </c>
      <c r="DK1070" s="552" t="s">
        <v>137</v>
      </c>
      <c r="DL1070" s="171">
        <v>0</v>
      </c>
      <c r="DM1070" s="171">
        <v>0</v>
      </c>
      <c r="DN1070" s="331" t="str">
        <f t="shared" si="33"/>
        <v/>
      </c>
      <c r="DO1070" s="552" t="s">
        <v>137</v>
      </c>
      <c r="DP1070" s="550">
        <v>0</v>
      </c>
      <c r="DQ1070" s="552" t="s">
        <v>137</v>
      </c>
      <c r="DR1070" s="171">
        <v>7</v>
      </c>
      <c r="DS1070" s="171">
        <v>0</v>
      </c>
      <c r="DT1070" s="331">
        <f t="shared" si="34"/>
        <v>0</v>
      </c>
      <c r="DU1070" s="552" t="s">
        <v>6848</v>
      </c>
      <c r="DV1070" s="551">
        <v>0</v>
      </c>
      <c r="DW1070" s="552" t="s">
        <v>137</v>
      </c>
      <c r="DX1070" s="171">
        <v>2</v>
      </c>
      <c r="DY1070" s="171">
        <v>0</v>
      </c>
      <c r="DZ1070" s="331">
        <f t="shared" si="35"/>
        <v>0</v>
      </c>
      <c r="EA1070" s="552" t="s">
        <v>6848</v>
      </c>
      <c r="EB1070" s="551">
        <v>0</v>
      </c>
      <c r="EC1070" s="552" t="s">
        <v>137</v>
      </c>
      <c r="ED1070" s="171">
        <v>0</v>
      </c>
      <c r="EE1070" s="171">
        <v>0</v>
      </c>
      <c r="EF1070" s="575" t="str">
        <f t="shared" si="36"/>
        <v/>
      </c>
      <c r="EG1070" s="552" t="s">
        <v>137</v>
      </c>
      <c r="EH1070" s="551">
        <v>0</v>
      </c>
      <c r="EI1070" s="552" t="s">
        <v>137</v>
      </c>
      <c r="EJ1070" s="171">
        <v>1</v>
      </c>
      <c r="EK1070" s="171">
        <v>0</v>
      </c>
      <c r="EL1070" s="575">
        <f t="shared" si="37"/>
        <v>0</v>
      </c>
      <c r="EM1070" s="552" t="s">
        <v>6849</v>
      </c>
      <c r="EN1070" s="551">
        <v>1</v>
      </c>
      <c r="EO1070" s="552" t="s">
        <v>6850</v>
      </c>
      <c r="EP1070" s="171">
        <v>0</v>
      </c>
      <c r="EQ1070" s="171">
        <v>0</v>
      </c>
      <c r="ER1070" s="331" t="str">
        <f t="shared" si="38"/>
        <v/>
      </c>
      <c r="ES1070" s="552" t="s">
        <v>137</v>
      </c>
      <c r="ET1070" s="551">
        <v>0</v>
      </c>
      <c r="EU1070" s="552" t="s">
        <v>137</v>
      </c>
      <c r="EV1070" s="171">
        <v>8</v>
      </c>
      <c r="EW1070" s="171">
        <v>0</v>
      </c>
      <c r="EX1070" s="331">
        <f t="shared" si="39"/>
        <v>0</v>
      </c>
      <c r="EY1070" s="552" t="s">
        <v>13394</v>
      </c>
      <c r="EZ1070" s="551">
        <v>7</v>
      </c>
      <c r="FA1070" s="552" t="s">
        <v>6850</v>
      </c>
      <c r="FB1070" s="171">
        <v>1</v>
      </c>
      <c r="FC1070" s="171">
        <v>1</v>
      </c>
      <c r="FD1070" s="331">
        <f t="shared" si="40"/>
        <v>1</v>
      </c>
      <c r="FE1070" s="552" t="s">
        <v>137</v>
      </c>
      <c r="FF1070" s="551">
        <v>0</v>
      </c>
      <c r="FG1070" s="552" t="s">
        <v>137</v>
      </c>
      <c r="FH1070" s="171">
        <v>0</v>
      </c>
      <c r="FI1070" s="171">
        <v>0</v>
      </c>
      <c r="FJ1070" s="331" t="str">
        <f t="shared" si="41"/>
        <v/>
      </c>
      <c r="FK1070" s="552" t="s">
        <v>137</v>
      </c>
      <c r="FL1070" s="551">
        <v>0</v>
      </c>
      <c r="FM1070" s="552" t="s">
        <v>137</v>
      </c>
      <c r="FN1070" s="171">
        <v>0</v>
      </c>
      <c r="FO1070" s="171">
        <v>0</v>
      </c>
      <c r="FP1070" s="331" t="str">
        <f t="shared" si="42"/>
        <v/>
      </c>
      <c r="FQ1070" s="552" t="s">
        <v>137</v>
      </c>
      <c r="FR1070" s="551">
        <v>0</v>
      </c>
      <c r="FS1070" s="552" t="s">
        <v>137</v>
      </c>
      <c r="FT1070" s="171">
        <v>3</v>
      </c>
      <c r="FU1070" s="171">
        <v>2</v>
      </c>
      <c r="FV1070" s="331">
        <f t="shared" si="43"/>
        <v>0.66666666666666663</v>
      </c>
      <c r="FW1070" s="552" t="s">
        <v>17034</v>
      </c>
      <c r="FX1070" s="551">
        <v>1</v>
      </c>
      <c r="FY1070" s="552" t="s">
        <v>17035</v>
      </c>
      <c r="FZ1070" s="171">
        <v>0</v>
      </c>
      <c r="GA1070" s="171">
        <v>0</v>
      </c>
      <c r="GB1070" s="331" t="str">
        <f t="shared" si="44"/>
        <v/>
      </c>
      <c r="GC1070" s="552" t="s">
        <v>137</v>
      </c>
      <c r="GD1070" s="551">
        <v>0</v>
      </c>
      <c r="GE1070" s="552" t="s">
        <v>137</v>
      </c>
      <c r="GF1070" s="171">
        <v>8</v>
      </c>
      <c r="GG1070" s="171">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4"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1">
        <v>0</v>
      </c>
      <c r="BQ1071" s="171">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1">
        <v>0</v>
      </c>
      <c r="DG1071" s="171">
        <v>0</v>
      </c>
      <c r="DH1071" s="331" t="str">
        <f t="shared" si="32"/>
        <v/>
      </c>
      <c r="DI1071" s="552" t="s">
        <v>137</v>
      </c>
      <c r="DJ1071" s="551">
        <v>0</v>
      </c>
      <c r="DK1071" s="552" t="s">
        <v>137</v>
      </c>
      <c r="DL1071" s="171">
        <v>0</v>
      </c>
      <c r="DM1071" s="171">
        <v>0</v>
      </c>
      <c r="DN1071" s="331" t="str">
        <f t="shared" si="33"/>
        <v/>
      </c>
      <c r="DO1071" s="552" t="s">
        <v>137</v>
      </c>
      <c r="DP1071" s="550">
        <v>0</v>
      </c>
      <c r="DQ1071" s="552" t="s">
        <v>137</v>
      </c>
      <c r="DR1071" s="171">
        <v>8</v>
      </c>
      <c r="DS1071" s="171">
        <v>0</v>
      </c>
      <c r="DT1071" s="331">
        <f t="shared" si="34"/>
        <v>0</v>
      </c>
      <c r="DU1071" s="552" t="s">
        <v>6853</v>
      </c>
      <c r="DV1071" s="551">
        <v>0</v>
      </c>
      <c r="DW1071" s="552" t="s">
        <v>137</v>
      </c>
      <c r="DX1071" s="171">
        <v>2</v>
      </c>
      <c r="DY1071" s="171">
        <v>0</v>
      </c>
      <c r="DZ1071" s="331">
        <f t="shared" si="35"/>
        <v>0</v>
      </c>
      <c r="EA1071" s="552" t="s">
        <v>6854</v>
      </c>
      <c r="EB1071" s="551">
        <v>0</v>
      </c>
      <c r="EC1071" s="552" t="s">
        <v>137</v>
      </c>
      <c r="ED1071" s="171">
        <v>0</v>
      </c>
      <c r="EE1071" s="171">
        <v>0</v>
      </c>
      <c r="EF1071" s="575" t="str">
        <f t="shared" si="36"/>
        <v/>
      </c>
      <c r="EG1071" s="552" t="s">
        <v>137</v>
      </c>
      <c r="EH1071" s="551">
        <v>0</v>
      </c>
      <c r="EI1071" s="552" t="s">
        <v>137</v>
      </c>
      <c r="EJ1071" s="171">
        <v>2</v>
      </c>
      <c r="EK1071" s="171">
        <v>0</v>
      </c>
      <c r="EL1071" s="575">
        <f t="shared" si="37"/>
        <v>0</v>
      </c>
      <c r="EM1071" s="552" t="s">
        <v>17036</v>
      </c>
      <c r="EN1071" s="551">
        <v>2</v>
      </c>
      <c r="EO1071" s="552" t="s">
        <v>17037</v>
      </c>
      <c r="EP1071" s="171">
        <v>2</v>
      </c>
      <c r="EQ1071" s="171">
        <v>0</v>
      </c>
      <c r="ER1071" s="331">
        <f t="shared" si="38"/>
        <v>0</v>
      </c>
      <c r="ES1071" s="552" t="s">
        <v>17038</v>
      </c>
      <c r="ET1071" s="551">
        <v>2</v>
      </c>
      <c r="EU1071" s="552" t="s">
        <v>17037</v>
      </c>
      <c r="EV1071" s="171">
        <v>9</v>
      </c>
      <c r="EW1071" s="171">
        <v>0</v>
      </c>
      <c r="EX1071" s="331">
        <v>0</v>
      </c>
      <c r="EY1071" s="552" t="s">
        <v>19299</v>
      </c>
      <c r="EZ1071" s="551">
        <v>0</v>
      </c>
      <c r="FA1071" s="552" t="s">
        <v>137</v>
      </c>
      <c r="FB1071" s="171">
        <v>1</v>
      </c>
      <c r="FC1071" s="171">
        <v>1</v>
      </c>
      <c r="FD1071" s="331">
        <f t="shared" si="40"/>
        <v>1</v>
      </c>
      <c r="FE1071" s="552" t="s">
        <v>137</v>
      </c>
      <c r="FF1071" s="551">
        <v>0</v>
      </c>
      <c r="FG1071" s="552" t="s">
        <v>137</v>
      </c>
      <c r="FH1071" s="171">
        <v>1</v>
      </c>
      <c r="FI1071" s="171">
        <v>1</v>
      </c>
      <c r="FJ1071" s="331">
        <f t="shared" si="41"/>
        <v>1</v>
      </c>
      <c r="FK1071" s="552" t="s">
        <v>137</v>
      </c>
      <c r="FL1071" s="551">
        <v>0</v>
      </c>
      <c r="FM1071" s="552" t="s">
        <v>137</v>
      </c>
      <c r="FN1071" s="171">
        <v>0</v>
      </c>
      <c r="FO1071" s="171">
        <v>0</v>
      </c>
      <c r="FP1071" s="331" t="str">
        <f t="shared" si="42"/>
        <v/>
      </c>
      <c r="FQ1071" s="552" t="s">
        <v>137</v>
      </c>
      <c r="FR1071" s="551">
        <v>0</v>
      </c>
      <c r="FS1071" s="552" t="s">
        <v>137</v>
      </c>
      <c r="FT1071" s="171">
        <v>0</v>
      </c>
      <c r="FU1071" s="171">
        <v>0</v>
      </c>
      <c r="FV1071" s="331" t="str">
        <f t="shared" si="43"/>
        <v/>
      </c>
      <c r="FW1071" s="552" t="s">
        <v>137</v>
      </c>
      <c r="FX1071" s="551">
        <v>0</v>
      </c>
      <c r="FY1071" s="552" t="s">
        <v>137</v>
      </c>
      <c r="FZ1071" s="171">
        <v>3</v>
      </c>
      <c r="GA1071" s="171">
        <v>2</v>
      </c>
      <c r="GB1071" s="331">
        <f t="shared" si="44"/>
        <v>0.66666666666666663</v>
      </c>
      <c r="GC1071" s="552" t="s">
        <v>6855</v>
      </c>
      <c r="GD1071" s="551">
        <v>1</v>
      </c>
      <c r="GE1071" s="552" t="s">
        <v>6855</v>
      </c>
      <c r="GF1071" s="171">
        <v>9</v>
      </c>
      <c r="GG1071" s="171">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4"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1">
        <v>2</v>
      </c>
      <c r="BQ1072" s="171">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1">
        <v>0</v>
      </c>
      <c r="DG1072" s="171">
        <v>0</v>
      </c>
      <c r="DH1072" s="331" t="s">
        <v>148</v>
      </c>
      <c r="DI1072" s="552" t="s">
        <v>137</v>
      </c>
      <c r="DJ1072" s="551">
        <v>0</v>
      </c>
      <c r="DK1072" s="552"/>
      <c r="DL1072" s="171">
        <v>0</v>
      </c>
      <c r="DM1072" s="171">
        <v>0</v>
      </c>
      <c r="DN1072" s="331" t="s">
        <v>148</v>
      </c>
      <c r="DO1072" s="552" t="s">
        <v>137</v>
      </c>
      <c r="DP1072" s="550">
        <v>0</v>
      </c>
      <c r="DQ1072" s="552" t="s">
        <v>137</v>
      </c>
      <c r="DR1072" s="171">
        <v>29</v>
      </c>
      <c r="DS1072" s="171">
        <v>0</v>
      </c>
      <c r="DT1072" s="331">
        <v>0</v>
      </c>
      <c r="DU1072" s="552" t="s">
        <v>6859</v>
      </c>
      <c r="DV1072" s="551">
        <v>0</v>
      </c>
      <c r="DW1072" s="552" t="s">
        <v>137</v>
      </c>
      <c r="DX1072" s="171">
        <v>6</v>
      </c>
      <c r="DY1072" s="171">
        <v>1</v>
      </c>
      <c r="DZ1072" s="331">
        <v>0.16666666666666666</v>
      </c>
      <c r="EA1072" s="552" t="s">
        <v>6860</v>
      </c>
      <c r="EB1072" s="551">
        <v>0</v>
      </c>
      <c r="EC1072" s="552"/>
      <c r="ED1072" s="171">
        <v>1</v>
      </c>
      <c r="EE1072" s="171">
        <v>0</v>
      </c>
      <c r="EF1072" s="575">
        <v>0</v>
      </c>
      <c r="EG1072" s="552" t="s">
        <v>6861</v>
      </c>
      <c r="EH1072" s="551">
        <v>1</v>
      </c>
      <c r="EI1072" s="552" t="s">
        <v>12237</v>
      </c>
      <c r="EJ1072" s="171">
        <v>5</v>
      </c>
      <c r="EK1072" s="171">
        <v>0</v>
      </c>
      <c r="EL1072" s="575">
        <v>0</v>
      </c>
      <c r="EM1072" s="552" t="s">
        <v>6862</v>
      </c>
      <c r="EN1072" s="551">
        <v>5</v>
      </c>
      <c r="EO1072" s="552" t="s">
        <v>15005</v>
      </c>
      <c r="EP1072" s="171">
        <v>9</v>
      </c>
      <c r="EQ1072" s="171">
        <v>4</v>
      </c>
      <c r="ER1072" s="331">
        <v>0.44444444444444442</v>
      </c>
      <c r="ES1072" s="552" t="s">
        <v>15006</v>
      </c>
      <c r="ET1072" s="551">
        <v>5</v>
      </c>
      <c r="EU1072" s="552" t="s">
        <v>15007</v>
      </c>
      <c r="EV1072" s="171">
        <v>19</v>
      </c>
      <c r="EW1072" s="171">
        <v>2</v>
      </c>
      <c r="EX1072" s="331">
        <v>0.10526315789473684</v>
      </c>
      <c r="EY1072" s="552" t="s">
        <v>17042</v>
      </c>
      <c r="EZ1072" s="551">
        <v>6</v>
      </c>
      <c r="FA1072" s="552" t="s">
        <v>17043</v>
      </c>
      <c r="FB1072" s="171">
        <v>4</v>
      </c>
      <c r="FC1072" s="171">
        <v>1</v>
      </c>
      <c r="FD1072" s="331">
        <v>0.25</v>
      </c>
      <c r="FE1072" s="552" t="s">
        <v>6858</v>
      </c>
      <c r="FF1072" s="551">
        <v>2</v>
      </c>
      <c r="FG1072" s="552" t="s">
        <v>6857</v>
      </c>
      <c r="FH1072" s="171">
        <v>1</v>
      </c>
      <c r="FI1072" s="171">
        <v>0</v>
      </c>
      <c r="FJ1072" s="331">
        <v>0</v>
      </c>
      <c r="FK1072" s="552" t="s">
        <v>43</v>
      </c>
      <c r="FL1072" s="551">
        <v>0</v>
      </c>
      <c r="FM1072" s="552"/>
      <c r="FN1072" s="171">
        <v>0</v>
      </c>
      <c r="FO1072" s="171">
        <v>0</v>
      </c>
      <c r="FP1072" s="331" t="s">
        <v>148</v>
      </c>
      <c r="FQ1072" s="552"/>
      <c r="FR1072" s="551">
        <v>0</v>
      </c>
      <c r="FS1072" s="552"/>
      <c r="FT1072" s="171">
        <v>0</v>
      </c>
      <c r="FU1072" s="171">
        <v>0</v>
      </c>
      <c r="FV1072" s="331" t="s">
        <v>148</v>
      </c>
      <c r="FW1072" s="552" t="s">
        <v>137</v>
      </c>
      <c r="FX1072" s="551">
        <v>0</v>
      </c>
      <c r="FY1072" s="552"/>
      <c r="FZ1072" s="171">
        <v>9</v>
      </c>
      <c r="GA1072" s="171">
        <v>4</v>
      </c>
      <c r="GB1072" s="331">
        <v>0.44444444444444442</v>
      </c>
      <c r="GC1072" s="552" t="s">
        <v>13886</v>
      </c>
      <c r="GD1072" s="551">
        <v>5</v>
      </c>
      <c r="GE1072" s="552" t="s">
        <v>12238</v>
      </c>
      <c r="GF1072" s="171">
        <v>19</v>
      </c>
      <c r="GG1072" s="171">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4"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1">
        <v>2</v>
      </c>
      <c r="BQ1073" s="171">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1">
        <v>0</v>
      </c>
      <c r="DG1073" s="171">
        <v>0</v>
      </c>
      <c r="DH1073" s="331" t="str">
        <f t="shared" ref="DH1073:DH1108" si="55">IF(ISERROR(DG1073/DF1073),"",DG1073/DF1073)</f>
        <v/>
      </c>
      <c r="DI1073" s="552" t="s">
        <v>137</v>
      </c>
      <c r="DJ1073" s="551">
        <v>0</v>
      </c>
      <c r="DK1073" s="552" t="s">
        <v>137</v>
      </c>
      <c r="DL1073" s="171">
        <v>0</v>
      </c>
      <c r="DM1073" s="171">
        <v>0</v>
      </c>
      <c r="DN1073" s="331" t="str">
        <f t="shared" ref="DN1073:DN1108" si="56">IF(ISERROR(DM1073/DL1073),"",DM1073/DL1073)</f>
        <v/>
      </c>
      <c r="DO1073" s="552" t="s">
        <v>137</v>
      </c>
      <c r="DP1073" s="550">
        <v>0</v>
      </c>
      <c r="DQ1073" s="552" t="s">
        <v>137</v>
      </c>
      <c r="DR1073" s="171">
        <v>17</v>
      </c>
      <c r="DS1073" s="171">
        <v>0</v>
      </c>
      <c r="DT1073" s="331">
        <f t="shared" ref="DT1073:DT1108" si="57">IF(ISERROR(DS1073/DR1073),"",DS1073/DR1073)</f>
        <v>0</v>
      </c>
      <c r="DU1073" s="552" t="s">
        <v>17050</v>
      </c>
      <c r="DV1073" s="551">
        <v>0</v>
      </c>
      <c r="DW1073" s="552" t="s">
        <v>137</v>
      </c>
      <c r="DX1073" s="171">
        <v>0</v>
      </c>
      <c r="DY1073" s="171">
        <v>0</v>
      </c>
      <c r="DZ1073" s="331" t="str">
        <f t="shared" ref="DZ1073:DZ1108" si="58">IF(ISERROR(DY1073/DX1073),"",DY1073/DX1073)</f>
        <v/>
      </c>
      <c r="EA1073" s="552" t="s">
        <v>137</v>
      </c>
      <c r="EB1073" s="551">
        <v>0</v>
      </c>
      <c r="EC1073" s="552" t="s">
        <v>137</v>
      </c>
      <c r="ED1073" s="171">
        <v>1</v>
      </c>
      <c r="EE1073" s="171">
        <v>0</v>
      </c>
      <c r="EF1073" s="575">
        <f t="shared" ref="EF1073:EF1108" si="59">IF(ISERROR(EE1073/ED1073),"",EE1073/ED1073)</f>
        <v>0</v>
      </c>
      <c r="EG1073" s="552" t="s">
        <v>17051</v>
      </c>
      <c r="EH1073" s="551">
        <v>0</v>
      </c>
      <c r="EI1073" s="552" t="s">
        <v>137</v>
      </c>
      <c r="EJ1073" s="171">
        <v>2</v>
      </c>
      <c r="EK1073" s="171">
        <v>0</v>
      </c>
      <c r="EL1073" s="575">
        <f t="shared" ref="EL1073:EL1108" si="60">IF(ISERROR(EK1073/EJ1073),"",EK1073/EJ1073)</f>
        <v>0</v>
      </c>
      <c r="EM1073" s="552" t="s">
        <v>17050</v>
      </c>
      <c r="EN1073" s="551">
        <v>2</v>
      </c>
      <c r="EO1073" s="552" t="s">
        <v>17048</v>
      </c>
      <c r="EP1073" s="171">
        <v>1</v>
      </c>
      <c r="EQ1073" s="171">
        <v>0</v>
      </c>
      <c r="ER1073" s="331">
        <f t="shared" ref="ER1073:ER1108" si="61">IF(ISERROR(EQ1073/EP1073),"",EQ1073/EP1073)</f>
        <v>0</v>
      </c>
      <c r="ES1073" s="552" t="s">
        <v>17050</v>
      </c>
      <c r="ET1073" s="551">
        <v>1</v>
      </c>
      <c r="EU1073" s="552" t="s">
        <v>17048</v>
      </c>
      <c r="EV1073" s="171">
        <v>7</v>
      </c>
      <c r="EW1073" s="171">
        <v>7</v>
      </c>
      <c r="EX1073" s="331">
        <f t="shared" ref="EX1073:EX1108" si="62">IF(ISERROR(EW1073/EV1073),"",EW1073/EV1073)</f>
        <v>1</v>
      </c>
      <c r="EY1073" s="552"/>
      <c r="EZ1073" s="551"/>
      <c r="FA1073" s="552"/>
      <c r="FB1073" s="171">
        <v>3</v>
      </c>
      <c r="FC1073" s="171">
        <v>0</v>
      </c>
      <c r="FD1073" s="331">
        <f t="shared" ref="FD1073:FD1108" si="63">IF(ISERROR(FC1073/FB1073),"",FC1073/FB1073)</f>
        <v>0</v>
      </c>
      <c r="FE1073" s="552" t="s">
        <v>17050</v>
      </c>
      <c r="FF1073" s="551">
        <v>3</v>
      </c>
      <c r="FG1073" s="552" t="s">
        <v>17048</v>
      </c>
      <c r="FH1073" s="171">
        <v>0</v>
      </c>
      <c r="FI1073" s="171">
        <v>0</v>
      </c>
      <c r="FJ1073" s="331" t="str">
        <f t="shared" ref="FJ1073:FJ1108" si="64">IF(ISERROR(FI1073/FH1073),"",FI1073/FH1073)</f>
        <v/>
      </c>
      <c r="FK1073" s="552" t="s">
        <v>137</v>
      </c>
      <c r="FL1073" s="551">
        <v>0</v>
      </c>
      <c r="FM1073" s="552" t="s">
        <v>137</v>
      </c>
      <c r="FN1073" s="171">
        <v>0</v>
      </c>
      <c r="FO1073" s="171">
        <v>0</v>
      </c>
      <c r="FP1073" s="331" t="str">
        <f t="shared" ref="FP1073:FP1108" si="65">IF(ISERROR(FO1073/FN1073),"",FO1073/FN1073)</f>
        <v/>
      </c>
      <c r="FQ1073" s="552" t="s">
        <v>137</v>
      </c>
      <c r="FR1073" s="551">
        <v>0</v>
      </c>
      <c r="FS1073" s="552" t="s">
        <v>137</v>
      </c>
      <c r="FT1073" s="171">
        <v>0</v>
      </c>
      <c r="FU1073" s="171">
        <v>0</v>
      </c>
      <c r="FV1073" s="331" t="str">
        <f t="shared" ref="FV1073:FV1108" si="66">IF(ISERROR(FU1073/FT1073),"",FU1073/FT1073)</f>
        <v/>
      </c>
      <c r="FW1073" s="552" t="s">
        <v>137</v>
      </c>
      <c r="FX1073" s="551">
        <v>0</v>
      </c>
      <c r="FY1073" s="552" t="s">
        <v>137</v>
      </c>
      <c r="FZ1073" s="171">
        <v>1</v>
      </c>
      <c r="GA1073" s="171">
        <v>0</v>
      </c>
      <c r="GB1073" s="331">
        <f t="shared" ref="GB1073:GB1108" si="67">IF(ISERROR(GA1073/FZ1073),"",GA1073/FZ1073)</f>
        <v>0</v>
      </c>
      <c r="GC1073" s="552" t="s">
        <v>17045</v>
      </c>
      <c r="GD1073" s="551">
        <v>1</v>
      </c>
      <c r="GE1073" s="552" t="s">
        <v>17048</v>
      </c>
      <c r="GF1073" s="171">
        <v>6</v>
      </c>
      <c r="GG1073" s="171">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4"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1">
        <v>0</v>
      </c>
      <c r="BQ1074" s="171">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1">
        <v>0</v>
      </c>
      <c r="DG1074" s="171">
        <v>0</v>
      </c>
      <c r="DH1074" s="331" t="str">
        <f t="shared" si="55"/>
        <v/>
      </c>
      <c r="DI1074" s="552" t="s">
        <v>137</v>
      </c>
      <c r="DJ1074" s="551">
        <v>0</v>
      </c>
      <c r="DK1074" s="552" t="s">
        <v>137</v>
      </c>
      <c r="DL1074" s="171">
        <v>1</v>
      </c>
      <c r="DM1074" s="171">
        <v>1</v>
      </c>
      <c r="DN1074" s="331">
        <f t="shared" si="56"/>
        <v>1</v>
      </c>
      <c r="DO1074" s="552" t="s">
        <v>137</v>
      </c>
      <c r="DP1074" s="550">
        <v>0</v>
      </c>
      <c r="DQ1074" s="552" t="s">
        <v>137</v>
      </c>
      <c r="DR1074" s="171">
        <v>10</v>
      </c>
      <c r="DS1074" s="171">
        <v>0</v>
      </c>
      <c r="DT1074" s="331">
        <f t="shared" si="57"/>
        <v>0</v>
      </c>
      <c r="DU1074" s="552" t="s">
        <v>6867</v>
      </c>
      <c r="DV1074" s="551">
        <v>0</v>
      </c>
      <c r="DW1074" s="552" t="s">
        <v>137</v>
      </c>
      <c r="DX1074" s="171">
        <v>5</v>
      </c>
      <c r="DY1074" s="171">
        <v>0</v>
      </c>
      <c r="DZ1074" s="331">
        <f t="shared" si="58"/>
        <v>0</v>
      </c>
      <c r="EA1074" s="552" t="s">
        <v>15014</v>
      </c>
      <c r="EB1074" s="551">
        <v>0</v>
      </c>
      <c r="EC1074" s="552" t="s">
        <v>137</v>
      </c>
      <c r="ED1074" s="171">
        <v>2</v>
      </c>
      <c r="EE1074" s="171">
        <v>2</v>
      </c>
      <c r="EF1074" s="575">
        <f t="shared" si="59"/>
        <v>1</v>
      </c>
      <c r="EG1074" s="552" t="s">
        <v>137</v>
      </c>
      <c r="EH1074" s="551">
        <v>0</v>
      </c>
      <c r="EI1074" s="552" t="s">
        <v>137</v>
      </c>
      <c r="EJ1074" s="171">
        <v>2</v>
      </c>
      <c r="EK1074" s="171">
        <v>0</v>
      </c>
      <c r="EL1074" s="575">
        <f t="shared" si="60"/>
        <v>0</v>
      </c>
      <c r="EM1074" s="552" t="s">
        <v>6868</v>
      </c>
      <c r="EN1074" s="551">
        <v>2</v>
      </c>
      <c r="EO1074" s="552" t="s">
        <v>6869</v>
      </c>
      <c r="EP1074" s="171">
        <v>1</v>
      </c>
      <c r="EQ1074" s="171">
        <v>1</v>
      </c>
      <c r="ER1074" s="331">
        <f t="shared" si="61"/>
        <v>1</v>
      </c>
      <c r="ES1074" s="552" t="s">
        <v>137</v>
      </c>
      <c r="ET1074" s="551">
        <v>0</v>
      </c>
      <c r="EU1074" s="552" t="s">
        <v>137</v>
      </c>
      <c r="EV1074" s="171">
        <v>16</v>
      </c>
      <c r="EW1074" s="171">
        <v>11</v>
      </c>
      <c r="EX1074" s="331">
        <f t="shared" si="62"/>
        <v>0.6875</v>
      </c>
      <c r="EY1074" s="552" t="s">
        <v>13395</v>
      </c>
      <c r="EZ1074" s="551">
        <v>5</v>
      </c>
      <c r="FA1074" s="552" t="s">
        <v>13396</v>
      </c>
      <c r="FB1074" s="171">
        <v>2</v>
      </c>
      <c r="FC1074" s="171">
        <v>2</v>
      </c>
      <c r="FD1074" s="331">
        <f t="shared" si="63"/>
        <v>1</v>
      </c>
      <c r="FE1074" s="552" t="s">
        <v>137</v>
      </c>
      <c r="FF1074" s="551">
        <v>0</v>
      </c>
      <c r="FG1074" s="552" t="s">
        <v>137</v>
      </c>
      <c r="FH1074" s="171">
        <v>0</v>
      </c>
      <c r="FI1074" s="171">
        <v>0</v>
      </c>
      <c r="FJ1074" s="331" t="str">
        <f t="shared" si="64"/>
        <v/>
      </c>
      <c r="FK1074" s="552" t="s">
        <v>137</v>
      </c>
      <c r="FL1074" s="551">
        <v>0</v>
      </c>
      <c r="FM1074" s="552" t="s">
        <v>137</v>
      </c>
      <c r="FN1074" s="171">
        <v>0</v>
      </c>
      <c r="FO1074" s="171">
        <v>0</v>
      </c>
      <c r="FP1074" s="331" t="str">
        <f t="shared" si="65"/>
        <v/>
      </c>
      <c r="FQ1074" s="552" t="s">
        <v>137</v>
      </c>
      <c r="FR1074" s="551">
        <v>0</v>
      </c>
      <c r="FS1074" s="552" t="s">
        <v>137</v>
      </c>
      <c r="FT1074" s="171">
        <v>0</v>
      </c>
      <c r="FU1074" s="171">
        <v>0</v>
      </c>
      <c r="FV1074" s="331" t="str">
        <f t="shared" si="66"/>
        <v/>
      </c>
      <c r="FW1074" s="552" t="s">
        <v>137</v>
      </c>
      <c r="FX1074" s="551">
        <v>0</v>
      </c>
      <c r="FY1074" s="552" t="s">
        <v>137</v>
      </c>
      <c r="FZ1074" s="171">
        <v>6</v>
      </c>
      <c r="GA1074" s="171">
        <v>4</v>
      </c>
      <c r="GB1074" s="331">
        <f t="shared" si="67"/>
        <v>0.66666666666666663</v>
      </c>
      <c r="GC1074" s="552" t="s">
        <v>6870</v>
      </c>
      <c r="GD1074" s="551">
        <v>1</v>
      </c>
      <c r="GE1074" s="552" t="s">
        <v>6871</v>
      </c>
      <c r="GF1074" s="171">
        <v>10</v>
      </c>
      <c r="GG1074" s="171">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4"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1">
        <v>3</v>
      </c>
      <c r="BQ1075" s="171">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1">
        <v>0</v>
      </c>
      <c r="DG1075" s="171">
        <v>0</v>
      </c>
      <c r="DH1075" s="331" t="str">
        <f t="shared" si="55"/>
        <v/>
      </c>
      <c r="DI1075" s="552" t="s">
        <v>137</v>
      </c>
      <c r="DJ1075" s="551">
        <v>0</v>
      </c>
      <c r="DK1075" s="552" t="s">
        <v>137</v>
      </c>
      <c r="DL1075" s="171">
        <v>0</v>
      </c>
      <c r="DM1075" s="171">
        <v>0</v>
      </c>
      <c r="DN1075" s="331" t="str">
        <f t="shared" si="56"/>
        <v/>
      </c>
      <c r="DO1075" s="552" t="s">
        <v>137</v>
      </c>
      <c r="DP1075" s="550">
        <v>0</v>
      </c>
      <c r="DQ1075" s="552" t="s">
        <v>137</v>
      </c>
      <c r="DR1075" s="171">
        <v>32</v>
      </c>
      <c r="DS1075" s="171">
        <v>0</v>
      </c>
      <c r="DT1075" s="331">
        <f t="shared" si="57"/>
        <v>0</v>
      </c>
      <c r="DU1075" s="552" t="s">
        <v>12240</v>
      </c>
      <c r="DV1075" s="551">
        <v>0</v>
      </c>
      <c r="DW1075" s="552" t="s">
        <v>137</v>
      </c>
      <c r="DX1075" s="171">
        <v>18</v>
      </c>
      <c r="DY1075" s="171">
        <v>0</v>
      </c>
      <c r="DZ1075" s="331">
        <f t="shared" si="58"/>
        <v>0</v>
      </c>
      <c r="EA1075" s="552" t="s">
        <v>15018</v>
      </c>
      <c r="EB1075" s="551">
        <v>0</v>
      </c>
      <c r="EC1075" s="552" t="s">
        <v>137</v>
      </c>
      <c r="ED1075" s="171">
        <v>1</v>
      </c>
      <c r="EE1075" s="171">
        <v>0</v>
      </c>
      <c r="EF1075" s="575">
        <f t="shared" si="59"/>
        <v>0</v>
      </c>
      <c r="EG1075" s="552" t="s">
        <v>15019</v>
      </c>
      <c r="EH1075" s="551">
        <v>0</v>
      </c>
      <c r="EI1075" s="552"/>
      <c r="EJ1075" s="171">
        <v>6</v>
      </c>
      <c r="EK1075" s="171">
        <v>0</v>
      </c>
      <c r="EL1075" s="575">
        <f t="shared" si="60"/>
        <v>0</v>
      </c>
      <c r="EM1075" s="552" t="s">
        <v>15018</v>
      </c>
      <c r="EN1075" s="551">
        <v>6</v>
      </c>
      <c r="EO1075" s="552" t="s">
        <v>6873</v>
      </c>
      <c r="EP1075" s="171">
        <v>10</v>
      </c>
      <c r="EQ1075" s="171">
        <v>4</v>
      </c>
      <c r="ER1075" s="331">
        <f t="shared" si="61"/>
        <v>0.4</v>
      </c>
      <c r="ES1075" s="552" t="s">
        <v>15018</v>
      </c>
      <c r="ET1075" s="551">
        <v>2</v>
      </c>
      <c r="EU1075" s="552" t="s">
        <v>6873</v>
      </c>
      <c r="EV1075" s="171">
        <v>15</v>
      </c>
      <c r="EW1075" s="171">
        <v>2</v>
      </c>
      <c r="EX1075" s="331">
        <f t="shared" si="62"/>
        <v>0.13333333333333333</v>
      </c>
      <c r="EY1075" s="552" t="s">
        <v>15020</v>
      </c>
      <c r="EZ1075" s="551">
        <v>8</v>
      </c>
      <c r="FA1075" s="552" t="s">
        <v>6873</v>
      </c>
      <c r="FB1075" s="171">
        <v>3</v>
      </c>
      <c r="FC1075" s="171">
        <v>0</v>
      </c>
      <c r="FD1075" s="331">
        <f t="shared" si="63"/>
        <v>0</v>
      </c>
      <c r="FE1075" s="552" t="s">
        <v>15018</v>
      </c>
      <c r="FF1075" s="551">
        <v>3</v>
      </c>
      <c r="FG1075" s="552" t="s">
        <v>6873</v>
      </c>
      <c r="FH1075" s="171">
        <v>0</v>
      </c>
      <c r="FI1075" s="171">
        <v>0</v>
      </c>
      <c r="FJ1075" s="331" t="str">
        <f t="shared" si="64"/>
        <v/>
      </c>
      <c r="FK1075" s="552" t="s">
        <v>137</v>
      </c>
      <c r="FL1075" s="551">
        <v>0</v>
      </c>
      <c r="FM1075" s="552" t="s">
        <v>137</v>
      </c>
      <c r="FN1075" s="171">
        <v>1</v>
      </c>
      <c r="FO1075" s="171">
        <v>1</v>
      </c>
      <c r="FP1075" s="331">
        <f t="shared" si="65"/>
        <v>1</v>
      </c>
      <c r="FQ1075" s="552" t="s">
        <v>137</v>
      </c>
      <c r="FR1075" s="551">
        <v>0</v>
      </c>
      <c r="FS1075" s="552" t="s">
        <v>137</v>
      </c>
      <c r="FT1075" s="171">
        <v>5</v>
      </c>
      <c r="FU1075" s="171">
        <v>4</v>
      </c>
      <c r="FV1075" s="331">
        <f t="shared" si="66"/>
        <v>0.8</v>
      </c>
      <c r="FW1075" s="552" t="s">
        <v>6875</v>
      </c>
      <c r="FX1075" s="551">
        <v>0</v>
      </c>
      <c r="FY1075" s="552" t="s">
        <v>6873</v>
      </c>
      <c r="FZ1075" s="171">
        <v>7</v>
      </c>
      <c r="GA1075" s="171">
        <v>2</v>
      </c>
      <c r="GB1075" s="331">
        <f t="shared" si="67"/>
        <v>0.2857142857142857</v>
      </c>
      <c r="GC1075" s="552" t="s">
        <v>15021</v>
      </c>
      <c r="GD1075" s="551">
        <v>3</v>
      </c>
      <c r="GE1075" s="552" t="s">
        <v>6873</v>
      </c>
      <c r="GF1075" s="171">
        <v>1</v>
      </c>
      <c r="GG1075" s="171">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4"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1">
        <v>1</v>
      </c>
      <c r="BQ1076" s="171">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1">
        <v>0</v>
      </c>
      <c r="DG1076" s="171">
        <v>0</v>
      </c>
      <c r="DH1076" s="331" t="str">
        <f t="shared" si="55"/>
        <v/>
      </c>
      <c r="DI1076" s="552" t="s">
        <v>137</v>
      </c>
      <c r="DJ1076" s="551">
        <v>0</v>
      </c>
      <c r="DK1076" s="552" t="s">
        <v>137</v>
      </c>
      <c r="DL1076" s="171">
        <v>0</v>
      </c>
      <c r="DM1076" s="171">
        <v>0</v>
      </c>
      <c r="DN1076" s="331" t="str">
        <f t="shared" si="56"/>
        <v/>
      </c>
      <c r="DO1076" s="552" t="s">
        <v>137</v>
      </c>
      <c r="DP1076" s="550">
        <v>0</v>
      </c>
      <c r="DQ1076" s="552" t="s">
        <v>137</v>
      </c>
      <c r="DR1076" s="171">
        <v>18</v>
      </c>
      <c r="DS1076" s="171">
        <v>0</v>
      </c>
      <c r="DT1076" s="331">
        <f t="shared" si="57"/>
        <v>0</v>
      </c>
      <c r="DU1076" s="552" t="s">
        <v>532</v>
      </c>
      <c r="DV1076" s="551">
        <v>0</v>
      </c>
      <c r="DW1076" s="552" t="s">
        <v>137</v>
      </c>
      <c r="DX1076" s="171">
        <v>0</v>
      </c>
      <c r="DY1076" s="171">
        <v>0</v>
      </c>
      <c r="DZ1076" s="331" t="str">
        <f t="shared" si="58"/>
        <v/>
      </c>
      <c r="EA1076" s="552" t="s">
        <v>137</v>
      </c>
      <c r="EB1076" s="551">
        <v>0</v>
      </c>
      <c r="EC1076" s="552" t="s">
        <v>137</v>
      </c>
      <c r="ED1076" s="171">
        <v>2</v>
      </c>
      <c r="EE1076" s="171">
        <v>0</v>
      </c>
      <c r="EF1076" s="575">
        <f t="shared" si="59"/>
        <v>0</v>
      </c>
      <c r="EG1076" s="552" t="s">
        <v>6878</v>
      </c>
      <c r="EH1076" s="551">
        <v>0</v>
      </c>
      <c r="EI1076" s="552" t="s">
        <v>137</v>
      </c>
      <c r="EJ1076" s="171">
        <v>7</v>
      </c>
      <c r="EK1076" s="171">
        <v>0</v>
      </c>
      <c r="EL1076" s="575">
        <f t="shared" si="60"/>
        <v>0</v>
      </c>
      <c r="EM1076" s="552" t="s">
        <v>15023</v>
      </c>
      <c r="EN1076" s="551">
        <v>7</v>
      </c>
      <c r="EO1076" s="552" t="s">
        <v>6879</v>
      </c>
      <c r="EP1076" s="171">
        <v>5</v>
      </c>
      <c r="EQ1076" s="171">
        <v>0</v>
      </c>
      <c r="ER1076" s="331">
        <f t="shared" si="61"/>
        <v>0</v>
      </c>
      <c r="ES1076" s="552" t="s">
        <v>15024</v>
      </c>
      <c r="ET1076" s="551">
        <v>3</v>
      </c>
      <c r="EU1076" s="552" t="s">
        <v>15025</v>
      </c>
      <c r="EV1076" s="171">
        <v>14</v>
      </c>
      <c r="EW1076" s="171">
        <v>14</v>
      </c>
      <c r="EX1076" s="331">
        <f t="shared" si="62"/>
        <v>1</v>
      </c>
      <c r="EY1076" s="552"/>
      <c r="EZ1076" s="551">
        <v>0</v>
      </c>
      <c r="FA1076" s="552" t="s">
        <v>137</v>
      </c>
      <c r="FB1076" s="171">
        <v>4</v>
      </c>
      <c r="FC1076" s="171">
        <v>3</v>
      </c>
      <c r="FD1076" s="331">
        <f t="shared" si="63"/>
        <v>0.75</v>
      </c>
      <c r="FE1076" s="552" t="s">
        <v>6881</v>
      </c>
      <c r="FF1076" s="551">
        <v>1</v>
      </c>
      <c r="FG1076" s="552" t="s">
        <v>6880</v>
      </c>
      <c r="FH1076" s="171">
        <v>0</v>
      </c>
      <c r="FI1076" s="171">
        <v>0</v>
      </c>
      <c r="FJ1076" s="331" t="str">
        <f t="shared" si="64"/>
        <v/>
      </c>
      <c r="FK1076" s="552" t="s">
        <v>137</v>
      </c>
      <c r="FL1076" s="551">
        <v>0</v>
      </c>
      <c r="FM1076" s="552" t="s">
        <v>137</v>
      </c>
      <c r="FN1076" s="171">
        <v>0</v>
      </c>
      <c r="FO1076" s="171">
        <v>0</v>
      </c>
      <c r="FP1076" s="331" t="str">
        <f t="shared" si="65"/>
        <v/>
      </c>
      <c r="FQ1076" s="552" t="s">
        <v>137</v>
      </c>
      <c r="FR1076" s="551">
        <v>0</v>
      </c>
      <c r="FS1076" s="552" t="s">
        <v>137</v>
      </c>
      <c r="FT1076" s="171">
        <v>1</v>
      </c>
      <c r="FU1076" s="171">
        <v>0</v>
      </c>
      <c r="FV1076" s="331">
        <f t="shared" si="66"/>
        <v>0</v>
      </c>
      <c r="FW1076" s="552" t="s">
        <v>15026</v>
      </c>
      <c r="FX1076" s="551">
        <v>1</v>
      </c>
      <c r="FY1076" s="552" t="s">
        <v>15027</v>
      </c>
      <c r="FZ1076" s="171">
        <v>3</v>
      </c>
      <c r="GA1076" s="171">
        <v>1</v>
      </c>
      <c r="GB1076" s="331">
        <f t="shared" si="67"/>
        <v>0.33333333333333331</v>
      </c>
      <c r="GC1076" s="552" t="s">
        <v>6882</v>
      </c>
      <c r="GD1076" s="551">
        <v>1</v>
      </c>
      <c r="GE1076" s="552" t="s">
        <v>6883</v>
      </c>
      <c r="GF1076" s="171">
        <v>22</v>
      </c>
      <c r="GG1076" s="171">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4"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1">
        <v>2</v>
      </c>
      <c r="BQ1077" s="171">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1">
        <v>0</v>
      </c>
      <c r="DG1077" s="171">
        <v>0</v>
      </c>
      <c r="DH1077" s="331" t="str">
        <f t="shared" si="55"/>
        <v/>
      </c>
      <c r="DI1077" s="552" t="s">
        <v>137</v>
      </c>
      <c r="DJ1077" s="551">
        <v>0</v>
      </c>
      <c r="DK1077" s="552" t="s">
        <v>137</v>
      </c>
      <c r="DL1077" s="171">
        <v>0</v>
      </c>
      <c r="DM1077" s="171">
        <v>0</v>
      </c>
      <c r="DN1077" s="331" t="str">
        <f t="shared" si="56"/>
        <v/>
      </c>
      <c r="DO1077" s="552" t="s">
        <v>137</v>
      </c>
      <c r="DP1077" s="550">
        <v>0</v>
      </c>
      <c r="DQ1077" s="552" t="s">
        <v>137</v>
      </c>
      <c r="DR1077" s="171">
        <v>12</v>
      </c>
      <c r="DS1077" s="171">
        <v>0</v>
      </c>
      <c r="DT1077" s="331">
        <f t="shared" si="57"/>
        <v>0</v>
      </c>
      <c r="DU1077" s="552" t="s">
        <v>6888</v>
      </c>
      <c r="DV1077" s="551">
        <v>0</v>
      </c>
      <c r="DW1077" s="552" t="s">
        <v>137</v>
      </c>
      <c r="DX1077" s="171">
        <v>4</v>
      </c>
      <c r="DY1077" s="171">
        <v>0</v>
      </c>
      <c r="DZ1077" s="331">
        <f t="shared" si="58"/>
        <v>0</v>
      </c>
      <c r="EA1077" s="552" t="s">
        <v>6889</v>
      </c>
      <c r="EB1077" s="551">
        <v>0</v>
      </c>
      <c r="EC1077" s="552" t="s">
        <v>137</v>
      </c>
      <c r="ED1077" s="171">
        <v>0</v>
      </c>
      <c r="EE1077" s="171">
        <v>0</v>
      </c>
      <c r="EF1077" s="575" t="str">
        <f t="shared" si="59"/>
        <v/>
      </c>
      <c r="EG1077" s="552" t="s">
        <v>137</v>
      </c>
      <c r="EH1077" s="551">
        <v>0</v>
      </c>
      <c r="EI1077" s="552" t="s">
        <v>137</v>
      </c>
      <c r="EJ1077" s="171">
        <v>2</v>
      </c>
      <c r="EK1077" s="171">
        <v>0</v>
      </c>
      <c r="EL1077" s="575">
        <f t="shared" si="60"/>
        <v>0</v>
      </c>
      <c r="EM1077" s="552" t="s">
        <v>6890</v>
      </c>
      <c r="EN1077" s="551">
        <v>2</v>
      </c>
      <c r="EO1077" s="552" t="s">
        <v>6890</v>
      </c>
      <c r="EP1077" s="171">
        <v>3</v>
      </c>
      <c r="EQ1077" s="171">
        <v>2</v>
      </c>
      <c r="ER1077" s="331">
        <f t="shared" si="61"/>
        <v>0.66666666666666663</v>
      </c>
      <c r="ES1077" s="552" t="s">
        <v>6891</v>
      </c>
      <c r="ET1077" s="551">
        <v>1</v>
      </c>
      <c r="EU1077" s="552" t="s">
        <v>6891</v>
      </c>
      <c r="EV1077" s="171">
        <v>3</v>
      </c>
      <c r="EW1077" s="171">
        <v>3</v>
      </c>
      <c r="EX1077" s="331">
        <f t="shared" si="62"/>
        <v>1</v>
      </c>
      <c r="EY1077" s="552"/>
      <c r="EZ1077" s="551">
        <v>0</v>
      </c>
      <c r="FA1077" s="552" t="s">
        <v>137</v>
      </c>
      <c r="FB1077" s="171">
        <v>3</v>
      </c>
      <c r="FC1077" s="171">
        <v>2</v>
      </c>
      <c r="FD1077" s="331">
        <f t="shared" si="63"/>
        <v>0.66666666666666663</v>
      </c>
      <c r="FE1077" s="552" t="s">
        <v>6892</v>
      </c>
      <c r="FF1077" s="551">
        <v>1</v>
      </c>
      <c r="FG1077" s="552" t="s">
        <v>6892</v>
      </c>
      <c r="FH1077" s="171">
        <v>0</v>
      </c>
      <c r="FI1077" s="171">
        <v>0</v>
      </c>
      <c r="FJ1077" s="331" t="str">
        <f t="shared" si="64"/>
        <v/>
      </c>
      <c r="FK1077" s="552" t="s">
        <v>137</v>
      </c>
      <c r="FL1077" s="551">
        <v>0</v>
      </c>
      <c r="FM1077" s="552" t="s">
        <v>137</v>
      </c>
      <c r="FN1077" s="171">
        <v>0</v>
      </c>
      <c r="FO1077" s="171">
        <v>0</v>
      </c>
      <c r="FP1077" s="331" t="str">
        <f t="shared" si="65"/>
        <v/>
      </c>
      <c r="FQ1077" s="552" t="s">
        <v>137</v>
      </c>
      <c r="FR1077" s="551">
        <v>0</v>
      </c>
      <c r="FS1077" s="552" t="s">
        <v>137</v>
      </c>
      <c r="FT1077" s="171">
        <v>4</v>
      </c>
      <c r="FU1077" s="171">
        <v>4</v>
      </c>
      <c r="FV1077" s="331">
        <f t="shared" si="66"/>
        <v>1</v>
      </c>
      <c r="FW1077" s="552" t="s">
        <v>137</v>
      </c>
      <c r="FX1077" s="551">
        <v>0</v>
      </c>
      <c r="FY1077" s="552" t="s">
        <v>137</v>
      </c>
      <c r="FZ1077" s="171">
        <v>3</v>
      </c>
      <c r="GA1077" s="171">
        <v>3</v>
      </c>
      <c r="GB1077" s="331">
        <f t="shared" si="67"/>
        <v>1</v>
      </c>
      <c r="GC1077" s="552" t="s">
        <v>137</v>
      </c>
      <c r="GD1077" s="551">
        <v>0</v>
      </c>
      <c r="GE1077" s="552" t="s">
        <v>137</v>
      </c>
      <c r="GF1077" s="171">
        <v>9</v>
      </c>
      <c r="GG1077" s="171">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4"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1">
        <v>1</v>
      </c>
      <c r="BQ1078" s="171">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1">
        <v>0</v>
      </c>
      <c r="DG1078" s="171">
        <v>0</v>
      </c>
      <c r="DH1078" s="331" t="str">
        <f t="shared" si="55"/>
        <v/>
      </c>
      <c r="DI1078" s="552" t="s">
        <v>137</v>
      </c>
      <c r="DJ1078" s="551">
        <v>0</v>
      </c>
      <c r="DK1078" s="552" t="s">
        <v>137</v>
      </c>
      <c r="DL1078" s="171">
        <v>0</v>
      </c>
      <c r="DM1078" s="171">
        <v>0</v>
      </c>
      <c r="DN1078" s="331" t="str">
        <f t="shared" si="56"/>
        <v/>
      </c>
      <c r="DO1078" s="552" t="s">
        <v>137</v>
      </c>
      <c r="DP1078" s="550">
        <v>0</v>
      </c>
      <c r="DQ1078" s="552" t="s">
        <v>137</v>
      </c>
      <c r="DR1078" s="171">
        <v>4</v>
      </c>
      <c r="DS1078" s="171">
        <v>0</v>
      </c>
      <c r="DT1078" s="331">
        <f t="shared" si="57"/>
        <v>0</v>
      </c>
      <c r="DU1078" s="552" t="s">
        <v>234</v>
      </c>
      <c r="DV1078" s="551">
        <v>0</v>
      </c>
      <c r="DW1078" s="552" t="s">
        <v>137</v>
      </c>
      <c r="DX1078" s="171">
        <v>0</v>
      </c>
      <c r="DY1078" s="171">
        <v>0</v>
      </c>
      <c r="DZ1078" s="331" t="str">
        <f t="shared" si="58"/>
        <v/>
      </c>
      <c r="EA1078" s="552" t="s">
        <v>137</v>
      </c>
      <c r="EB1078" s="551">
        <v>0</v>
      </c>
      <c r="EC1078" s="552" t="s">
        <v>137</v>
      </c>
      <c r="ED1078" s="171">
        <v>0</v>
      </c>
      <c r="EE1078" s="171">
        <v>0</v>
      </c>
      <c r="EF1078" s="575" t="str">
        <f t="shared" si="59"/>
        <v/>
      </c>
      <c r="EG1078" s="552" t="s">
        <v>137</v>
      </c>
      <c r="EH1078" s="551">
        <v>0</v>
      </c>
      <c r="EI1078" s="552" t="s">
        <v>137</v>
      </c>
      <c r="EJ1078" s="171">
        <v>1</v>
      </c>
      <c r="EK1078" s="171">
        <v>0</v>
      </c>
      <c r="EL1078" s="575">
        <f t="shared" si="60"/>
        <v>0</v>
      </c>
      <c r="EM1078" s="552" t="s">
        <v>234</v>
      </c>
      <c r="EN1078" s="551">
        <v>1</v>
      </c>
      <c r="EO1078" s="552" t="s">
        <v>6896</v>
      </c>
      <c r="EP1078" s="171">
        <v>2</v>
      </c>
      <c r="EQ1078" s="171">
        <v>0</v>
      </c>
      <c r="ER1078" s="331">
        <f t="shared" si="61"/>
        <v>0</v>
      </c>
      <c r="ES1078" s="552" t="s">
        <v>234</v>
      </c>
      <c r="ET1078" s="551">
        <v>2</v>
      </c>
      <c r="EU1078" s="552" t="s">
        <v>6897</v>
      </c>
      <c r="EV1078" s="171">
        <v>8</v>
      </c>
      <c r="EW1078" s="171">
        <v>1</v>
      </c>
      <c r="EX1078" s="331">
        <f t="shared" si="62"/>
        <v>0.125</v>
      </c>
      <c r="EY1078" s="552" t="s">
        <v>13397</v>
      </c>
      <c r="EZ1078" s="551">
        <v>7</v>
      </c>
      <c r="FA1078" s="552" t="s">
        <v>13398</v>
      </c>
      <c r="FB1078" s="171">
        <v>0</v>
      </c>
      <c r="FC1078" s="171">
        <v>0</v>
      </c>
      <c r="FD1078" s="331" t="str">
        <f t="shared" si="63"/>
        <v/>
      </c>
      <c r="FE1078" s="552" t="s">
        <v>137</v>
      </c>
      <c r="FF1078" s="551">
        <v>0</v>
      </c>
      <c r="FG1078" s="552" t="s">
        <v>137</v>
      </c>
      <c r="FH1078" s="171">
        <v>0</v>
      </c>
      <c r="FI1078" s="171">
        <v>0</v>
      </c>
      <c r="FJ1078" s="331" t="str">
        <f t="shared" si="64"/>
        <v/>
      </c>
      <c r="FK1078" s="552" t="s">
        <v>137</v>
      </c>
      <c r="FL1078" s="551">
        <v>0</v>
      </c>
      <c r="FM1078" s="552" t="s">
        <v>137</v>
      </c>
      <c r="FN1078" s="171">
        <v>0</v>
      </c>
      <c r="FO1078" s="171">
        <v>0</v>
      </c>
      <c r="FP1078" s="331" t="str">
        <f t="shared" si="65"/>
        <v/>
      </c>
      <c r="FQ1078" s="552" t="s">
        <v>137</v>
      </c>
      <c r="FR1078" s="551">
        <v>0</v>
      </c>
      <c r="FS1078" s="552" t="s">
        <v>137</v>
      </c>
      <c r="FT1078" s="171">
        <v>0</v>
      </c>
      <c r="FU1078" s="171">
        <v>0</v>
      </c>
      <c r="FV1078" s="331" t="str">
        <f t="shared" si="66"/>
        <v/>
      </c>
      <c r="FW1078" s="552" t="s">
        <v>137</v>
      </c>
      <c r="FX1078" s="551">
        <v>0</v>
      </c>
      <c r="FY1078" s="552" t="s">
        <v>137</v>
      </c>
      <c r="FZ1078" s="171">
        <v>1</v>
      </c>
      <c r="GA1078" s="171">
        <v>0</v>
      </c>
      <c r="GB1078" s="331">
        <f t="shared" si="67"/>
        <v>0</v>
      </c>
      <c r="GC1078" s="552" t="s">
        <v>418</v>
      </c>
      <c r="GD1078" s="551">
        <v>1</v>
      </c>
      <c r="GE1078" s="552" t="s">
        <v>6898</v>
      </c>
      <c r="GF1078" s="171">
        <v>0</v>
      </c>
      <c r="GG1078" s="171">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4"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1">
        <v>1</v>
      </c>
      <c r="BQ1079" s="171">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1">
        <v>0</v>
      </c>
      <c r="DG1079" s="171">
        <v>0</v>
      </c>
      <c r="DH1079" s="331" t="str">
        <f t="shared" si="55"/>
        <v/>
      </c>
      <c r="DI1079" s="552" t="s">
        <v>137</v>
      </c>
      <c r="DJ1079" s="551">
        <v>0</v>
      </c>
      <c r="DK1079" s="552" t="s">
        <v>137</v>
      </c>
      <c r="DL1079" s="171">
        <v>1</v>
      </c>
      <c r="DM1079" s="171">
        <v>1</v>
      </c>
      <c r="DN1079" s="331">
        <f t="shared" si="56"/>
        <v>1</v>
      </c>
      <c r="DO1079" s="552" t="s">
        <v>137</v>
      </c>
      <c r="DP1079" s="550">
        <v>0</v>
      </c>
      <c r="DQ1079" s="552" t="s">
        <v>137</v>
      </c>
      <c r="DR1079" s="171">
        <v>0</v>
      </c>
      <c r="DS1079" s="171">
        <v>0</v>
      </c>
      <c r="DT1079" s="331" t="str">
        <f t="shared" si="57"/>
        <v/>
      </c>
      <c r="DU1079" s="552" t="s">
        <v>137</v>
      </c>
      <c r="DV1079" s="551">
        <v>0</v>
      </c>
      <c r="DW1079" s="552" t="s">
        <v>137</v>
      </c>
      <c r="DX1079" s="171">
        <v>0</v>
      </c>
      <c r="DY1079" s="171">
        <v>0</v>
      </c>
      <c r="DZ1079" s="331" t="str">
        <f t="shared" si="58"/>
        <v/>
      </c>
      <c r="EA1079" s="552" t="s">
        <v>137</v>
      </c>
      <c r="EB1079" s="551">
        <v>0</v>
      </c>
      <c r="EC1079" s="552" t="s">
        <v>137</v>
      </c>
      <c r="ED1079" s="171">
        <v>0</v>
      </c>
      <c r="EE1079" s="171">
        <v>0</v>
      </c>
      <c r="EF1079" s="575" t="str">
        <f t="shared" si="59"/>
        <v/>
      </c>
      <c r="EG1079" s="552" t="s">
        <v>137</v>
      </c>
      <c r="EH1079" s="551">
        <v>0</v>
      </c>
      <c r="EI1079" s="552" t="s">
        <v>137</v>
      </c>
      <c r="EJ1079" s="171">
        <v>1</v>
      </c>
      <c r="EK1079" s="171">
        <v>0</v>
      </c>
      <c r="EL1079" s="575">
        <f t="shared" si="60"/>
        <v>0</v>
      </c>
      <c r="EM1079" s="552" t="s">
        <v>1835</v>
      </c>
      <c r="EN1079" s="551">
        <v>1</v>
      </c>
      <c r="EO1079" s="552" t="s">
        <v>6901</v>
      </c>
      <c r="EP1079" s="171">
        <v>0</v>
      </c>
      <c r="EQ1079" s="171">
        <v>0</v>
      </c>
      <c r="ER1079" s="331" t="str">
        <f t="shared" si="61"/>
        <v/>
      </c>
      <c r="ES1079" s="552" t="s">
        <v>137</v>
      </c>
      <c r="ET1079" s="551">
        <v>0</v>
      </c>
      <c r="EU1079" s="552" t="s">
        <v>137</v>
      </c>
      <c r="EV1079" s="171">
        <v>1</v>
      </c>
      <c r="EW1079" s="171">
        <v>0</v>
      </c>
      <c r="EX1079" s="331">
        <f t="shared" si="62"/>
        <v>0</v>
      </c>
      <c r="EY1079" s="552" t="s">
        <v>1835</v>
      </c>
      <c r="EZ1079" s="551">
        <v>1</v>
      </c>
      <c r="FA1079" s="552" t="s">
        <v>13399</v>
      </c>
      <c r="FB1079" s="171">
        <v>0</v>
      </c>
      <c r="FC1079" s="171">
        <v>0</v>
      </c>
      <c r="FD1079" s="331" t="str">
        <f t="shared" si="63"/>
        <v/>
      </c>
      <c r="FE1079" s="552" t="s">
        <v>137</v>
      </c>
      <c r="FF1079" s="551">
        <v>0</v>
      </c>
      <c r="FG1079" s="552" t="s">
        <v>137</v>
      </c>
      <c r="FH1079" s="171">
        <v>0</v>
      </c>
      <c r="FI1079" s="171">
        <v>0</v>
      </c>
      <c r="FJ1079" s="331" t="str">
        <f t="shared" si="64"/>
        <v/>
      </c>
      <c r="FK1079" s="552" t="s">
        <v>137</v>
      </c>
      <c r="FL1079" s="551">
        <v>0</v>
      </c>
      <c r="FM1079" s="552" t="s">
        <v>137</v>
      </c>
      <c r="FN1079" s="171">
        <v>0</v>
      </c>
      <c r="FO1079" s="171">
        <v>0</v>
      </c>
      <c r="FP1079" s="331" t="str">
        <f t="shared" si="65"/>
        <v/>
      </c>
      <c r="FQ1079" s="552" t="s">
        <v>137</v>
      </c>
      <c r="FR1079" s="551">
        <v>0</v>
      </c>
      <c r="FS1079" s="552" t="s">
        <v>137</v>
      </c>
      <c r="FT1079" s="171">
        <v>0</v>
      </c>
      <c r="FU1079" s="171">
        <v>0</v>
      </c>
      <c r="FV1079" s="331" t="str">
        <f t="shared" si="66"/>
        <v/>
      </c>
      <c r="FW1079" s="552" t="s">
        <v>137</v>
      </c>
      <c r="FX1079" s="551">
        <v>0</v>
      </c>
      <c r="FY1079" s="552" t="s">
        <v>137</v>
      </c>
      <c r="FZ1079" s="171">
        <v>0</v>
      </c>
      <c r="GA1079" s="171">
        <v>0</v>
      </c>
      <c r="GB1079" s="331" t="str">
        <f t="shared" si="67"/>
        <v/>
      </c>
      <c r="GC1079" s="552" t="s">
        <v>137</v>
      </c>
      <c r="GD1079" s="551">
        <v>0</v>
      </c>
      <c r="GE1079" s="552" t="s">
        <v>137</v>
      </c>
      <c r="GF1079" s="171">
        <v>2</v>
      </c>
      <c r="GG1079" s="171">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4"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1">
        <v>1</v>
      </c>
      <c r="BQ1080" s="171">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1">
        <v>0</v>
      </c>
      <c r="DG1080" s="171">
        <v>0</v>
      </c>
      <c r="DH1080" s="331" t="str">
        <f t="shared" si="55"/>
        <v/>
      </c>
      <c r="DI1080" s="552" t="s">
        <v>137</v>
      </c>
      <c r="DJ1080" s="551">
        <v>0</v>
      </c>
      <c r="DK1080" s="552" t="s">
        <v>137</v>
      </c>
      <c r="DL1080" s="171">
        <v>0</v>
      </c>
      <c r="DM1080" s="171">
        <v>0</v>
      </c>
      <c r="DN1080" s="331" t="str">
        <f t="shared" si="56"/>
        <v/>
      </c>
      <c r="DO1080" s="552" t="s">
        <v>137</v>
      </c>
      <c r="DP1080" s="550">
        <v>0</v>
      </c>
      <c r="DQ1080" s="552" t="s">
        <v>137</v>
      </c>
      <c r="DR1080" s="171">
        <v>1</v>
      </c>
      <c r="DS1080" s="171">
        <v>0</v>
      </c>
      <c r="DT1080" s="331">
        <f t="shared" si="57"/>
        <v>0</v>
      </c>
      <c r="DU1080" s="552" t="s">
        <v>12244</v>
      </c>
      <c r="DV1080" s="551">
        <v>0</v>
      </c>
      <c r="DW1080" s="552" t="s">
        <v>137</v>
      </c>
      <c r="DX1080" s="171">
        <v>0</v>
      </c>
      <c r="DY1080" s="171">
        <v>0</v>
      </c>
      <c r="DZ1080" s="331" t="str">
        <f t="shared" si="58"/>
        <v/>
      </c>
      <c r="EA1080" s="552" t="s">
        <v>137</v>
      </c>
      <c r="EB1080" s="551">
        <v>0</v>
      </c>
      <c r="EC1080" s="552" t="s">
        <v>137</v>
      </c>
      <c r="ED1080" s="171">
        <v>0</v>
      </c>
      <c r="EE1080" s="171">
        <v>0</v>
      </c>
      <c r="EF1080" s="575" t="str">
        <f t="shared" si="59"/>
        <v/>
      </c>
      <c r="EG1080" s="552" t="s">
        <v>137</v>
      </c>
      <c r="EH1080" s="551">
        <v>0</v>
      </c>
      <c r="EI1080" s="552" t="s">
        <v>137</v>
      </c>
      <c r="EJ1080" s="171">
        <v>2</v>
      </c>
      <c r="EK1080" s="171">
        <v>0</v>
      </c>
      <c r="EL1080" s="575">
        <f t="shared" si="60"/>
        <v>0</v>
      </c>
      <c r="EM1080" s="552" t="s">
        <v>12245</v>
      </c>
      <c r="EN1080" s="551">
        <v>2</v>
      </c>
      <c r="EO1080" s="552" t="s">
        <v>12245</v>
      </c>
      <c r="EP1080" s="171">
        <v>1</v>
      </c>
      <c r="EQ1080" s="171">
        <v>0</v>
      </c>
      <c r="ER1080" s="331">
        <f t="shared" si="61"/>
        <v>0</v>
      </c>
      <c r="ES1080" s="552" t="s">
        <v>12246</v>
      </c>
      <c r="ET1080" s="551">
        <v>1</v>
      </c>
      <c r="EU1080" s="552" t="s">
        <v>12246</v>
      </c>
      <c r="EV1080" s="171">
        <v>2</v>
      </c>
      <c r="EW1080" s="171">
        <v>1</v>
      </c>
      <c r="EX1080" s="331">
        <f t="shared" si="62"/>
        <v>0.5</v>
      </c>
      <c r="EY1080" s="552" t="s">
        <v>13400</v>
      </c>
      <c r="EZ1080" s="551">
        <v>0</v>
      </c>
      <c r="FA1080" s="552" t="s">
        <v>137</v>
      </c>
      <c r="FB1080" s="171"/>
      <c r="FC1080" s="171"/>
      <c r="FD1080" s="331" t="str">
        <f t="shared" si="63"/>
        <v/>
      </c>
      <c r="FE1080" s="552" t="s">
        <v>137</v>
      </c>
      <c r="FF1080" s="551">
        <v>0</v>
      </c>
      <c r="FG1080" s="552" t="s">
        <v>137</v>
      </c>
      <c r="FH1080" s="171">
        <v>0</v>
      </c>
      <c r="FI1080" s="171">
        <v>0</v>
      </c>
      <c r="FJ1080" s="331" t="str">
        <f t="shared" si="64"/>
        <v/>
      </c>
      <c r="FK1080" s="552" t="s">
        <v>137</v>
      </c>
      <c r="FL1080" s="551">
        <v>0</v>
      </c>
      <c r="FM1080" s="552" t="s">
        <v>137</v>
      </c>
      <c r="FN1080" s="171">
        <v>0</v>
      </c>
      <c r="FO1080" s="171">
        <v>0</v>
      </c>
      <c r="FP1080" s="331" t="str">
        <f t="shared" si="65"/>
        <v/>
      </c>
      <c r="FQ1080" s="552" t="s">
        <v>137</v>
      </c>
      <c r="FR1080" s="551">
        <v>0</v>
      </c>
      <c r="FS1080" s="552" t="s">
        <v>137</v>
      </c>
      <c r="FT1080" s="171">
        <v>0</v>
      </c>
      <c r="FU1080" s="171">
        <v>0</v>
      </c>
      <c r="FV1080" s="331" t="str">
        <f t="shared" si="66"/>
        <v/>
      </c>
      <c r="FW1080" s="552" t="s">
        <v>137</v>
      </c>
      <c r="FX1080" s="551">
        <v>0</v>
      </c>
      <c r="FY1080" s="552" t="s">
        <v>137</v>
      </c>
      <c r="FZ1080" s="171">
        <v>4</v>
      </c>
      <c r="GA1080" s="171">
        <v>2</v>
      </c>
      <c r="GB1080" s="331">
        <f t="shared" si="67"/>
        <v>0.5</v>
      </c>
      <c r="GC1080" s="552" t="s">
        <v>12247</v>
      </c>
      <c r="GD1080" s="551"/>
      <c r="GE1080" s="552"/>
      <c r="GF1080" s="171">
        <v>5</v>
      </c>
      <c r="GG1080" s="171">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4"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1">
        <v>0</v>
      </c>
      <c r="BQ1081" s="171">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1">
        <v>0</v>
      </c>
      <c r="DG1081" s="171">
        <v>0</v>
      </c>
      <c r="DH1081" s="331" t="str">
        <f t="shared" si="55"/>
        <v/>
      </c>
      <c r="DI1081" s="552" t="s">
        <v>137</v>
      </c>
      <c r="DJ1081" s="551">
        <v>0</v>
      </c>
      <c r="DK1081" s="552" t="s">
        <v>137</v>
      </c>
      <c r="DL1081" s="171">
        <v>0</v>
      </c>
      <c r="DM1081" s="171">
        <v>0</v>
      </c>
      <c r="DN1081" s="331" t="str">
        <f t="shared" si="56"/>
        <v/>
      </c>
      <c r="DO1081" s="552" t="s">
        <v>137</v>
      </c>
      <c r="DP1081" s="550">
        <v>0</v>
      </c>
      <c r="DQ1081" s="552" t="s">
        <v>137</v>
      </c>
      <c r="DR1081" s="171">
        <v>6</v>
      </c>
      <c r="DS1081" s="171">
        <v>0</v>
      </c>
      <c r="DT1081" s="331">
        <f t="shared" si="57"/>
        <v>0</v>
      </c>
      <c r="DU1081" s="552" t="s">
        <v>6904</v>
      </c>
      <c r="DV1081" s="551">
        <v>0</v>
      </c>
      <c r="DW1081" s="552" t="s">
        <v>137</v>
      </c>
      <c r="DX1081" s="171">
        <v>0</v>
      </c>
      <c r="DY1081" s="171">
        <v>0</v>
      </c>
      <c r="DZ1081" s="331" t="str">
        <f t="shared" si="58"/>
        <v/>
      </c>
      <c r="EA1081" s="552" t="s">
        <v>137</v>
      </c>
      <c r="EB1081" s="551">
        <v>0</v>
      </c>
      <c r="EC1081" s="552" t="s">
        <v>137</v>
      </c>
      <c r="ED1081" s="171">
        <v>0</v>
      </c>
      <c r="EE1081" s="171">
        <v>0</v>
      </c>
      <c r="EF1081" s="575" t="str">
        <f t="shared" si="59"/>
        <v/>
      </c>
      <c r="EG1081" s="552" t="s">
        <v>137</v>
      </c>
      <c r="EH1081" s="551">
        <v>0</v>
      </c>
      <c r="EI1081" s="552" t="s">
        <v>137</v>
      </c>
      <c r="EJ1081" s="171">
        <v>1</v>
      </c>
      <c r="EK1081" s="171">
        <v>0</v>
      </c>
      <c r="EL1081" s="575">
        <f t="shared" si="60"/>
        <v>0</v>
      </c>
      <c r="EM1081" s="552" t="s">
        <v>6904</v>
      </c>
      <c r="EN1081" s="551">
        <v>1</v>
      </c>
      <c r="EO1081" s="552" t="s">
        <v>6905</v>
      </c>
      <c r="EP1081" s="171">
        <v>0</v>
      </c>
      <c r="EQ1081" s="171">
        <v>0</v>
      </c>
      <c r="ER1081" s="331" t="str">
        <f t="shared" si="61"/>
        <v/>
      </c>
      <c r="ES1081" s="552" t="s">
        <v>137</v>
      </c>
      <c r="ET1081" s="551">
        <v>0</v>
      </c>
      <c r="EU1081" s="552" t="s">
        <v>137</v>
      </c>
      <c r="EV1081" s="171">
        <v>1</v>
      </c>
      <c r="EW1081" s="171">
        <v>0</v>
      </c>
      <c r="EX1081" s="331">
        <f t="shared" si="62"/>
        <v>0</v>
      </c>
      <c r="EY1081" s="552"/>
      <c r="EZ1081" s="551">
        <v>1</v>
      </c>
      <c r="FA1081" s="552" t="s">
        <v>6906</v>
      </c>
      <c r="FB1081" s="171">
        <v>2</v>
      </c>
      <c r="FC1081" s="171">
        <v>2</v>
      </c>
      <c r="FD1081" s="331">
        <f t="shared" si="63"/>
        <v>1</v>
      </c>
      <c r="FE1081" s="552" t="s">
        <v>137</v>
      </c>
      <c r="FF1081" s="551">
        <v>0</v>
      </c>
      <c r="FG1081" s="552" t="s">
        <v>6906</v>
      </c>
      <c r="FH1081" s="171">
        <v>0</v>
      </c>
      <c r="FI1081" s="171">
        <v>0</v>
      </c>
      <c r="FJ1081" s="331" t="str">
        <f t="shared" si="64"/>
        <v/>
      </c>
      <c r="FK1081" s="552" t="s">
        <v>137</v>
      </c>
      <c r="FL1081" s="551">
        <v>0</v>
      </c>
      <c r="FM1081" s="552" t="s">
        <v>137</v>
      </c>
      <c r="FN1081" s="171">
        <v>0</v>
      </c>
      <c r="FO1081" s="171">
        <v>0</v>
      </c>
      <c r="FP1081" s="331" t="str">
        <f t="shared" si="65"/>
        <v/>
      </c>
      <c r="FQ1081" s="552" t="s">
        <v>137</v>
      </c>
      <c r="FR1081" s="551">
        <v>0</v>
      </c>
      <c r="FS1081" s="552" t="s">
        <v>137</v>
      </c>
      <c r="FT1081" s="171">
        <v>0</v>
      </c>
      <c r="FU1081" s="171">
        <v>0</v>
      </c>
      <c r="FV1081" s="331" t="str">
        <f t="shared" si="66"/>
        <v/>
      </c>
      <c r="FW1081" s="552" t="s">
        <v>137</v>
      </c>
      <c r="FX1081" s="551">
        <v>0</v>
      </c>
      <c r="FY1081" s="552" t="s">
        <v>137</v>
      </c>
      <c r="FZ1081" s="171">
        <v>0</v>
      </c>
      <c r="GA1081" s="171">
        <v>0</v>
      </c>
      <c r="GB1081" s="331" t="str">
        <f t="shared" si="67"/>
        <v/>
      </c>
      <c r="GC1081" s="552"/>
      <c r="GD1081" s="551">
        <v>0</v>
      </c>
      <c r="GE1081" s="552" t="s">
        <v>137</v>
      </c>
      <c r="GF1081" s="171">
        <v>2</v>
      </c>
      <c r="GG1081" s="171">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4"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1">
        <v>1</v>
      </c>
      <c r="BQ1082" s="171">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1">
        <v>0</v>
      </c>
      <c r="DG1082" s="171">
        <v>0</v>
      </c>
      <c r="DH1082" s="331" t="str">
        <f t="shared" si="55"/>
        <v/>
      </c>
      <c r="DI1082" s="552" t="s">
        <v>137</v>
      </c>
      <c r="DJ1082" s="551">
        <v>0</v>
      </c>
      <c r="DK1082" s="552" t="s">
        <v>137</v>
      </c>
      <c r="DL1082" s="171">
        <v>0</v>
      </c>
      <c r="DM1082" s="171">
        <v>0</v>
      </c>
      <c r="DN1082" s="331" t="str">
        <f t="shared" si="56"/>
        <v/>
      </c>
      <c r="DO1082" s="552" t="s">
        <v>137</v>
      </c>
      <c r="DP1082" s="550">
        <v>0</v>
      </c>
      <c r="DQ1082" s="552" t="s">
        <v>137</v>
      </c>
      <c r="DR1082" s="171">
        <v>58</v>
      </c>
      <c r="DS1082" s="171">
        <v>0</v>
      </c>
      <c r="DT1082" s="331">
        <f t="shared" si="57"/>
        <v>0</v>
      </c>
      <c r="DU1082" s="552" t="s">
        <v>6909</v>
      </c>
      <c r="DV1082" s="551">
        <v>0</v>
      </c>
      <c r="DW1082" s="552" t="s">
        <v>137</v>
      </c>
      <c r="DX1082" s="171">
        <v>0</v>
      </c>
      <c r="DY1082" s="171">
        <v>0</v>
      </c>
      <c r="DZ1082" s="331" t="str">
        <f t="shared" si="58"/>
        <v/>
      </c>
      <c r="EA1082" s="552" t="s">
        <v>137</v>
      </c>
      <c r="EB1082" s="551">
        <v>0</v>
      </c>
      <c r="EC1082" s="552" t="s">
        <v>137</v>
      </c>
      <c r="ED1082" s="171">
        <v>1</v>
      </c>
      <c r="EE1082" s="171">
        <v>0</v>
      </c>
      <c r="EF1082" s="575">
        <f t="shared" si="59"/>
        <v>0</v>
      </c>
      <c r="EG1082" s="552" t="s">
        <v>6910</v>
      </c>
      <c r="EH1082" s="551">
        <v>0</v>
      </c>
      <c r="EI1082" s="552" t="s">
        <v>137</v>
      </c>
      <c r="EJ1082" s="171">
        <v>1</v>
      </c>
      <c r="EK1082" s="171">
        <v>0</v>
      </c>
      <c r="EL1082" s="575">
        <f t="shared" si="60"/>
        <v>0</v>
      </c>
      <c r="EM1082" s="552" t="s">
        <v>6910</v>
      </c>
      <c r="EN1082" s="551">
        <v>1</v>
      </c>
      <c r="EO1082" s="552" t="s">
        <v>6911</v>
      </c>
      <c r="EP1082" s="171">
        <v>0</v>
      </c>
      <c r="EQ1082" s="171">
        <v>0</v>
      </c>
      <c r="ER1082" s="331" t="str">
        <f t="shared" si="61"/>
        <v/>
      </c>
      <c r="ES1082" s="552" t="s">
        <v>137</v>
      </c>
      <c r="ET1082" s="551">
        <v>0</v>
      </c>
      <c r="EU1082" s="552" t="s">
        <v>137</v>
      </c>
      <c r="EV1082" s="171">
        <v>1</v>
      </c>
      <c r="EW1082" s="171">
        <v>0</v>
      </c>
      <c r="EX1082" s="331">
        <f t="shared" si="62"/>
        <v>0</v>
      </c>
      <c r="EY1082" s="552" t="s">
        <v>13401</v>
      </c>
      <c r="EZ1082" s="551">
        <v>1</v>
      </c>
      <c r="FA1082" s="552" t="s">
        <v>6911</v>
      </c>
      <c r="FB1082" s="171">
        <v>0</v>
      </c>
      <c r="FC1082" s="171">
        <v>0</v>
      </c>
      <c r="FD1082" s="331" t="str">
        <f t="shared" si="63"/>
        <v/>
      </c>
      <c r="FE1082" s="552" t="s">
        <v>137</v>
      </c>
      <c r="FF1082" s="551">
        <v>0</v>
      </c>
      <c r="FG1082" s="552" t="s">
        <v>137</v>
      </c>
      <c r="FH1082" s="171">
        <v>0</v>
      </c>
      <c r="FI1082" s="171">
        <v>0</v>
      </c>
      <c r="FJ1082" s="331" t="str">
        <f t="shared" si="64"/>
        <v/>
      </c>
      <c r="FK1082" s="552" t="s">
        <v>137</v>
      </c>
      <c r="FL1082" s="551">
        <v>0</v>
      </c>
      <c r="FM1082" s="552" t="s">
        <v>137</v>
      </c>
      <c r="FN1082" s="171">
        <v>0</v>
      </c>
      <c r="FO1082" s="171">
        <v>0</v>
      </c>
      <c r="FP1082" s="331" t="str">
        <f t="shared" si="65"/>
        <v/>
      </c>
      <c r="FQ1082" s="552" t="s">
        <v>137</v>
      </c>
      <c r="FR1082" s="551">
        <v>0</v>
      </c>
      <c r="FS1082" s="552" t="s">
        <v>137</v>
      </c>
      <c r="FT1082" s="171">
        <v>0</v>
      </c>
      <c r="FU1082" s="171">
        <v>0</v>
      </c>
      <c r="FV1082" s="331" t="str">
        <f t="shared" si="66"/>
        <v/>
      </c>
      <c r="FW1082" s="552" t="s">
        <v>137</v>
      </c>
      <c r="FX1082" s="551">
        <v>0</v>
      </c>
      <c r="FY1082" s="552" t="s">
        <v>137</v>
      </c>
      <c r="FZ1082" s="171">
        <v>1</v>
      </c>
      <c r="GA1082" s="171">
        <v>0</v>
      </c>
      <c r="GB1082" s="331">
        <f t="shared" si="67"/>
        <v>0</v>
      </c>
      <c r="GC1082" s="552" t="s">
        <v>927</v>
      </c>
      <c r="GD1082" s="551">
        <v>1</v>
      </c>
      <c r="GE1082" s="552" t="s">
        <v>6912</v>
      </c>
      <c r="GF1082" s="171">
        <v>2</v>
      </c>
      <c r="GG1082" s="171">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4"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1">
        <v>2</v>
      </c>
      <c r="BQ1083" s="171">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1">
        <v>0</v>
      </c>
      <c r="DG1083" s="171">
        <v>0</v>
      </c>
      <c r="DH1083" s="331" t="str">
        <f t="shared" si="55"/>
        <v/>
      </c>
      <c r="DI1083" s="552" t="s">
        <v>137</v>
      </c>
      <c r="DJ1083" s="551">
        <v>0</v>
      </c>
      <c r="DK1083" s="552" t="s">
        <v>137</v>
      </c>
      <c r="DL1083" s="171">
        <v>2</v>
      </c>
      <c r="DM1083" s="171">
        <v>2</v>
      </c>
      <c r="DN1083" s="331">
        <f t="shared" si="56"/>
        <v>1</v>
      </c>
      <c r="DO1083" s="552" t="s">
        <v>137</v>
      </c>
      <c r="DP1083" s="550">
        <v>0</v>
      </c>
      <c r="DQ1083" s="552" t="s">
        <v>137</v>
      </c>
      <c r="DR1083" s="171">
        <v>0</v>
      </c>
      <c r="DS1083" s="171">
        <v>0</v>
      </c>
      <c r="DT1083" s="331" t="str">
        <f t="shared" si="57"/>
        <v/>
      </c>
      <c r="DU1083" s="552" t="s">
        <v>137</v>
      </c>
      <c r="DV1083" s="551">
        <v>0</v>
      </c>
      <c r="DW1083" s="552" t="s">
        <v>137</v>
      </c>
      <c r="DX1083" s="171">
        <v>0</v>
      </c>
      <c r="DY1083" s="171">
        <v>0</v>
      </c>
      <c r="DZ1083" s="331" t="str">
        <f t="shared" si="58"/>
        <v/>
      </c>
      <c r="EA1083" s="552" t="s">
        <v>137</v>
      </c>
      <c r="EB1083" s="551">
        <v>0</v>
      </c>
      <c r="EC1083" s="552" t="s">
        <v>137</v>
      </c>
      <c r="ED1083" s="171">
        <v>0</v>
      </c>
      <c r="EE1083" s="171">
        <v>0</v>
      </c>
      <c r="EF1083" s="575" t="str">
        <f t="shared" si="59"/>
        <v/>
      </c>
      <c r="EG1083" s="552" t="s">
        <v>137</v>
      </c>
      <c r="EH1083" s="551">
        <v>0</v>
      </c>
      <c r="EI1083" s="552" t="s">
        <v>137</v>
      </c>
      <c r="EJ1083" s="171">
        <v>1</v>
      </c>
      <c r="EK1083" s="171">
        <v>0</v>
      </c>
      <c r="EL1083" s="575">
        <f t="shared" si="60"/>
        <v>0</v>
      </c>
      <c r="EM1083" s="552" t="s">
        <v>6915</v>
      </c>
      <c r="EN1083" s="551">
        <v>1</v>
      </c>
      <c r="EO1083" s="552" t="s">
        <v>6916</v>
      </c>
      <c r="EP1083" s="171">
        <v>1</v>
      </c>
      <c r="EQ1083" s="171">
        <v>0</v>
      </c>
      <c r="ER1083" s="331">
        <f t="shared" si="61"/>
        <v>0</v>
      </c>
      <c r="ES1083" s="552" t="s">
        <v>6915</v>
      </c>
      <c r="ET1083" s="551">
        <v>1</v>
      </c>
      <c r="EU1083" s="552" t="s">
        <v>6916</v>
      </c>
      <c r="EV1083" s="171">
        <v>1</v>
      </c>
      <c r="EW1083" s="171">
        <v>0</v>
      </c>
      <c r="EX1083" s="331">
        <f t="shared" si="62"/>
        <v>0</v>
      </c>
      <c r="EY1083" s="552" t="s">
        <v>13402</v>
      </c>
      <c r="EZ1083" s="551">
        <v>1</v>
      </c>
      <c r="FA1083" s="552" t="s">
        <v>6916</v>
      </c>
      <c r="FB1083" s="171">
        <v>0</v>
      </c>
      <c r="FC1083" s="171">
        <v>0</v>
      </c>
      <c r="FD1083" s="331" t="str">
        <f t="shared" si="63"/>
        <v/>
      </c>
      <c r="FE1083" s="552" t="s">
        <v>137</v>
      </c>
      <c r="FF1083" s="551">
        <v>0</v>
      </c>
      <c r="FG1083" s="552" t="s">
        <v>137</v>
      </c>
      <c r="FH1083" s="171">
        <v>0</v>
      </c>
      <c r="FI1083" s="171">
        <v>0</v>
      </c>
      <c r="FJ1083" s="331" t="str">
        <f t="shared" si="64"/>
        <v/>
      </c>
      <c r="FK1083" s="552" t="s">
        <v>137</v>
      </c>
      <c r="FL1083" s="551">
        <v>0</v>
      </c>
      <c r="FM1083" s="552" t="s">
        <v>137</v>
      </c>
      <c r="FN1083" s="171">
        <v>0</v>
      </c>
      <c r="FO1083" s="171">
        <v>0</v>
      </c>
      <c r="FP1083" s="331" t="str">
        <f t="shared" si="65"/>
        <v/>
      </c>
      <c r="FQ1083" s="552" t="s">
        <v>137</v>
      </c>
      <c r="FR1083" s="551">
        <v>0</v>
      </c>
      <c r="FS1083" s="552" t="s">
        <v>137</v>
      </c>
      <c r="FT1083" s="171">
        <v>0</v>
      </c>
      <c r="FU1083" s="171">
        <v>0</v>
      </c>
      <c r="FV1083" s="331" t="str">
        <f t="shared" si="66"/>
        <v/>
      </c>
      <c r="FW1083" s="552" t="s">
        <v>137</v>
      </c>
      <c r="FX1083" s="551">
        <v>0</v>
      </c>
      <c r="FY1083" s="552" t="s">
        <v>137</v>
      </c>
      <c r="FZ1083" s="171">
        <v>0</v>
      </c>
      <c r="GA1083" s="171">
        <v>0</v>
      </c>
      <c r="GB1083" s="331" t="str">
        <f t="shared" si="67"/>
        <v/>
      </c>
      <c r="GC1083" s="552" t="s">
        <v>137</v>
      </c>
      <c r="GD1083" s="551">
        <v>0</v>
      </c>
      <c r="GE1083" s="552" t="s">
        <v>137</v>
      </c>
      <c r="GF1083" s="171">
        <v>2</v>
      </c>
      <c r="GG1083" s="171">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69" customFormat="1" ht="115" customHeight="1">
      <c r="A1084" s="334" t="s">
        <v>15041</v>
      </c>
      <c r="B1084" s="554" t="s">
        <v>6919</v>
      </c>
      <c r="C1084" s="554" t="s">
        <v>6920</v>
      </c>
      <c r="D1084" s="554" t="s">
        <v>102</v>
      </c>
      <c r="E1084" s="168" t="s">
        <v>132</v>
      </c>
      <c r="F1084" s="168" t="s">
        <v>137</v>
      </c>
      <c r="G1084" s="237" t="s">
        <v>137</v>
      </c>
      <c r="H1084" s="168" t="s">
        <v>132</v>
      </c>
      <c r="I1084" s="168" t="s">
        <v>137</v>
      </c>
      <c r="J1084" s="237" t="s">
        <v>137</v>
      </c>
      <c r="K1084" s="339" t="s">
        <v>138</v>
      </c>
      <c r="L1084" s="168" t="s">
        <v>137</v>
      </c>
      <c r="M1084" s="340" t="s">
        <v>137</v>
      </c>
      <c r="N1084" s="168" t="s">
        <v>132</v>
      </c>
      <c r="O1084" s="168" t="s">
        <v>137</v>
      </c>
      <c r="P1084" s="237" t="s">
        <v>137</v>
      </c>
      <c r="Q1084" s="543" t="s">
        <v>132</v>
      </c>
      <c r="R1084" s="168" t="s">
        <v>137</v>
      </c>
      <c r="S1084" s="237" t="s">
        <v>137</v>
      </c>
      <c r="T1084" s="168" t="s">
        <v>132</v>
      </c>
      <c r="U1084" s="168" t="s">
        <v>137</v>
      </c>
      <c r="V1084" s="237"/>
      <c r="W1084" s="168" t="s">
        <v>132</v>
      </c>
      <c r="X1084" s="168" t="s">
        <v>137</v>
      </c>
      <c r="Y1084" s="237" t="s">
        <v>137</v>
      </c>
      <c r="Z1084" s="168" t="s">
        <v>132</v>
      </c>
      <c r="AA1084" s="168" t="s">
        <v>137</v>
      </c>
      <c r="AB1084" s="237" t="s">
        <v>137</v>
      </c>
      <c r="AC1084" s="243" t="s">
        <v>132</v>
      </c>
      <c r="AD1084" s="243" t="s">
        <v>137</v>
      </c>
      <c r="AE1084" s="237" t="s">
        <v>137</v>
      </c>
      <c r="AF1084" s="561" t="s">
        <v>148</v>
      </c>
      <c r="AG1084" s="554"/>
      <c r="AH1084" s="553"/>
      <c r="AI1084" s="168" t="s">
        <v>132</v>
      </c>
      <c r="AJ1084" s="168" t="s">
        <v>137</v>
      </c>
      <c r="AK1084" s="237" t="s">
        <v>137</v>
      </c>
      <c r="AL1084" s="168" t="s">
        <v>132</v>
      </c>
      <c r="AM1084" s="168" t="s">
        <v>137</v>
      </c>
      <c r="AN1084" s="237" t="s">
        <v>137</v>
      </c>
      <c r="AO1084" s="168" t="s">
        <v>138</v>
      </c>
      <c r="AP1084" s="168" t="s">
        <v>137</v>
      </c>
      <c r="AQ1084" s="237" t="s">
        <v>137</v>
      </c>
      <c r="AR1084" s="168" t="s">
        <v>132</v>
      </c>
      <c r="AS1084" s="168" t="s">
        <v>137</v>
      </c>
      <c r="AT1084" s="237" t="s">
        <v>137</v>
      </c>
      <c r="AU1084" s="168" t="s">
        <v>132</v>
      </c>
      <c r="AV1084" s="168" t="s">
        <v>137</v>
      </c>
      <c r="AW1084" s="237" t="s">
        <v>137</v>
      </c>
      <c r="AX1084" s="168" t="s">
        <v>132</v>
      </c>
      <c r="AY1084" s="168" t="s">
        <v>137</v>
      </c>
      <c r="AZ1084" s="237" t="s">
        <v>137</v>
      </c>
      <c r="BA1084" s="168" t="s">
        <v>132</v>
      </c>
      <c r="BB1084" s="168"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8"/>
      <c r="GP1084" s="168"/>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69"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1">
        <v>1</v>
      </c>
      <c r="BQ1085" s="171">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1">
        <v>0</v>
      </c>
      <c r="DG1085" s="171">
        <v>0</v>
      </c>
      <c r="DH1085" s="331" t="str">
        <f t="shared" si="55"/>
        <v/>
      </c>
      <c r="DI1085" s="552" t="s">
        <v>137</v>
      </c>
      <c r="DJ1085" s="551">
        <v>0</v>
      </c>
      <c r="DK1085" s="552" t="s">
        <v>137</v>
      </c>
      <c r="DL1085" s="171">
        <v>0</v>
      </c>
      <c r="DM1085" s="171">
        <v>0</v>
      </c>
      <c r="DN1085" s="331" t="str">
        <f t="shared" si="56"/>
        <v/>
      </c>
      <c r="DO1085" s="552" t="s">
        <v>137</v>
      </c>
      <c r="DP1085" s="550">
        <v>0</v>
      </c>
      <c r="DQ1085" s="552" t="s">
        <v>137</v>
      </c>
      <c r="DR1085" s="171">
        <v>21</v>
      </c>
      <c r="DS1085" s="171">
        <v>0</v>
      </c>
      <c r="DT1085" s="331">
        <f t="shared" si="57"/>
        <v>0</v>
      </c>
      <c r="DU1085" s="552" t="s">
        <v>6936</v>
      </c>
      <c r="DV1085" s="551">
        <v>0</v>
      </c>
      <c r="DW1085" s="552" t="s">
        <v>137</v>
      </c>
      <c r="DX1085" s="171">
        <v>4</v>
      </c>
      <c r="DY1085" s="171">
        <v>0</v>
      </c>
      <c r="DZ1085" s="331">
        <f t="shared" si="58"/>
        <v>0</v>
      </c>
      <c r="EA1085" s="552" t="s">
        <v>15043</v>
      </c>
      <c r="EB1085" s="551">
        <v>0</v>
      </c>
      <c r="EC1085" s="552" t="s">
        <v>137</v>
      </c>
      <c r="ED1085" s="171">
        <v>2</v>
      </c>
      <c r="EE1085" s="171">
        <v>0</v>
      </c>
      <c r="EF1085" s="575">
        <f t="shared" si="59"/>
        <v>0</v>
      </c>
      <c r="EG1085" s="552" t="s">
        <v>11521</v>
      </c>
      <c r="EH1085" s="551">
        <v>1</v>
      </c>
      <c r="EI1085" s="552" t="s">
        <v>11522</v>
      </c>
      <c r="EJ1085" s="171">
        <v>5</v>
      </c>
      <c r="EK1085" s="171">
        <v>0</v>
      </c>
      <c r="EL1085" s="575">
        <f t="shared" si="60"/>
        <v>0</v>
      </c>
      <c r="EM1085" s="552" t="s">
        <v>11523</v>
      </c>
      <c r="EN1085" s="551">
        <v>2</v>
      </c>
      <c r="EO1085" s="552" t="s">
        <v>6937</v>
      </c>
      <c r="EP1085" s="171">
        <v>5</v>
      </c>
      <c r="EQ1085" s="171">
        <v>0</v>
      </c>
      <c r="ER1085" s="331">
        <f t="shared" si="61"/>
        <v>0</v>
      </c>
      <c r="ES1085" s="552" t="s">
        <v>16581</v>
      </c>
      <c r="ET1085" s="551">
        <v>5</v>
      </c>
      <c r="EU1085" s="552" t="s">
        <v>6938</v>
      </c>
      <c r="EV1085" s="171">
        <v>7</v>
      </c>
      <c r="EW1085" s="171">
        <v>0</v>
      </c>
      <c r="EX1085" s="331">
        <f t="shared" si="62"/>
        <v>0</v>
      </c>
      <c r="EY1085" s="552" t="s">
        <v>13405</v>
      </c>
      <c r="EZ1085" s="551">
        <v>7</v>
      </c>
      <c r="FA1085" s="552" t="s">
        <v>2149</v>
      </c>
      <c r="FB1085" s="171">
        <v>1</v>
      </c>
      <c r="FC1085" s="171">
        <v>0</v>
      </c>
      <c r="FD1085" s="331">
        <f t="shared" si="63"/>
        <v>0</v>
      </c>
      <c r="FE1085" s="552" t="s">
        <v>16582</v>
      </c>
      <c r="FF1085" s="551">
        <v>1</v>
      </c>
      <c r="FG1085" s="552" t="s">
        <v>16583</v>
      </c>
      <c r="FH1085" s="171">
        <v>0</v>
      </c>
      <c r="FI1085" s="171">
        <v>0</v>
      </c>
      <c r="FJ1085" s="331" t="str">
        <f t="shared" si="64"/>
        <v/>
      </c>
      <c r="FK1085" s="552" t="s">
        <v>137</v>
      </c>
      <c r="FL1085" s="551">
        <v>0</v>
      </c>
      <c r="FM1085" s="552" t="s">
        <v>137</v>
      </c>
      <c r="FN1085" s="171">
        <v>0</v>
      </c>
      <c r="FO1085" s="171">
        <v>0</v>
      </c>
      <c r="FP1085" s="331" t="str">
        <f t="shared" si="65"/>
        <v/>
      </c>
      <c r="FQ1085" s="552" t="s">
        <v>137</v>
      </c>
      <c r="FR1085" s="551">
        <v>0</v>
      </c>
      <c r="FS1085" s="552" t="s">
        <v>137</v>
      </c>
      <c r="FT1085" s="171">
        <v>0</v>
      </c>
      <c r="FU1085" s="171">
        <v>0</v>
      </c>
      <c r="FV1085" s="331" t="str">
        <f t="shared" si="66"/>
        <v/>
      </c>
      <c r="FW1085" s="552" t="s">
        <v>137</v>
      </c>
      <c r="FX1085" s="551">
        <v>0</v>
      </c>
      <c r="FY1085" s="552" t="s">
        <v>137</v>
      </c>
      <c r="FZ1085" s="171">
        <v>2</v>
      </c>
      <c r="GA1085" s="171">
        <v>0</v>
      </c>
      <c r="GB1085" s="331">
        <f t="shared" si="67"/>
        <v>0</v>
      </c>
      <c r="GC1085" s="552" t="s">
        <v>6939</v>
      </c>
      <c r="GD1085" s="551">
        <v>1</v>
      </c>
      <c r="GE1085" s="552" t="s">
        <v>6940</v>
      </c>
      <c r="GF1085" s="171">
        <v>21</v>
      </c>
      <c r="GG1085" s="171">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69"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69"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1">
        <v>2</v>
      </c>
      <c r="BQ1087" s="171">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1">
        <v>0</v>
      </c>
      <c r="DG1087" s="171">
        <v>0</v>
      </c>
      <c r="DH1087" s="331" t="str">
        <f t="shared" si="55"/>
        <v/>
      </c>
      <c r="DI1087" s="552" t="s">
        <v>137</v>
      </c>
      <c r="DJ1087" s="551">
        <v>0</v>
      </c>
      <c r="DK1087" s="552" t="s">
        <v>137</v>
      </c>
      <c r="DL1087" s="171">
        <v>0</v>
      </c>
      <c r="DM1087" s="171">
        <v>0</v>
      </c>
      <c r="DN1087" s="331" t="str">
        <f t="shared" si="56"/>
        <v/>
      </c>
      <c r="DO1087" s="552" t="s">
        <v>137</v>
      </c>
      <c r="DP1087" s="550">
        <v>0</v>
      </c>
      <c r="DQ1087" s="552" t="s">
        <v>137</v>
      </c>
      <c r="DR1087" s="171">
        <v>12</v>
      </c>
      <c r="DS1087" s="171">
        <v>0</v>
      </c>
      <c r="DT1087" s="331">
        <f t="shared" si="57"/>
        <v>0</v>
      </c>
      <c r="DU1087" s="552" t="s">
        <v>15047</v>
      </c>
      <c r="DV1087" s="551">
        <v>0</v>
      </c>
      <c r="DW1087" s="552" t="s">
        <v>137</v>
      </c>
      <c r="DX1087" s="171">
        <v>2</v>
      </c>
      <c r="DY1087" s="171">
        <v>2</v>
      </c>
      <c r="DZ1087" s="331">
        <f t="shared" si="58"/>
        <v>1</v>
      </c>
      <c r="EA1087" s="552" t="s">
        <v>137</v>
      </c>
      <c r="EB1087" s="551">
        <v>0</v>
      </c>
      <c r="EC1087" s="552" t="s">
        <v>137</v>
      </c>
      <c r="ED1087" s="171">
        <v>2</v>
      </c>
      <c r="EE1087" s="171">
        <v>2</v>
      </c>
      <c r="EF1087" s="575">
        <f t="shared" si="59"/>
        <v>1</v>
      </c>
      <c r="EG1087" s="552" t="s">
        <v>137</v>
      </c>
      <c r="EH1087" s="551">
        <v>0</v>
      </c>
      <c r="EI1087" s="552" t="s">
        <v>137</v>
      </c>
      <c r="EJ1087" s="171">
        <v>3</v>
      </c>
      <c r="EK1087" s="171">
        <v>0</v>
      </c>
      <c r="EL1087" s="575">
        <f t="shared" si="60"/>
        <v>0</v>
      </c>
      <c r="EM1087" s="552" t="s">
        <v>15048</v>
      </c>
      <c r="EN1087" s="551">
        <v>3</v>
      </c>
      <c r="EO1087" s="552" t="s">
        <v>6951</v>
      </c>
      <c r="EP1087" s="171">
        <v>3</v>
      </c>
      <c r="EQ1087" s="171">
        <v>1</v>
      </c>
      <c r="ER1087" s="331">
        <f t="shared" si="61"/>
        <v>0.33333333333333331</v>
      </c>
      <c r="ES1087" s="552" t="s">
        <v>12636</v>
      </c>
      <c r="ET1087" s="551">
        <v>2</v>
      </c>
      <c r="EU1087" s="552" t="s">
        <v>6952</v>
      </c>
      <c r="EV1087" s="171">
        <v>5</v>
      </c>
      <c r="EW1087" s="171">
        <v>0</v>
      </c>
      <c r="EX1087" s="331">
        <f t="shared" si="62"/>
        <v>0</v>
      </c>
      <c r="EY1087" s="552" t="s">
        <v>12570</v>
      </c>
      <c r="EZ1087" s="551">
        <v>5</v>
      </c>
      <c r="FA1087" s="552" t="s">
        <v>13406</v>
      </c>
      <c r="FB1087" s="171">
        <v>1</v>
      </c>
      <c r="FC1087" s="171">
        <v>1</v>
      </c>
      <c r="FD1087" s="331">
        <f t="shared" si="63"/>
        <v>1</v>
      </c>
      <c r="FE1087" s="552" t="s">
        <v>137</v>
      </c>
      <c r="FF1087" s="551">
        <v>0</v>
      </c>
      <c r="FG1087" s="552" t="s">
        <v>137</v>
      </c>
      <c r="FH1087" s="171">
        <v>1</v>
      </c>
      <c r="FI1087" s="171">
        <v>1</v>
      </c>
      <c r="FJ1087" s="331">
        <f t="shared" si="64"/>
        <v>1</v>
      </c>
      <c r="FK1087" s="552" t="s">
        <v>137</v>
      </c>
      <c r="FL1087" s="551">
        <v>0</v>
      </c>
      <c r="FM1087" s="552" t="s">
        <v>137</v>
      </c>
      <c r="FN1087" s="171">
        <v>0</v>
      </c>
      <c r="FO1087" s="171">
        <v>0</v>
      </c>
      <c r="FP1087" s="331" t="str">
        <f t="shared" si="65"/>
        <v/>
      </c>
      <c r="FQ1087" s="552" t="s">
        <v>137</v>
      </c>
      <c r="FR1087" s="551">
        <v>0</v>
      </c>
      <c r="FS1087" s="552" t="s">
        <v>137</v>
      </c>
      <c r="FT1087" s="171">
        <v>0</v>
      </c>
      <c r="FU1087" s="171">
        <v>0</v>
      </c>
      <c r="FV1087" s="331" t="str">
        <f t="shared" si="66"/>
        <v/>
      </c>
      <c r="FW1087" s="552" t="s">
        <v>137</v>
      </c>
      <c r="FX1087" s="551">
        <v>0</v>
      </c>
      <c r="FY1087" s="552" t="s">
        <v>137</v>
      </c>
      <c r="FZ1087" s="171">
        <v>9</v>
      </c>
      <c r="GA1087" s="171">
        <v>7</v>
      </c>
      <c r="GB1087" s="331">
        <f t="shared" si="67"/>
        <v>0.77777777777777779</v>
      </c>
      <c r="GC1087" s="552" t="s">
        <v>13887</v>
      </c>
      <c r="GD1087" s="551">
        <v>2</v>
      </c>
      <c r="GE1087" s="552" t="s">
        <v>6953</v>
      </c>
      <c r="GF1087" s="171">
        <v>2</v>
      </c>
      <c r="GG1087" s="171">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69"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1">
        <v>2</v>
      </c>
      <c r="BQ1088" s="171">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1">
        <v>0</v>
      </c>
      <c r="DG1088" s="171">
        <v>0</v>
      </c>
      <c r="DH1088" s="331" t="str">
        <f t="shared" si="55"/>
        <v/>
      </c>
      <c r="DI1088" s="552" t="s">
        <v>137</v>
      </c>
      <c r="DJ1088" s="551">
        <v>0</v>
      </c>
      <c r="DK1088" s="552" t="s">
        <v>137</v>
      </c>
      <c r="DL1088" s="171">
        <v>1</v>
      </c>
      <c r="DM1088" s="171">
        <v>1</v>
      </c>
      <c r="DN1088" s="331">
        <f t="shared" si="56"/>
        <v>1</v>
      </c>
      <c r="DO1088" s="552" t="s">
        <v>137</v>
      </c>
      <c r="DP1088" s="550">
        <v>0</v>
      </c>
      <c r="DQ1088" s="552" t="s">
        <v>137</v>
      </c>
      <c r="DR1088" s="171">
        <v>23</v>
      </c>
      <c r="DS1088" s="171">
        <v>0</v>
      </c>
      <c r="DT1088" s="331">
        <f t="shared" si="57"/>
        <v>0</v>
      </c>
      <c r="DU1088" s="552" t="s">
        <v>6959</v>
      </c>
      <c r="DV1088" s="551">
        <v>0</v>
      </c>
      <c r="DW1088" s="552" t="s">
        <v>137</v>
      </c>
      <c r="DX1088" s="171">
        <v>3</v>
      </c>
      <c r="DY1088" s="171">
        <v>0</v>
      </c>
      <c r="DZ1088" s="331">
        <f t="shared" si="58"/>
        <v>0</v>
      </c>
      <c r="EA1088" s="552" t="s">
        <v>6960</v>
      </c>
      <c r="EB1088" s="551">
        <v>0</v>
      </c>
      <c r="EC1088" s="552" t="s">
        <v>137</v>
      </c>
      <c r="ED1088" s="171">
        <v>1</v>
      </c>
      <c r="EE1088" s="171">
        <v>0</v>
      </c>
      <c r="EF1088" s="575">
        <f t="shared" si="59"/>
        <v>0</v>
      </c>
      <c r="EG1088" s="552" t="s">
        <v>6961</v>
      </c>
      <c r="EH1088" s="551">
        <v>1</v>
      </c>
      <c r="EI1088" s="552" t="s">
        <v>6961</v>
      </c>
      <c r="EJ1088" s="171">
        <v>1</v>
      </c>
      <c r="EK1088" s="171">
        <v>0</v>
      </c>
      <c r="EL1088" s="575">
        <f t="shared" si="60"/>
        <v>0</v>
      </c>
      <c r="EM1088" s="552" t="s">
        <v>6961</v>
      </c>
      <c r="EN1088" s="551">
        <v>1</v>
      </c>
      <c r="EO1088" s="552" t="s">
        <v>6961</v>
      </c>
      <c r="EP1088" s="171">
        <v>1</v>
      </c>
      <c r="EQ1088" s="171">
        <v>0</v>
      </c>
      <c r="ER1088" s="331">
        <f t="shared" si="61"/>
        <v>0</v>
      </c>
      <c r="ES1088" s="552" t="s">
        <v>1455</v>
      </c>
      <c r="ET1088" s="551">
        <v>0</v>
      </c>
      <c r="EU1088" s="552" t="s">
        <v>137</v>
      </c>
      <c r="EV1088" s="171">
        <v>13</v>
      </c>
      <c r="EW1088" s="171">
        <v>3</v>
      </c>
      <c r="EX1088" s="331">
        <f t="shared" si="62"/>
        <v>0.23076923076923078</v>
      </c>
      <c r="EY1088" s="552" t="s">
        <v>19451</v>
      </c>
      <c r="EZ1088" s="551">
        <v>0</v>
      </c>
      <c r="FA1088" s="234"/>
      <c r="FB1088" s="171">
        <v>0</v>
      </c>
      <c r="FC1088" s="171">
        <v>0</v>
      </c>
      <c r="FD1088" s="331" t="str">
        <f t="shared" si="63"/>
        <v/>
      </c>
      <c r="FE1088" s="552" t="s">
        <v>137</v>
      </c>
      <c r="FF1088" s="551">
        <v>0</v>
      </c>
      <c r="FG1088" s="552" t="s">
        <v>137</v>
      </c>
      <c r="FH1088" s="171">
        <v>1</v>
      </c>
      <c r="FI1088" s="171">
        <v>0</v>
      </c>
      <c r="FJ1088" s="331">
        <f t="shared" si="64"/>
        <v>0</v>
      </c>
      <c r="FK1088" s="552" t="s">
        <v>6962</v>
      </c>
      <c r="FL1088" s="551">
        <v>0</v>
      </c>
      <c r="FM1088" s="552" t="s">
        <v>137</v>
      </c>
      <c r="FN1088" s="171">
        <v>0</v>
      </c>
      <c r="FO1088" s="171">
        <v>0</v>
      </c>
      <c r="FP1088" s="331" t="str">
        <f t="shared" si="65"/>
        <v/>
      </c>
      <c r="FQ1088" s="552" t="s">
        <v>137</v>
      </c>
      <c r="FR1088" s="551">
        <v>0</v>
      </c>
      <c r="FS1088" s="552" t="s">
        <v>137</v>
      </c>
      <c r="FT1088" s="171">
        <v>1</v>
      </c>
      <c r="FU1088" s="171">
        <v>0</v>
      </c>
      <c r="FV1088" s="331">
        <f t="shared" si="66"/>
        <v>0</v>
      </c>
      <c r="FW1088" s="552" t="s">
        <v>6197</v>
      </c>
      <c r="FX1088" s="551">
        <v>0</v>
      </c>
      <c r="FY1088" s="552" t="s">
        <v>137</v>
      </c>
      <c r="FZ1088" s="171">
        <v>1</v>
      </c>
      <c r="GA1088" s="171">
        <v>1</v>
      </c>
      <c r="GB1088" s="331">
        <f t="shared" si="67"/>
        <v>1</v>
      </c>
      <c r="GC1088" s="552" t="s">
        <v>137</v>
      </c>
      <c r="GD1088" s="551">
        <v>0</v>
      </c>
      <c r="GE1088" s="552" t="s">
        <v>137</v>
      </c>
      <c r="GF1088" s="171">
        <v>1</v>
      </c>
      <c r="GG1088" s="171">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69"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1">
        <v>3</v>
      </c>
      <c r="BQ1089" s="171">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1">
        <v>0</v>
      </c>
      <c r="DG1089" s="171">
        <v>0</v>
      </c>
      <c r="DH1089" s="331" t="str">
        <f t="shared" si="55"/>
        <v/>
      </c>
      <c r="DI1089" s="552" t="s">
        <v>137</v>
      </c>
      <c r="DJ1089" s="551">
        <v>0</v>
      </c>
      <c r="DK1089" s="552" t="s">
        <v>137</v>
      </c>
      <c r="DL1089" s="171">
        <v>3</v>
      </c>
      <c r="DM1089" s="171">
        <v>3</v>
      </c>
      <c r="DN1089" s="331">
        <f t="shared" si="56"/>
        <v>1</v>
      </c>
      <c r="DO1089" s="552" t="s">
        <v>137</v>
      </c>
      <c r="DP1089" s="550">
        <v>0</v>
      </c>
      <c r="DQ1089" s="552" t="s">
        <v>137</v>
      </c>
      <c r="DR1089" s="171">
        <v>20</v>
      </c>
      <c r="DS1089" s="171">
        <v>0</v>
      </c>
      <c r="DT1089" s="331">
        <f t="shared" si="57"/>
        <v>0</v>
      </c>
      <c r="DU1089" s="552" t="s">
        <v>682</v>
      </c>
      <c r="DV1089" s="551">
        <v>0</v>
      </c>
      <c r="DW1089" s="552" t="s">
        <v>137</v>
      </c>
      <c r="DX1089" s="171">
        <v>0</v>
      </c>
      <c r="DY1089" s="171">
        <v>0</v>
      </c>
      <c r="DZ1089" s="331" t="str">
        <f t="shared" si="58"/>
        <v/>
      </c>
      <c r="EA1089" s="552" t="s">
        <v>137</v>
      </c>
      <c r="EB1089" s="551">
        <v>0</v>
      </c>
      <c r="EC1089" s="552" t="s">
        <v>137</v>
      </c>
      <c r="ED1089" s="171">
        <v>1</v>
      </c>
      <c r="EE1089" s="171">
        <v>0</v>
      </c>
      <c r="EF1089" s="575">
        <f t="shared" si="59"/>
        <v>0</v>
      </c>
      <c r="EG1089" s="552" t="s">
        <v>16586</v>
      </c>
      <c r="EH1089" s="551">
        <v>1</v>
      </c>
      <c r="EI1089" s="552" t="s">
        <v>16587</v>
      </c>
      <c r="EJ1089" s="171">
        <v>4</v>
      </c>
      <c r="EK1089" s="171">
        <v>0</v>
      </c>
      <c r="EL1089" s="575">
        <f t="shared" si="60"/>
        <v>0</v>
      </c>
      <c r="EM1089" s="552" t="s">
        <v>682</v>
      </c>
      <c r="EN1089" s="551">
        <v>4</v>
      </c>
      <c r="EO1089" s="552" t="s">
        <v>6966</v>
      </c>
      <c r="EP1089" s="171">
        <v>1</v>
      </c>
      <c r="EQ1089" s="171">
        <v>0</v>
      </c>
      <c r="ER1089" s="331">
        <f t="shared" si="61"/>
        <v>0</v>
      </c>
      <c r="ES1089" s="552" t="s">
        <v>682</v>
      </c>
      <c r="ET1089" s="551">
        <v>1</v>
      </c>
      <c r="EU1089" s="552" t="s">
        <v>6967</v>
      </c>
      <c r="EV1089" s="171">
        <v>2</v>
      </c>
      <c r="EW1089" s="171">
        <v>1</v>
      </c>
      <c r="EX1089" s="331">
        <f t="shared" si="62"/>
        <v>0.5</v>
      </c>
      <c r="EY1089" s="552" t="s">
        <v>682</v>
      </c>
      <c r="EZ1089" s="551">
        <v>1</v>
      </c>
      <c r="FA1089" s="552" t="s">
        <v>6965</v>
      </c>
      <c r="FB1089" s="171">
        <v>0</v>
      </c>
      <c r="FC1089" s="171">
        <v>0</v>
      </c>
      <c r="FD1089" s="331" t="str">
        <f t="shared" si="63"/>
        <v/>
      </c>
      <c r="FE1089" s="552"/>
      <c r="FF1089" s="551">
        <v>0</v>
      </c>
      <c r="FG1089" s="552" t="s">
        <v>137</v>
      </c>
      <c r="FH1089" s="171">
        <v>1</v>
      </c>
      <c r="FI1089" s="171">
        <v>1</v>
      </c>
      <c r="FJ1089" s="331">
        <f t="shared" si="64"/>
        <v>1</v>
      </c>
      <c r="FK1089" s="552" t="s">
        <v>137</v>
      </c>
      <c r="FL1089" s="551">
        <v>0</v>
      </c>
      <c r="FM1089" s="552" t="s">
        <v>137</v>
      </c>
      <c r="FN1089" s="171">
        <v>0</v>
      </c>
      <c r="FO1089" s="171">
        <v>0</v>
      </c>
      <c r="FP1089" s="331" t="str">
        <f t="shared" si="65"/>
        <v/>
      </c>
      <c r="FQ1089" s="552" t="s">
        <v>137</v>
      </c>
      <c r="FR1089" s="551">
        <v>0</v>
      </c>
      <c r="FS1089" s="552" t="s">
        <v>137</v>
      </c>
      <c r="FT1089" s="171">
        <v>0</v>
      </c>
      <c r="FU1089" s="171">
        <v>0</v>
      </c>
      <c r="FV1089" s="331" t="str">
        <f t="shared" si="66"/>
        <v/>
      </c>
      <c r="FW1089" s="552" t="s">
        <v>137</v>
      </c>
      <c r="FX1089" s="551">
        <v>0</v>
      </c>
      <c r="FY1089" s="552" t="s">
        <v>137</v>
      </c>
      <c r="FZ1089" s="171">
        <v>3</v>
      </c>
      <c r="GA1089" s="171">
        <v>2</v>
      </c>
      <c r="GB1089" s="331">
        <f t="shared" si="67"/>
        <v>0.66666666666666663</v>
      </c>
      <c r="GC1089" s="552" t="s">
        <v>682</v>
      </c>
      <c r="GD1089" s="551">
        <v>1</v>
      </c>
      <c r="GE1089" s="552" t="s">
        <v>6967</v>
      </c>
      <c r="GF1089" s="171">
        <v>6</v>
      </c>
      <c r="GG1089" s="171">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69"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1">
        <v>1</v>
      </c>
      <c r="BQ1090" s="171">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1">
        <v>0</v>
      </c>
      <c r="DG1090" s="171">
        <v>0</v>
      </c>
      <c r="DH1090" s="331" t="str">
        <f t="shared" si="55"/>
        <v/>
      </c>
      <c r="DI1090" s="552" t="s">
        <v>137</v>
      </c>
      <c r="DJ1090" s="551">
        <v>0</v>
      </c>
      <c r="DK1090" s="552" t="s">
        <v>137</v>
      </c>
      <c r="DL1090" s="171">
        <v>1</v>
      </c>
      <c r="DM1090" s="171">
        <v>1</v>
      </c>
      <c r="DN1090" s="331">
        <f t="shared" si="56"/>
        <v>1</v>
      </c>
      <c r="DO1090" s="552" t="s">
        <v>137</v>
      </c>
      <c r="DP1090" s="550">
        <v>0</v>
      </c>
      <c r="DQ1090" s="552" t="s">
        <v>137</v>
      </c>
      <c r="DR1090" s="171">
        <v>9</v>
      </c>
      <c r="DS1090" s="171">
        <v>0</v>
      </c>
      <c r="DT1090" s="331">
        <f t="shared" si="57"/>
        <v>0</v>
      </c>
      <c r="DU1090" s="552" t="s">
        <v>6971</v>
      </c>
      <c r="DV1090" s="551">
        <v>0</v>
      </c>
      <c r="DW1090" s="552" t="s">
        <v>137</v>
      </c>
      <c r="DX1090" s="171">
        <v>1</v>
      </c>
      <c r="DY1090" s="171">
        <v>0</v>
      </c>
      <c r="DZ1090" s="331">
        <f t="shared" si="58"/>
        <v>0</v>
      </c>
      <c r="EA1090" s="552" t="s">
        <v>6972</v>
      </c>
      <c r="EB1090" s="551">
        <v>0</v>
      </c>
      <c r="EC1090" s="552" t="s">
        <v>137</v>
      </c>
      <c r="ED1090" s="171">
        <v>0</v>
      </c>
      <c r="EE1090" s="171">
        <v>0</v>
      </c>
      <c r="EF1090" s="575" t="str">
        <f t="shared" si="59"/>
        <v/>
      </c>
      <c r="EG1090" s="552" t="s">
        <v>137</v>
      </c>
      <c r="EH1090" s="551">
        <v>0</v>
      </c>
      <c r="EI1090" s="552" t="s">
        <v>137</v>
      </c>
      <c r="EJ1090" s="171">
        <v>1</v>
      </c>
      <c r="EK1090" s="171">
        <v>0</v>
      </c>
      <c r="EL1090" s="575">
        <f t="shared" si="60"/>
        <v>0</v>
      </c>
      <c r="EM1090" s="552" t="s">
        <v>6973</v>
      </c>
      <c r="EN1090" s="551">
        <v>1</v>
      </c>
      <c r="EO1090" s="552" t="s">
        <v>15055</v>
      </c>
      <c r="EP1090" s="171">
        <v>1</v>
      </c>
      <c r="EQ1090" s="171">
        <v>0</v>
      </c>
      <c r="ER1090" s="331">
        <f t="shared" si="61"/>
        <v>0</v>
      </c>
      <c r="ES1090" s="552" t="s">
        <v>11525</v>
      </c>
      <c r="ET1090" s="551">
        <v>1</v>
      </c>
      <c r="EU1090" s="552" t="s">
        <v>15056</v>
      </c>
      <c r="EV1090" s="171">
        <v>8</v>
      </c>
      <c r="EW1090" s="171">
        <v>1</v>
      </c>
      <c r="EX1090" s="331">
        <f t="shared" si="62"/>
        <v>0.125</v>
      </c>
      <c r="EY1090" s="552" t="s">
        <v>13407</v>
      </c>
      <c r="EZ1090" s="551">
        <v>6</v>
      </c>
      <c r="FA1090" s="552" t="s">
        <v>13408</v>
      </c>
      <c r="FB1090" s="171">
        <v>0</v>
      </c>
      <c r="FC1090" s="171">
        <v>0</v>
      </c>
      <c r="FD1090" s="331" t="str">
        <f t="shared" si="63"/>
        <v/>
      </c>
      <c r="FE1090" s="552" t="s">
        <v>137</v>
      </c>
      <c r="FF1090" s="551">
        <v>0</v>
      </c>
      <c r="FG1090" s="552" t="s">
        <v>137</v>
      </c>
      <c r="FH1090" s="171">
        <v>0</v>
      </c>
      <c r="FI1090" s="171">
        <v>0</v>
      </c>
      <c r="FJ1090" s="331" t="str">
        <f t="shared" si="64"/>
        <v/>
      </c>
      <c r="FK1090" s="552" t="s">
        <v>137</v>
      </c>
      <c r="FL1090" s="551">
        <v>0</v>
      </c>
      <c r="FM1090" s="552" t="s">
        <v>137</v>
      </c>
      <c r="FN1090" s="171">
        <v>0</v>
      </c>
      <c r="FO1090" s="171">
        <v>0</v>
      </c>
      <c r="FP1090" s="331" t="str">
        <f t="shared" si="65"/>
        <v/>
      </c>
      <c r="FQ1090" s="552" t="s">
        <v>137</v>
      </c>
      <c r="FR1090" s="551">
        <v>0</v>
      </c>
      <c r="FS1090" s="552" t="s">
        <v>137</v>
      </c>
      <c r="FT1090" s="171">
        <v>0</v>
      </c>
      <c r="FU1090" s="171">
        <v>0</v>
      </c>
      <c r="FV1090" s="331" t="str">
        <f t="shared" si="66"/>
        <v/>
      </c>
      <c r="FW1090" s="552" t="s">
        <v>137</v>
      </c>
      <c r="FX1090" s="551">
        <v>0</v>
      </c>
      <c r="FY1090" s="552" t="s">
        <v>137</v>
      </c>
      <c r="FZ1090" s="171">
        <v>5</v>
      </c>
      <c r="GA1090" s="171">
        <v>4</v>
      </c>
      <c r="GB1090" s="331">
        <f t="shared" si="67"/>
        <v>0.8</v>
      </c>
      <c r="GC1090" s="552" t="s">
        <v>6974</v>
      </c>
      <c r="GD1090" s="551">
        <v>1</v>
      </c>
      <c r="GE1090" s="552" t="s">
        <v>6974</v>
      </c>
      <c r="GF1090" s="171">
        <v>10</v>
      </c>
      <c r="GG1090" s="171">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69"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1">
        <v>1</v>
      </c>
      <c r="BQ1091" s="171">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1">
        <v>0</v>
      </c>
      <c r="DG1091" s="171">
        <v>0</v>
      </c>
      <c r="DH1091" s="331" t="str">
        <f t="shared" si="55"/>
        <v/>
      </c>
      <c r="DI1091" s="552" t="s">
        <v>137</v>
      </c>
      <c r="DJ1091" s="551">
        <v>0</v>
      </c>
      <c r="DK1091" s="552" t="s">
        <v>137</v>
      </c>
      <c r="DL1091" s="171">
        <v>0</v>
      </c>
      <c r="DM1091" s="171">
        <v>0</v>
      </c>
      <c r="DN1091" s="331" t="str">
        <f t="shared" si="56"/>
        <v/>
      </c>
      <c r="DO1091" s="552" t="s">
        <v>137</v>
      </c>
      <c r="DP1091" s="550">
        <v>0</v>
      </c>
      <c r="DQ1091" s="552" t="s">
        <v>137</v>
      </c>
      <c r="DR1091" s="171">
        <v>2</v>
      </c>
      <c r="DS1091" s="171">
        <v>0</v>
      </c>
      <c r="DT1091" s="331">
        <f t="shared" si="57"/>
        <v>0</v>
      </c>
      <c r="DU1091" s="552" t="s">
        <v>6978</v>
      </c>
      <c r="DV1091" s="551">
        <v>0</v>
      </c>
      <c r="DW1091" s="552" t="s">
        <v>137</v>
      </c>
      <c r="DX1091" s="171">
        <v>2</v>
      </c>
      <c r="DY1091" s="171">
        <v>1</v>
      </c>
      <c r="DZ1091" s="331">
        <f t="shared" si="58"/>
        <v>0.5</v>
      </c>
      <c r="EA1091" s="552" t="s">
        <v>16589</v>
      </c>
      <c r="EB1091" s="551">
        <v>0</v>
      </c>
      <c r="EC1091" s="552" t="s">
        <v>137</v>
      </c>
      <c r="ED1091" s="171">
        <v>0</v>
      </c>
      <c r="EE1091" s="171">
        <v>0</v>
      </c>
      <c r="EF1091" s="575" t="str">
        <f t="shared" si="59"/>
        <v/>
      </c>
      <c r="EG1091" s="552" t="s">
        <v>137</v>
      </c>
      <c r="EH1091" s="551">
        <v>0</v>
      </c>
      <c r="EI1091" s="552" t="s">
        <v>137</v>
      </c>
      <c r="EJ1091" s="171">
        <v>1</v>
      </c>
      <c r="EK1091" s="171">
        <v>0</v>
      </c>
      <c r="EL1091" s="575">
        <f t="shared" si="60"/>
        <v>0</v>
      </c>
      <c r="EM1091" s="552" t="s">
        <v>6978</v>
      </c>
      <c r="EN1091" s="551">
        <v>1</v>
      </c>
      <c r="EO1091" s="552" t="s">
        <v>6979</v>
      </c>
      <c r="EP1091" s="171">
        <v>2</v>
      </c>
      <c r="EQ1091" s="171">
        <v>0</v>
      </c>
      <c r="ER1091" s="331">
        <f t="shared" si="61"/>
        <v>0</v>
      </c>
      <c r="ES1091" s="552" t="s">
        <v>6978</v>
      </c>
      <c r="ET1091" s="551">
        <v>2</v>
      </c>
      <c r="EU1091" s="552" t="s">
        <v>6979</v>
      </c>
      <c r="EV1091" s="171">
        <v>6</v>
      </c>
      <c r="EW1091" s="171">
        <v>0</v>
      </c>
      <c r="EX1091" s="331">
        <f t="shared" si="62"/>
        <v>0</v>
      </c>
      <c r="EY1091" s="552" t="s">
        <v>6978</v>
      </c>
      <c r="EZ1091" s="551">
        <v>5</v>
      </c>
      <c r="FA1091" s="552" t="s">
        <v>6980</v>
      </c>
      <c r="FB1091" s="171">
        <v>0</v>
      </c>
      <c r="FC1091" s="171">
        <v>0</v>
      </c>
      <c r="FD1091" s="331" t="str">
        <f t="shared" si="63"/>
        <v/>
      </c>
      <c r="FE1091" s="552" t="s">
        <v>137</v>
      </c>
      <c r="FF1091" s="551">
        <v>0</v>
      </c>
      <c r="FG1091" s="552" t="s">
        <v>137</v>
      </c>
      <c r="FH1091" s="171">
        <v>0</v>
      </c>
      <c r="FI1091" s="171">
        <v>0</v>
      </c>
      <c r="FJ1091" s="331" t="str">
        <f t="shared" si="64"/>
        <v/>
      </c>
      <c r="FK1091" s="552" t="s">
        <v>137</v>
      </c>
      <c r="FL1091" s="551">
        <v>0</v>
      </c>
      <c r="FM1091" s="552" t="s">
        <v>137</v>
      </c>
      <c r="FN1091" s="171">
        <v>0</v>
      </c>
      <c r="FO1091" s="171">
        <v>0</v>
      </c>
      <c r="FP1091" s="331" t="str">
        <f t="shared" si="65"/>
        <v/>
      </c>
      <c r="FQ1091" s="552" t="s">
        <v>137</v>
      </c>
      <c r="FR1091" s="551">
        <v>0</v>
      </c>
      <c r="FS1091" s="552" t="s">
        <v>137</v>
      </c>
      <c r="FT1091" s="171">
        <v>0</v>
      </c>
      <c r="FU1091" s="171">
        <v>0</v>
      </c>
      <c r="FV1091" s="331" t="str">
        <f t="shared" si="66"/>
        <v/>
      </c>
      <c r="FW1091" s="552" t="s">
        <v>137</v>
      </c>
      <c r="FX1091" s="551">
        <v>0</v>
      </c>
      <c r="FY1091" s="552" t="s">
        <v>137</v>
      </c>
      <c r="FZ1091" s="171">
        <v>3</v>
      </c>
      <c r="GA1091" s="171">
        <v>0</v>
      </c>
      <c r="GB1091" s="331">
        <f t="shared" si="67"/>
        <v>0</v>
      </c>
      <c r="GC1091" s="552" t="s">
        <v>6978</v>
      </c>
      <c r="GD1091" s="551">
        <v>2</v>
      </c>
      <c r="GE1091" s="552" t="s">
        <v>6980</v>
      </c>
      <c r="GF1091" s="171">
        <v>0</v>
      </c>
      <c r="GG1091" s="171">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69"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1">
        <v>0</v>
      </c>
      <c r="BQ1092" s="171">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1">
        <v>0</v>
      </c>
      <c r="DG1092" s="171">
        <v>0</v>
      </c>
      <c r="DH1092" s="331" t="str">
        <f t="shared" si="55"/>
        <v/>
      </c>
      <c r="DI1092" s="552" t="s">
        <v>137</v>
      </c>
      <c r="DJ1092" s="551">
        <v>0</v>
      </c>
      <c r="DK1092" s="552" t="s">
        <v>137</v>
      </c>
      <c r="DL1092" s="171">
        <v>0</v>
      </c>
      <c r="DM1092" s="171">
        <v>0</v>
      </c>
      <c r="DN1092" s="331" t="str">
        <f t="shared" si="56"/>
        <v/>
      </c>
      <c r="DO1092" s="552" t="s">
        <v>137</v>
      </c>
      <c r="DP1092" s="550">
        <v>0</v>
      </c>
      <c r="DQ1092" s="552" t="s">
        <v>137</v>
      </c>
      <c r="DR1092" s="171">
        <v>6</v>
      </c>
      <c r="DS1092" s="171">
        <v>0</v>
      </c>
      <c r="DT1092" s="331">
        <f t="shared" si="57"/>
        <v>0</v>
      </c>
      <c r="DU1092" s="552" t="s">
        <v>6985</v>
      </c>
      <c r="DV1092" s="551">
        <v>0</v>
      </c>
      <c r="DW1092" s="552" t="s">
        <v>137</v>
      </c>
      <c r="DX1092" s="171">
        <v>8</v>
      </c>
      <c r="DY1092" s="171">
        <v>2</v>
      </c>
      <c r="DZ1092" s="331">
        <f t="shared" si="58"/>
        <v>0.25</v>
      </c>
      <c r="EA1092" s="552" t="s">
        <v>6986</v>
      </c>
      <c r="EB1092" s="551">
        <v>0</v>
      </c>
      <c r="EC1092" s="552" t="s">
        <v>137</v>
      </c>
      <c r="ED1092" s="171">
        <v>0</v>
      </c>
      <c r="EE1092" s="171">
        <v>0</v>
      </c>
      <c r="EF1092" s="575" t="str">
        <f t="shared" si="59"/>
        <v/>
      </c>
      <c r="EG1092" s="552" t="s">
        <v>137</v>
      </c>
      <c r="EH1092" s="551">
        <v>0</v>
      </c>
      <c r="EI1092" s="552" t="s">
        <v>137</v>
      </c>
      <c r="EJ1092" s="171">
        <v>1</v>
      </c>
      <c r="EK1092" s="171">
        <v>0</v>
      </c>
      <c r="EL1092" s="575">
        <f t="shared" si="60"/>
        <v>0</v>
      </c>
      <c r="EM1092" s="552" t="s">
        <v>15058</v>
      </c>
      <c r="EN1092" s="551">
        <v>1</v>
      </c>
      <c r="EO1092" s="552" t="s">
        <v>6987</v>
      </c>
      <c r="EP1092" s="171">
        <v>0</v>
      </c>
      <c r="EQ1092" s="171">
        <v>0</v>
      </c>
      <c r="ER1092" s="331" t="str">
        <f t="shared" si="61"/>
        <v/>
      </c>
      <c r="ES1092" s="552" t="s">
        <v>137</v>
      </c>
      <c r="ET1092" s="551">
        <v>0</v>
      </c>
      <c r="EU1092" s="552" t="s">
        <v>137</v>
      </c>
      <c r="EV1092" s="171">
        <v>1</v>
      </c>
      <c r="EW1092" s="171">
        <v>0</v>
      </c>
      <c r="EX1092" s="331">
        <f t="shared" si="62"/>
        <v>0</v>
      </c>
      <c r="EY1092" s="552" t="s">
        <v>13409</v>
      </c>
      <c r="EZ1092" s="551">
        <v>1</v>
      </c>
      <c r="FA1092" s="552" t="s">
        <v>13410</v>
      </c>
      <c r="FB1092" s="171">
        <v>1</v>
      </c>
      <c r="FC1092" s="171">
        <v>0</v>
      </c>
      <c r="FD1092" s="331">
        <f t="shared" si="63"/>
        <v>0</v>
      </c>
      <c r="FE1092" s="552" t="s">
        <v>6988</v>
      </c>
      <c r="FF1092" s="551">
        <v>0</v>
      </c>
      <c r="FG1092" s="552" t="s">
        <v>137</v>
      </c>
      <c r="FH1092" s="171">
        <v>0</v>
      </c>
      <c r="FI1092" s="171">
        <v>0</v>
      </c>
      <c r="FJ1092" s="331" t="str">
        <f t="shared" si="64"/>
        <v/>
      </c>
      <c r="FK1092" s="552" t="s">
        <v>137</v>
      </c>
      <c r="FL1092" s="551">
        <v>0</v>
      </c>
      <c r="FM1092" s="552" t="s">
        <v>137</v>
      </c>
      <c r="FN1092" s="171">
        <v>0</v>
      </c>
      <c r="FO1092" s="171">
        <v>0</v>
      </c>
      <c r="FP1092" s="331" t="str">
        <f t="shared" si="65"/>
        <v/>
      </c>
      <c r="FQ1092" s="552" t="s">
        <v>137</v>
      </c>
      <c r="FR1092" s="551">
        <v>0</v>
      </c>
      <c r="FS1092" s="552" t="s">
        <v>137</v>
      </c>
      <c r="FT1092" s="171">
        <v>0</v>
      </c>
      <c r="FU1092" s="171">
        <v>0</v>
      </c>
      <c r="FV1092" s="331" t="str">
        <f t="shared" si="66"/>
        <v/>
      </c>
      <c r="FW1092" s="552" t="s">
        <v>137</v>
      </c>
      <c r="FX1092" s="551">
        <v>0</v>
      </c>
      <c r="FY1092" s="552" t="s">
        <v>137</v>
      </c>
      <c r="FZ1092" s="171">
        <v>3</v>
      </c>
      <c r="GA1092" s="171">
        <v>1</v>
      </c>
      <c r="GB1092" s="331">
        <f t="shared" si="67"/>
        <v>0.33333333333333331</v>
      </c>
      <c r="GC1092" s="552" t="s">
        <v>6989</v>
      </c>
      <c r="GD1092" s="551">
        <v>0</v>
      </c>
      <c r="GE1092" s="552" t="s">
        <v>137</v>
      </c>
      <c r="GF1092" s="171">
        <v>13</v>
      </c>
      <c r="GG1092" s="171">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69"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1">
        <v>1</v>
      </c>
      <c r="BQ1093" s="171">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1">
        <v>0</v>
      </c>
      <c r="DG1093" s="171">
        <v>0</v>
      </c>
      <c r="DH1093" s="331" t="str">
        <f t="shared" si="55"/>
        <v/>
      </c>
      <c r="DI1093" s="552" t="s">
        <v>137</v>
      </c>
      <c r="DJ1093" s="551">
        <v>0</v>
      </c>
      <c r="DK1093" s="552" t="s">
        <v>137</v>
      </c>
      <c r="DL1093" s="171">
        <v>0</v>
      </c>
      <c r="DM1093" s="171">
        <v>0</v>
      </c>
      <c r="DN1093" s="331" t="str">
        <f t="shared" si="56"/>
        <v/>
      </c>
      <c r="DO1093" s="552" t="s">
        <v>137</v>
      </c>
      <c r="DP1093" s="550">
        <v>0</v>
      </c>
      <c r="DQ1093" s="552" t="s">
        <v>137</v>
      </c>
      <c r="DR1093" s="171">
        <v>16</v>
      </c>
      <c r="DS1093" s="171">
        <v>0</v>
      </c>
      <c r="DT1093" s="331">
        <f t="shared" si="57"/>
        <v>0</v>
      </c>
      <c r="DU1093" s="552" t="s">
        <v>11528</v>
      </c>
      <c r="DV1093" s="551">
        <v>0</v>
      </c>
      <c r="DW1093" s="552" t="s">
        <v>137</v>
      </c>
      <c r="DX1093" s="171">
        <v>1</v>
      </c>
      <c r="DY1093" s="171">
        <v>0</v>
      </c>
      <c r="DZ1093" s="331">
        <f t="shared" si="58"/>
        <v>0</v>
      </c>
      <c r="EA1093" s="552" t="s">
        <v>16590</v>
      </c>
      <c r="EB1093" s="551">
        <v>0</v>
      </c>
      <c r="EC1093" s="552" t="s">
        <v>137</v>
      </c>
      <c r="ED1093" s="171">
        <v>0</v>
      </c>
      <c r="EE1093" s="171">
        <v>0</v>
      </c>
      <c r="EF1093" s="575" t="str">
        <f t="shared" si="59"/>
        <v/>
      </c>
      <c r="EG1093" s="552" t="s">
        <v>137</v>
      </c>
      <c r="EH1093" s="551">
        <v>0</v>
      </c>
      <c r="EI1093" s="552" t="s">
        <v>137</v>
      </c>
      <c r="EJ1093" s="171">
        <v>2</v>
      </c>
      <c r="EK1093" s="171">
        <v>0</v>
      </c>
      <c r="EL1093" s="575">
        <f t="shared" si="60"/>
        <v>0</v>
      </c>
      <c r="EM1093" s="552" t="s">
        <v>6994</v>
      </c>
      <c r="EN1093" s="551">
        <v>2</v>
      </c>
      <c r="EO1093" s="552" t="s">
        <v>6995</v>
      </c>
      <c r="EP1093" s="171">
        <v>1</v>
      </c>
      <c r="EQ1093" s="171">
        <v>1</v>
      </c>
      <c r="ER1093" s="331">
        <f t="shared" si="61"/>
        <v>1</v>
      </c>
      <c r="ES1093" s="552" t="s">
        <v>137</v>
      </c>
      <c r="ET1093" s="551">
        <v>0</v>
      </c>
      <c r="EU1093" s="552" t="s">
        <v>137</v>
      </c>
      <c r="EV1093" s="171">
        <v>7</v>
      </c>
      <c r="EW1093" s="171">
        <v>0</v>
      </c>
      <c r="EX1093" s="331">
        <f t="shared" si="62"/>
        <v>0</v>
      </c>
      <c r="EY1093" s="552" t="s">
        <v>13411</v>
      </c>
      <c r="EZ1093" s="551">
        <v>7</v>
      </c>
      <c r="FA1093" s="552" t="s">
        <v>13412</v>
      </c>
      <c r="FB1093" s="171">
        <v>1</v>
      </c>
      <c r="FC1093" s="171">
        <v>1</v>
      </c>
      <c r="FD1093" s="331">
        <f t="shared" si="63"/>
        <v>1</v>
      </c>
      <c r="FE1093" s="552" t="s">
        <v>137</v>
      </c>
      <c r="FF1093" s="551">
        <v>0</v>
      </c>
      <c r="FG1093" s="552" t="s">
        <v>137</v>
      </c>
      <c r="FH1093" s="171">
        <v>0</v>
      </c>
      <c r="FI1093" s="171">
        <v>0</v>
      </c>
      <c r="FJ1093" s="331" t="str">
        <f t="shared" si="64"/>
        <v/>
      </c>
      <c r="FK1093" s="552" t="s">
        <v>137</v>
      </c>
      <c r="FL1093" s="551">
        <v>0</v>
      </c>
      <c r="FM1093" s="552" t="s">
        <v>137</v>
      </c>
      <c r="FN1093" s="171">
        <v>0</v>
      </c>
      <c r="FO1093" s="171">
        <v>0</v>
      </c>
      <c r="FP1093" s="331" t="str">
        <f t="shared" si="65"/>
        <v/>
      </c>
      <c r="FQ1093" s="552" t="s">
        <v>137</v>
      </c>
      <c r="FR1093" s="551">
        <v>0</v>
      </c>
      <c r="FS1093" s="552" t="s">
        <v>137</v>
      </c>
      <c r="FT1093" s="171">
        <v>0</v>
      </c>
      <c r="FU1093" s="171">
        <v>0</v>
      </c>
      <c r="FV1093" s="331" t="str">
        <f t="shared" si="66"/>
        <v/>
      </c>
      <c r="FW1093" s="552" t="s">
        <v>137</v>
      </c>
      <c r="FX1093" s="551">
        <v>0</v>
      </c>
      <c r="FY1093" s="552" t="s">
        <v>137</v>
      </c>
      <c r="FZ1093" s="171">
        <v>0</v>
      </c>
      <c r="GA1093" s="171">
        <v>0</v>
      </c>
      <c r="GB1093" s="331" t="str">
        <f t="shared" si="67"/>
        <v/>
      </c>
      <c r="GC1093" s="552" t="s">
        <v>137</v>
      </c>
      <c r="GD1093" s="551">
        <v>0</v>
      </c>
      <c r="GE1093" s="552" t="s">
        <v>137</v>
      </c>
      <c r="GF1093" s="171">
        <v>9</v>
      </c>
      <c r="GG1093" s="171">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69"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1">
        <v>1</v>
      </c>
      <c r="BQ1094" s="171">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1">
        <v>0</v>
      </c>
      <c r="DG1094" s="171">
        <v>0</v>
      </c>
      <c r="DH1094" s="331" t="str">
        <f t="shared" si="55"/>
        <v/>
      </c>
      <c r="DI1094" s="552" t="s">
        <v>137</v>
      </c>
      <c r="DJ1094" s="551">
        <v>0</v>
      </c>
      <c r="DK1094" s="552" t="s">
        <v>137</v>
      </c>
      <c r="DL1094" s="171">
        <v>1</v>
      </c>
      <c r="DM1094" s="171">
        <v>0</v>
      </c>
      <c r="DN1094" s="331">
        <f t="shared" si="56"/>
        <v>0</v>
      </c>
      <c r="DO1094" s="552" t="s">
        <v>11531</v>
      </c>
      <c r="DP1094" s="550">
        <v>0</v>
      </c>
      <c r="DQ1094" s="552" t="s">
        <v>137</v>
      </c>
      <c r="DR1094" s="171">
        <v>12</v>
      </c>
      <c r="DS1094" s="171">
        <v>0</v>
      </c>
      <c r="DT1094" s="331">
        <f t="shared" si="57"/>
        <v>0</v>
      </c>
      <c r="DU1094" s="552" t="s">
        <v>11532</v>
      </c>
      <c r="DV1094" s="551">
        <v>0</v>
      </c>
      <c r="DW1094" s="552" t="s">
        <v>137</v>
      </c>
      <c r="DX1094" s="171">
        <v>1</v>
      </c>
      <c r="DY1094" s="171">
        <v>1</v>
      </c>
      <c r="DZ1094" s="331">
        <f t="shared" si="58"/>
        <v>1</v>
      </c>
      <c r="EA1094" s="552" t="s">
        <v>137</v>
      </c>
      <c r="EB1094" s="551">
        <v>0</v>
      </c>
      <c r="EC1094" s="552" t="s">
        <v>137</v>
      </c>
      <c r="ED1094" s="171">
        <v>0</v>
      </c>
      <c r="EE1094" s="171">
        <v>0</v>
      </c>
      <c r="EF1094" s="575" t="str">
        <f t="shared" si="59"/>
        <v/>
      </c>
      <c r="EG1094" s="552" t="s">
        <v>137</v>
      </c>
      <c r="EH1094" s="551">
        <v>0</v>
      </c>
      <c r="EI1094" s="552" t="s">
        <v>137</v>
      </c>
      <c r="EJ1094" s="171">
        <v>3</v>
      </c>
      <c r="EK1094" s="171">
        <v>0</v>
      </c>
      <c r="EL1094" s="575">
        <f t="shared" si="60"/>
        <v>0</v>
      </c>
      <c r="EM1094" s="552" t="s">
        <v>11533</v>
      </c>
      <c r="EN1094" s="551">
        <v>3</v>
      </c>
      <c r="EO1094" s="552" t="s">
        <v>11534</v>
      </c>
      <c r="EP1094" s="171">
        <v>0</v>
      </c>
      <c r="EQ1094" s="171">
        <v>0</v>
      </c>
      <c r="ER1094" s="331" t="str">
        <f t="shared" si="61"/>
        <v/>
      </c>
      <c r="ES1094" s="552" t="s">
        <v>137</v>
      </c>
      <c r="ET1094" s="551">
        <v>0</v>
      </c>
      <c r="EU1094" s="552" t="s">
        <v>137</v>
      </c>
      <c r="EV1094" s="171">
        <v>3</v>
      </c>
      <c r="EW1094" s="171">
        <v>0</v>
      </c>
      <c r="EX1094" s="331">
        <f t="shared" si="62"/>
        <v>0</v>
      </c>
      <c r="EY1094" s="552" t="s">
        <v>13413</v>
      </c>
      <c r="EZ1094" s="551">
        <v>3</v>
      </c>
      <c r="FA1094" s="552" t="s">
        <v>13414</v>
      </c>
      <c r="FB1094" s="171">
        <v>0</v>
      </c>
      <c r="FC1094" s="171">
        <v>0</v>
      </c>
      <c r="FD1094" s="331" t="str">
        <f t="shared" si="63"/>
        <v/>
      </c>
      <c r="FE1094" s="552" t="s">
        <v>137</v>
      </c>
      <c r="FF1094" s="551">
        <v>0</v>
      </c>
      <c r="FG1094" s="552" t="s">
        <v>137</v>
      </c>
      <c r="FH1094" s="171">
        <v>1</v>
      </c>
      <c r="FI1094" s="171">
        <v>0</v>
      </c>
      <c r="FJ1094" s="331">
        <f t="shared" si="64"/>
        <v>0</v>
      </c>
      <c r="FK1094" s="552" t="s">
        <v>6998</v>
      </c>
      <c r="FL1094" s="551">
        <v>1</v>
      </c>
      <c r="FM1094" s="552" t="s">
        <v>6999</v>
      </c>
      <c r="FN1094" s="171">
        <v>0</v>
      </c>
      <c r="FO1094" s="171">
        <v>0</v>
      </c>
      <c r="FP1094" s="331" t="str">
        <f t="shared" si="65"/>
        <v/>
      </c>
      <c r="FQ1094" s="552" t="s">
        <v>137</v>
      </c>
      <c r="FR1094" s="551">
        <v>0</v>
      </c>
      <c r="FS1094" s="552" t="s">
        <v>137</v>
      </c>
      <c r="FT1094" s="171">
        <v>0</v>
      </c>
      <c r="FU1094" s="171">
        <v>0</v>
      </c>
      <c r="FV1094" s="331" t="str">
        <f t="shared" si="66"/>
        <v/>
      </c>
      <c r="FW1094" s="552" t="s">
        <v>137</v>
      </c>
      <c r="FX1094" s="551">
        <v>0</v>
      </c>
      <c r="FY1094" s="552" t="s">
        <v>137</v>
      </c>
      <c r="FZ1094" s="171">
        <v>4</v>
      </c>
      <c r="GA1094" s="171">
        <v>0</v>
      </c>
      <c r="GB1094" s="331">
        <f t="shared" si="67"/>
        <v>0</v>
      </c>
      <c r="GC1094" s="552" t="s">
        <v>11535</v>
      </c>
      <c r="GD1094" s="551">
        <v>0</v>
      </c>
      <c r="GE1094" s="552"/>
      <c r="GF1094" s="171">
        <v>12</v>
      </c>
      <c r="GG1094" s="171">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69"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1">
        <v>1</v>
      </c>
      <c r="BQ1095" s="171">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1">
        <v>0</v>
      </c>
      <c r="DG1095" s="171">
        <v>0</v>
      </c>
      <c r="DH1095" s="331" t="str">
        <f t="shared" si="55"/>
        <v/>
      </c>
      <c r="DI1095" s="552" t="s">
        <v>137</v>
      </c>
      <c r="DJ1095" s="551">
        <v>0</v>
      </c>
      <c r="DK1095" s="552" t="s">
        <v>137</v>
      </c>
      <c r="DL1095" s="171">
        <v>3</v>
      </c>
      <c r="DM1095" s="171">
        <v>3</v>
      </c>
      <c r="DN1095" s="331">
        <f t="shared" si="56"/>
        <v>1</v>
      </c>
      <c r="DO1095" s="552" t="s">
        <v>137</v>
      </c>
      <c r="DP1095" s="550">
        <v>0</v>
      </c>
      <c r="DQ1095" s="552" t="s">
        <v>137</v>
      </c>
      <c r="DR1095" s="171">
        <v>29</v>
      </c>
      <c r="DS1095" s="171">
        <v>0</v>
      </c>
      <c r="DT1095" s="331">
        <f t="shared" si="57"/>
        <v>0</v>
      </c>
      <c r="DU1095" s="552" t="s">
        <v>173</v>
      </c>
      <c r="DV1095" s="551">
        <v>0</v>
      </c>
      <c r="DW1095" s="552" t="s">
        <v>137</v>
      </c>
      <c r="DX1095" s="171">
        <v>6</v>
      </c>
      <c r="DY1095" s="171">
        <v>0</v>
      </c>
      <c r="DZ1095" s="331">
        <f t="shared" si="58"/>
        <v>0</v>
      </c>
      <c r="EA1095" s="552" t="s">
        <v>11536</v>
      </c>
      <c r="EB1095" s="551">
        <v>0</v>
      </c>
      <c r="EC1095" s="552" t="s">
        <v>137</v>
      </c>
      <c r="ED1095" s="171">
        <v>3</v>
      </c>
      <c r="EE1095" s="171">
        <v>2</v>
      </c>
      <c r="EF1095" s="575">
        <f t="shared" si="59"/>
        <v>0.66666666666666663</v>
      </c>
      <c r="EG1095" s="552" t="s">
        <v>7003</v>
      </c>
      <c r="EH1095" s="551">
        <v>0</v>
      </c>
      <c r="EI1095" s="552" t="s">
        <v>137</v>
      </c>
      <c r="EJ1095" s="171">
        <v>6</v>
      </c>
      <c r="EK1095" s="171">
        <v>0</v>
      </c>
      <c r="EL1095" s="575">
        <f t="shared" si="60"/>
        <v>0</v>
      </c>
      <c r="EM1095" s="552" t="s">
        <v>15063</v>
      </c>
      <c r="EN1095" s="551">
        <v>6</v>
      </c>
      <c r="EO1095" s="552" t="s">
        <v>7004</v>
      </c>
      <c r="EP1095" s="171">
        <v>0</v>
      </c>
      <c r="EQ1095" s="171">
        <v>0</v>
      </c>
      <c r="ER1095" s="331" t="str">
        <f t="shared" si="61"/>
        <v/>
      </c>
      <c r="ES1095" s="552" t="s">
        <v>137</v>
      </c>
      <c r="ET1095" s="551">
        <v>0</v>
      </c>
      <c r="EU1095" s="552" t="s">
        <v>137</v>
      </c>
      <c r="EV1095" s="171">
        <v>3</v>
      </c>
      <c r="EW1095" s="171">
        <v>0</v>
      </c>
      <c r="EX1095" s="331">
        <f t="shared" si="62"/>
        <v>0</v>
      </c>
      <c r="EY1095" s="552" t="s">
        <v>15064</v>
      </c>
      <c r="EZ1095" s="551">
        <v>3</v>
      </c>
      <c r="FA1095" s="552" t="s">
        <v>7004</v>
      </c>
      <c r="FB1095" s="171">
        <v>0</v>
      </c>
      <c r="FC1095" s="171">
        <v>0</v>
      </c>
      <c r="FD1095" s="331" t="str">
        <f t="shared" si="63"/>
        <v/>
      </c>
      <c r="FE1095" s="552" t="s">
        <v>137</v>
      </c>
      <c r="FF1095" s="551">
        <v>0</v>
      </c>
      <c r="FG1095" s="552" t="s">
        <v>137</v>
      </c>
      <c r="FH1095" s="171">
        <v>0</v>
      </c>
      <c r="FI1095" s="171">
        <v>0</v>
      </c>
      <c r="FJ1095" s="331" t="str">
        <f t="shared" si="64"/>
        <v/>
      </c>
      <c r="FK1095" s="552" t="s">
        <v>137</v>
      </c>
      <c r="FL1095" s="551">
        <v>0</v>
      </c>
      <c r="FM1095" s="552" t="s">
        <v>137</v>
      </c>
      <c r="FN1095" s="171">
        <v>0</v>
      </c>
      <c r="FO1095" s="171">
        <v>0</v>
      </c>
      <c r="FP1095" s="331" t="str">
        <f t="shared" si="65"/>
        <v/>
      </c>
      <c r="FQ1095" s="552" t="s">
        <v>137</v>
      </c>
      <c r="FR1095" s="551">
        <v>0</v>
      </c>
      <c r="FS1095" s="552" t="s">
        <v>137</v>
      </c>
      <c r="FT1095" s="171">
        <v>0</v>
      </c>
      <c r="FU1095" s="171">
        <v>0</v>
      </c>
      <c r="FV1095" s="331" t="str">
        <f t="shared" si="66"/>
        <v/>
      </c>
      <c r="FW1095" s="552" t="s">
        <v>137</v>
      </c>
      <c r="FX1095" s="551">
        <v>0</v>
      </c>
      <c r="FY1095" s="552" t="s">
        <v>137</v>
      </c>
      <c r="FZ1095" s="171">
        <v>1</v>
      </c>
      <c r="GA1095" s="171">
        <v>1</v>
      </c>
      <c r="GB1095" s="331">
        <f t="shared" si="67"/>
        <v>1</v>
      </c>
      <c r="GC1095" s="552" t="s">
        <v>137</v>
      </c>
      <c r="GD1095" s="551">
        <v>0</v>
      </c>
      <c r="GE1095" s="552" t="s">
        <v>137</v>
      </c>
      <c r="GF1095" s="171">
        <v>10</v>
      </c>
      <c r="GG1095" s="171">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199" t="s">
        <v>132</v>
      </c>
      <c r="HE1096" s="182" t="s">
        <v>132</v>
      </c>
      <c r="HF1096" s="182" t="s">
        <v>132</v>
      </c>
      <c r="HG1096" s="267" t="s">
        <v>137</v>
      </c>
      <c r="HH1096" s="267" t="s">
        <v>137</v>
      </c>
      <c r="HI1096" s="182" t="s">
        <v>148</v>
      </c>
      <c r="HJ1096" s="182" t="s">
        <v>132</v>
      </c>
      <c r="HK1096" s="554" t="s">
        <v>19225</v>
      </c>
    </row>
    <row r="1097" spans="1:219" s="169"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1">
        <v>1</v>
      </c>
      <c r="BQ1097" s="171">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1">
        <v>0</v>
      </c>
      <c r="DG1097" s="171">
        <v>0</v>
      </c>
      <c r="DH1097" s="331" t="str">
        <f t="shared" si="55"/>
        <v/>
      </c>
      <c r="DI1097" s="552" t="s">
        <v>137</v>
      </c>
      <c r="DJ1097" s="551">
        <v>0</v>
      </c>
      <c r="DK1097" s="552" t="s">
        <v>137</v>
      </c>
      <c r="DL1097" s="171">
        <v>0</v>
      </c>
      <c r="DM1097" s="171">
        <v>0</v>
      </c>
      <c r="DN1097" s="331" t="str">
        <f t="shared" si="56"/>
        <v/>
      </c>
      <c r="DO1097" s="552" t="s">
        <v>137</v>
      </c>
      <c r="DP1097" s="550">
        <v>0</v>
      </c>
      <c r="DQ1097" s="552" t="s">
        <v>137</v>
      </c>
      <c r="DR1097" s="171">
        <v>15</v>
      </c>
      <c r="DS1097" s="171">
        <v>0</v>
      </c>
      <c r="DT1097" s="331">
        <f t="shared" si="57"/>
        <v>0</v>
      </c>
      <c r="DU1097" s="552" t="s">
        <v>7016</v>
      </c>
      <c r="DV1097" s="551">
        <v>0</v>
      </c>
      <c r="DW1097" s="552" t="s">
        <v>137</v>
      </c>
      <c r="DX1097" s="171">
        <v>7</v>
      </c>
      <c r="DY1097" s="171">
        <v>0</v>
      </c>
      <c r="DZ1097" s="331">
        <f t="shared" si="58"/>
        <v>0</v>
      </c>
      <c r="EA1097" s="552" t="s">
        <v>7015</v>
      </c>
      <c r="EB1097" s="551">
        <v>0</v>
      </c>
      <c r="EC1097" s="552" t="s">
        <v>137</v>
      </c>
      <c r="ED1097" s="171">
        <v>1</v>
      </c>
      <c r="EE1097" s="171">
        <v>0</v>
      </c>
      <c r="EF1097" s="575">
        <f t="shared" si="59"/>
        <v>0</v>
      </c>
      <c r="EG1097" s="552" t="s">
        <v>16597</v>
      </c>
      <c r="EH1097" s="551">
        <v>0</v>
      </c>
      <c r="EI1097" s="552" t="s">
        <v>137</v>
      </c>
      <c r="EJ1097" s="171">
        <v>3</v>
      </c>
      <c r="EK1097" s="171">
        <v>0</v>
      </c>
      <c r="EL1097" s="575">
        <f t="shared" si="60"/>
        <v>0</v>
      </c>
      <c r="EM1097" s="552" t="s">
        <v>7017</v>
      </c>
      <c r="EN1097" s="551">
        <v>3</v>
      </c>
      <c r="EO1097" s="552" t="s">
        <v>7018</v>
      </c>
      <c r="EP1097" s="171">
        <v>2</v>
      </c>
      <c r="EQ1097" s="171">
        <v>0</v>
      </c>
      <c r="ER1097" s="331">
        <f t="shared" si="61"/>
        <v>0</v>
      </c>
      <c r="ES1097" s="552" t="s">
        <v>7015</v>
      </c>
      <c r="ET1097" s="551">
        <v>0</v>
      </c>
      <c r="EU1097" s="552" t="s">
        <v>137</v>
      </c>
      <c r="EV1097" s="171">
        <v>3</v>
      </c>
      <c r="EW1097" s="171">
        <v>0</v>
      </c>
      <c r="EX1097" s="331">
        <f t="shared" si="62"/>
        <v>0</v>
      </c>
      <c r="EY1097" s="552" t="s">
        <v>7015</v>
      </c>
      <c r="EZ1097" s="551">
        <v>1</v>
      </c>
      <c r="FA1097" s="552" t="s">
        <v>7019</v>
      </c>
      <c r="FB1097" s="171">
        <v>6</v>
      </c>
      <c r="FC1097" s="171">
        <v>5</v>
      </c>
      <c r="FD1097" s="331">
        <f t="shared" si="63"/>
        <v>0.83333333333333337</v>
      </c>
      <c r="FE1097" s="552" t="s">
        <v>7015</v>
      </c>
      <c r="FF1097" s="551">
        <v>1</v>
      </c>
      <c r="FG1097" s="552" t="s">
        <v>7019</v>
      </c>
      <c r="FH1097" s="171">
        <v>1</v>
      </c>
      <c r="FI1097" s="171">
        <v>0</v>
      </c>
      <c r="FJ1097" s="331">
        <f t="shared" si="64"/>
        <v>0</v>
      </c>
      <c r="FK1097" s="552" t="s">
        <v>7015</v>
      </c>
      <c r="FL1097" s="551">
        <v>0</v>
      </c>
      <c r="FM1097" s="552" t="s">
        <v>137</v>
      </c>
      <c r="FN1097" s="171">
        <v>0</v>
      </c>
      <c r="FO1097" s="171">
        <v>0</v>
      </c>
      <c r="FP1097" s="331" t="str">
        <f t="shared" si="65"/>
        <v/>
      </c>
      <c r="FQ1097" s="552" t="s">
        <v>137</v>
      </c>
      <c r="FR1097" s="551">
        <v>0</v>
      </c>
      <c r="FS1097" s="552" t="s">
        <v>137</v>
      </c>
      <c r="FT1097" s="171">
        <v>0</v>
      </c>
      <c r="FU1097" s="171">
        <v>0</v>
      </c>
      <c r="FV1097" s="331" t="str">
        <f t="shared" si="66"/>
        <v/>
      </c>
      <c r="FW1097" s="552" t="s">
        <v>137</v>
      </c>
      <c r="FX1097" s="551">
        <v>0</v>
      </c>
      <c r="FY1097" s="552" t="s">
        <v>137</v>
      </c>
      <c r="FZ1097" s="171">
        <v>7</v>
      </c>
      <c r="GA1097" s="171">
        <v>1</v>
      </c>
      <c r="GB1097" s="331">
        <f t="shared" si="67"/>
        <v>0.14285714285714285</v>
      </c>
      <c r="GC1097" s="552" t="s">
        <v>7015</v>
      </c>
      <c r="GD1097" s="551">
        <v>1</v>
      </c>
      <c r="GE1097" s="552" t="s">
        <v>7020</v>
      </c>
      <c r="GF1097" s="171">
        <v>16</v>
      </c>
      <c r="GG1097" s="171">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69"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1">
        <v>0</v>
      </c>
      <c r="BQ1098" s="171">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1">
        <v>0</v>
      </c>
      <c r="DG1098" s="171">
        <v>0</v>
      </c>
      <c r="DH1098" s="331" t="str">
        <f t="shared" si="55"/>
        <v/>
      </c>
      <c r="DI1098" s="552" t="s">
        <v>137</v>
      </c>
      <c r="DJ1098" s="551">
        <v>0</v>
      </c>
      <c r="DK1098" s="552" t="s">
        <v>137</v>
      </c>
      <c r="DL1098" s="171">
        <v>0</v>
      </c>
      <c r="DM1098" s="171">
        <v>0</v>
      </c>
      <c r="DN1098" s="331" t="str">
        <f t="shared" si="56"/>
        <v/>
      </c>
      <c r="DO1098" s="552" t="s">
        <v>137</v>
      </c>
      <c r="DP1098" s="550">
        <v>0</v>
      </c>
      <c r="DQ1098" s="552" t="s">
        <v>137</v>
      </c>
      <c r="DR1098" s="171">
        <v>0</v>
      </c>
      <c r="DS1098" s="171">
        <v>0</v>
      </c>
      <c r="DT1098" s="331" t="str">
        <f t="shared" si="57"/>
        <v/>
      </c>
      <c r="DU1098" s="552"/>
      <c r="DV1098" s="551">
        <v>0</v>
      </c>
      <c r="DW1098" s="552" t="s">
        <v>137</v>
      </c>
      <c r="DX1098" s="171">
        <v>0</v>
      </c>
      <c r="DY1098" s="171">
        <v>0</v>
      </c>
      <c r="DZ1098" s="331" t="str">
        <f t="shared" si="58"/>
        <v/>
      </c>
      <c r="EA1098" s="552" t="s">
        <v>137</v>
      </c>
      <c r="EB1098" s="551">
        <v>0</v>
      </c>
      <c r="EC1098" s="552" t="s">
        <v>137</v>
      </c>
      <c r="ED1098" s="171">
        <v>0</v>
      </c>
      <c r="EE1098" s="171">
        <v>0</v>
      </c>
      <c r="EF1098" s="575" t="str">
        <f t="shared" si="59"/>
        <v/>
      </c>
      <c r="EG1098" s="552" t="s">
        <v>137</v>
      </c>
      <c r="EH1098" s="551">
        <v>0</v>
      </c>
      <c r="EI1098" s="552" t="s">
        <v>137</v>
      </c>
      <c r="EJ1098" s="171"/>
      <c r="EK1098" s="171"/>
      <c r="EL1098" s="575" t="str">
        <f t="shared" si="60"/>
        <v/>
      </c>
      <c r="EM1098" s="552"/>
      <c r="EN1098" s="551"/>
      <c r="EO1098" s="552"/>
      <c r="EP1098" s="171">
        <v>1</v>
      </c>
      <c r="EQ1098" s="171">
        <v>0</v>
      </c>
      <c r="ER1098" s="331">
        <f t="shared" si="61"/>
        <v>0</v>
      </c>
      <c r="ES1098" s="552" t="s">
        <v>16600</v>
      </c>
      <c r="ET1098" s="551">
        <v>1</v>
      </c>
      <c r="EU1098" s="552" t="s">
        <v>16601</v>
      </c>
      <c r="EV1098" s="171">
        <v>1</v>
      </c>
      <c r="EW1098" s="171">
        <v>0</v>
      </c>
      <c r="EX1098" s="331">
        <f t="shared" si="62"/>
        <v>0</v>
      </c>
      <c r="EY1098" s="552" t="s">
        <v>15020</v>
      </c>
      <c r="EZ1098" s="551">
        <v>1</v>
      </c>
      <c r="FA1098" s="552" t="s">
        <v>16602</v>
      </c>
      <c r="FB1098" s="171">
        <v>0</v>
      </c>
      <c r="FC1098" s="171">
        <v>0</v>
      </c>
      <c r="FD1098" s="331" t="str">
        <f t="shared" si="63"/>
        <v/>
      </c>
      <c r="FE1098" s="552" t="s">
        <v>137</v>
      </c>
      <c r="FF1098" s="551">
        <v>0</v>
      </c>
      <c r="FG1098" s="552" t="s">
        <v>137</v>
      </c>
      <c r="FH1098" s="171">
        <v>0</v>
      </c>
      <c r="FI1098" s="171">
        <v>0</v>
      </c>
      <c r="FJ1098" s="331" t="str">
        <f t="shared" si="64"/>
        <v/>
      </c>
      <c r="FK1098" s="552" t="s">
        <v>137</v>
      </c>
      <c r="FL1098" s="551">
        <v>0</v>
      </c>
      <c r="FM1098" s="552" t="s">
        <v>137</v>
      </c>
      <c r="FN1098" s="171">
        <v>0</v>
      </c>
      <c r="FO1098" s="171">
        <v>0</v>
      </c>
      <c r="FP1098" s="331" t="str">
        <f t="shared" si="65"/>
        <v/>
      </c>
      <c r="FQ1098" s="552" t="s">
        <v>137</v>
      </c>
      <c r="FR1098" s="551">
        <v>0</v>
      </c>
      <c r="FS1098" s="552" t="s">
        <v>137</v>
      </c>
      <c r="FT1098" s="171">
        <v>0</v>
      </c>
      <c r="FU1098" s="171">
        <v>0</v>
      </c>
      <c r="FV1098" s="331" t="str">
        <f t="shared" si="66"/>
        <v/>
      </c>
      <c r="FW1098" s="552" t="s">
        <v>137</v>
      </c>
      <c r="FX1098" s="551">
        <v>0</v>
      </c>
      <c r="FY1098" s="552" t="s">
        <v>137</v>
      </c>
      <c r="FZ1098" s="171">
        <v>3</v>
      </c>
      <c r="GA1098" s="171">
        <v>1</v>
      </c>
      <c r="GB1098" s="331">
        <f t="shared" si="67"/>
        <v>0.33333333333333331</v>
      </c>
      <c r="GC1098" s="552" t="s">
        <v>11539</v>
      </c>
      <c r="GD1098" s="551">
        <v>2</v>
      </c>
      <c r="GE1098" s="552" t="s">
        <v>16603</v>
      </c>
      <c r="GF1098" s="171">
        <v>3</v>
      </c>
      <c r="GG1098" s="171">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0" t="s">
        <v>132</v>
      </c>
      <c r="HE1099" s="183" t="s">
        <v>132</v>
      </c>
      <c r="HF1099" s="183" t="s">
        <v>132</v>
      </c>
      <c r="HG1099" s="183" t="s">
        <v>137</v>
      </c>
      <c r="HH1099" s="183" t="s">
        <v>137</v>
      </c>
      <c r="HI1099" s="183" t="s">
        <v>132</v>
      </c>
      <c r="HJ1099" s="183" t="s">
        <v>148</v>
      </c>
      <c r="HK1099" s="183"/>
    </row>
    <row r="1100" spans="1:219" s="169"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1">
        <v>0</v>
      </c>
      <c r="BQ1100" s="171">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1">
        <v>0</v>
      </c>
      <c r="DG1100" s="171">
        <v>0</v>
      </c>
      <c r="DH1100" s="331" t="str">
        <f t="shared" si="55"/>
        <v/>
      </c>
      <c r="DI1100" s="552" t="s">
        <v>137</v>
      </c>
      <c r="DJ1100" s="551">
        <v>0</v>
      </c>
      <c r="DK1100" s="552" t="s">
        <v>137</v>
      </c>
      <c r="DL1100" s="171">
        <v>0</v>
      </c>
      <c r="DM1100" s="171">
        <v>0</v>
      </c>
      <c r="DN1100" s="331" t="str">
        <f t="shared" si="56"/>
        <v/>
      </c>
      <c r="DO1100" s="552" t="s">
        <v>137</v>
      </c>
      <c r="DP1100" s="550">
        <v>0</v>
      </c>
      <c r="DQ1100" s="552" t="s">
        <v>137</v>
      </c>
      <c r="DR1100" s="171">
        <v>6</v>
      </c>
      <c r="DS1100" s="171">
        <v>0</v>
      </c>
      <c r="DT1100" s="331">
        <f t="shared" si="57"/>
        <v>0</v>
      </c>
      <c r="DU1100" s="552" t="s">
        <v>1806</v>
      </c>
      <c r="DV1100" s="551">
        <v>0</v>
      </c>
      <c r="DW1100" s="552" t="s">
        <v>137</v>
      </c>
      <c r="DX1100" s="171">
        <v>2</v>
      </c>
      <c r="DY1100" s="171">
        <v>0</v>
      </c>
      <c r="DZ1100" s="331">
        <f t="shared" si="58"/>
        <v>0</v>
      </c>
      <c r="EA1100" s="552" t="s">
        <v>1806</v>
      </c>
      <c r="EB1100" s="551">
        <v>0</v>
      </c>
      <c r="EC1100" s="552" t="s">
        <v>137</v>
      </c>
      <c r="ED1100" s="171">
        <v>0</v>
      </c>
      <c r="EE1100" s="171">
        <v>0</v>
      </c>
      <c r="EF1100" s="575" t="str">
        <f t="shared" si="59"/>
        <v/>
      </c>
      <c r="EG1100" s="552" t="s">
        <v>137</v>
      </c>
      <c r="EH1100" s="551">
        <v>0</v>
      </c>
      <c r="EI1100" s="552" t="s">
        <v>137</v>
      </c>
      <c r="EJ1100" s="171">
        <v>1</v>
      </c>
      <c r="EK1100" s="171">
        <v>0</v>
      </c>
      <c r="EL1100" s="575">
        <f t="shared" si="60"/>
        <v>0</v>
      </c>
      <c r="EM1100" s="552" t="s">
        <v>1806</v>
      </c>
      <c r="EN1100" s="551">
        <v>1</v>
      </c>
      <c r="EO1100" s="552" t="s">
        <v>7033</v>
      </c>
      <c r="EP1100" s="171">
        <v>0</v>
      </c>
      <c r="EQ1100" s="171">
        <v>0</v>
      </c>
      <c r="ER1100" s="331" t="str">
        <f t="shared" si="61"/>
        <v/>
      </c>
      <c r="ES1100" s="552" t="s">
        <v>137</v>
      </c>
      <c r="ET1100" s="551">
        <v>0</v>
      </c>
      <c r="EU1100" s="552" t="s">
        <v>137</v>
      </c>
      <c r="EV1100" s="171">
        <v>0</v>
      </c>
      <c r="EW1100" s="171">
        <v>0</v>
      </c>
      <c r="EX1100" s="331" t="str">
        <f t="shared" si="62"/>
        <v/>
      </c>
      <c r="EY1100" s="552" t="s">
        <v>137</v>
      </c>
      <c r="EZ1100" s="551">
        <v>0</v>
      </c>
      <c r="FA1100" s="552" t="s">
        <v>137</v>
      </c>
      <c r="FB1100" s="171">
        <v>0</v>
      </c>
      <c r="FC1100" s="171">
        <v>0</v>
      </c>
      <c r="FD1100" s="331" t="str">
        <f t="shared" si="63"/>
        <v/>
      </c>
      <c r="FE1100" s="552" t="s">
        <v>137</v>
      </c>
      <c r="FF1100" s="551">
        <v>0</v>
      </c>
      <c r="FG1100" s="552" t="s">
        <v>137</v>
      </c>
      <c r="FH1100" s="171">
        <v>2</v>
      </c>
      <c r="FI1100" s="171">
        <v>2</v>
      </c>
      <c r="FJ1100" s="331">
        <f t="shared" si="64"/>
        <v>1</v>
      </c>
      <c r="FK1100" s="552" t="s">
        <v>137</v>
      </c>
      <c r="FL1100" s="551">
        <v>0</v>
      </c>
      <c r="FM1100" s="552" t="s">
        <v>137</v>
      </c>
      <c r="FN1100" s="171">
        <v>0</v>
      </c>
      <c r="FO1100" s="171">
        <v>0</v>
      </c>
      <c r="FP1100" s="331" t="str">
        <f t="shared" si="65"/>
        <v/>
      </c>
      <c r="FQ1100" s="552" t="s">
        <v>137</v>
      </c>
      <c r="FR1100" s="551">
        <v>0</v>
      </c>
      <c r="FS1100" s="552" t="s">
        <v>137</v>
      </c>
      <c r="FT1100" s="171">
        <v>3</v>
      </c>
      <c r="FU1100" s="171">
        <v>3</v>
      </c>
      <c r="FV1100" s="331">
        <f t="shared" si="66"/>
        <v>1</v>
      </c>
      <c r="FW1100" s="552" t="s">
        <v>137</v>
      </c>
      <c r="FX1100" s="551">
        <v>0</v>
      </c>
      <c r="FY1100" s="552" t="s">
        <v>137</v>
      </c>
      <c r="FZ1100" s="171">
        <v>2</v>
      </c>
      <c r="GA1100" s="171">
        <v>2</v>
      </c>
      <c r="GB1100" s="331">
        <f t="shared" si="67"/>
        <v>1</v>
      </c>
      <c r="GC1100" s="552" t="s">
        <v>137</v>
      </c>
      <c r="GD1100" s="551">
        <v>0</v>
      </c>
      <c r="GE1100" s="552" t="s">
        <v>137</v>
      </c>
      <c r="GF1100" s="171">
        <v>3</v>
      </c>
      <c r="GG1100" s="171">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69"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1">
        <v>1</v>
      </c>
      <c r="BQ1101" s="171">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1">
        <v>0</v>
      </c>
      <c r="DG1101" s="171">
        <v>0</v>
      </c>
      <c r="DH1101" s="331" t="str">
        <f t="shared" si="55"/>
        <v/>
      </c>
      <c r="DI1101" s="552" t="s">
        <v>137</v>
      </c>
      <c r="DJ1101" s="551">
        <v>0</v>
      </c>
      <c r="DK1101" s="552" t="s">
        <v>137</v>
      </c>
      <c r="DL1101" s="171">
        <v>0</v>
      </c>
      <c r="DM1101" s="171">
        <v>0</v>
      </c>
      <c r="DN1101" s="331" t="str">
        <f t="shared" si="56"/>
        <v/>
      </c>
      <c r="DO1101" s="552" t="s">
        <v>137</v>
      </c>
      <c r="DP1101" s="550">
        <v>0</v>
      </c>
      <c r="DQ1101" s="552" t="s">
        <v>137</v>
      </c>
      <c r="DR1101" s="171">
        <v>3</v>
      </c>
      <c r="DS1101" s="171">
        <v>0</v>
      </c>
      <c r="DT1101" s="331">
        <f t="shared" si="57"/>
        <v>0</v>
      </c>
      <c r="DU1101" s="552" t="s">
        <v>7036</v>
      </c>
      <c r="DV1101" s="551">
        <v>0</v>
      </c>
      <c r="DW1101" s="552" t="s">
        <v>137</v>
      </c>
      <c r="DX1101" s="171">
        <v>0</v>
      </c>
      <c r="DY1101" s="171">
        <v>0</v>
      </c>
      <c r="DZ1101" s="331" t="str">
        <f t="shared" si="58"/>
        <v/>
      </c>
      <c r="EA1101" s="552" t="s">
        <v>137</v>
      </c>
      <c r="EB1101" s="551">
        <v>0</v>
      </c>
      <c r="EC1101" s="552" t="s">
        <v>137</v>
      </c>
      <c r="ED1101" s="171">
        <v>0</v>
      </c>
      <c r="EE1101" s="171">
        <v>0</v>
      </c>
      <c r="EF1101" s="575" t="str">
        <f t="shared" si="59"/>
        <v/>
      </c>
      <c r="EG1101" s="552" t="s">
        <v>137</v>
      </c>
      <c r="EH1101" s="551">
        <v>0</v>
      </c>
      <c r="EI1101" s="552" t="s">
        <v>137</v>
      </c>
      <c r="EJ1101" s="171">
        <v>1</v>
      </c>
      <c r="EK1101" s="171">
        <v>0</v>
      </c>
      <c r="EL1101" s="575">
        <f t="shared" si="60"/>
        <v>0</v>
      </c>
      <c r="EM1101" s="552" t="s">
        <v>7036</v>
      </c>
      <c r="EN1101" s="551">
        <v>1</v>
      </c>
      <c r="EO1101" s="552" t="s">
        <v>7037</v>
      </c>
      <c r="EP1101" s="171">
        <v>0</v>
      </c>
      <c r="EQ1101" s="171">
        <v>0</v>
      </c>
      <c r="ER1101" s="331" t="str">
        <f t="shared" si="61"/>
        <v/>
      </c>
      <c r="ES1101" s="552" t="s">
        <v>137</v>
      </c>
      <c r="ET1101" s="551">
        <v>0</v>
      </c>
      <c r="EU1101" s="552" t="s">
        <v>137</v>
      </c>
      <c r="EV1101" s="171">
        <v>1</v>
      </c>
      <c r="EW1101" s="171">
        <v>0</v>
      </c>
      <c r="EX1101" s="331">
        <f t="shared" si="62"/>
        <v>0</v>
      </c>
      <c r="EY1101" s="552" t="s">
        <v>7036</v>
      </c>
      <c r="EZ1101" s="551">
        <v>1</v>
      </c>
      <c r="FA1101" s="552" t="s">
        <v>7037</v>
      </c>
      <c r="FB1101" s="171">
        <v>0</v>
      </c>
      <c r="FC1101" s="171">
        <v>0</v>
      </c>
      <c r="FD1101" s="331" t="str">
        <f t="shared" si="63"/>
        <v/>
      </c>
      <c r="FE1101" s="552" t="s">
        <v>137</v>
      </c>
      <c r="FF1101" s="551">
        <v>0</v>
      </c>
      <c r="FG1101" s="552" t="s">
        <v>137</v>
      </c>
      <c r="FH1101" s="171">
        <v>0</v>
      </c>
      <c r="FI1101" s="171">
        <v>0</v>
      </c>
      <c r="FJ1101" s="331" t="str">
        <f t="shared" si="64"/>
        <v/>
      </c>
      <c r="FK1101" s="552" t="s">
        <v>137</v>
      </c>
      <c r="FL1101" s="551">
        <v>0</v>
      </c>
      <c r="FM1101" s="552" t="s">
        <v>137</v>
      </c>
      <c r="FN1101" s="171">
        <v>0</v>
      </c>
      <c r="FO1101" s="171">
        <v>0</v>
      </c>
      <c r="FP1101" s="331" t="str">
        <f t="shared" si="65"/>
        <v/>
      </c>
      <c r="FQ1101" s="552" t="s">
        <v>137</v>
      </c>
      <c r="FR1101" s="551">
        <v>0</v>
      </c>
      <c r="FS1101" s="552" t="s">
        <v>137</v>
      </c>
      <c r="FT1101" s="171">
        <v>0</v>
      </c>
      <c r="FU1101" s="171">
        <v>0</v>
      </c>
      <c r="FV1101" s="331" t="str">
        <f t="shared" si="66"/>
        <v/>
      </c>
      <c r="FW1101" s="552" t="s">
        <v>137</v>
      </c>
      <c r="FX1101" s="551">
        <v>0</v>
      </c>
      <c r="FY1101" s="552" t="s">
        <v>137</v>
      </c>
      <c r="FZ1101" s="171">
        <v>1</v>
      </c>
      <c r="GA1101" s="171">
        <v>1</v>
      </c>
      <c r="GB1101" s="331">
        <f t="shared" si="67"/>
        <v>1</v>
      </c>
      <c r="GC1101" s="552" t="s">
        <v>137</v>
      </c>
      <c r="GD1101" s="551">
        <v>0</v>
      </c>
      <c r="GE1101" s="552" t="s">
        <v>137</v>
      </c>
      <c r="GF1101" s="171">
        <v>2</v>
      </c>
      <c r="GG1101" s="171">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69"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1">
        <v>0</v>
      </c>
      <c r="BQ1102" s="171">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1">
        <v>0</v>
      </c>
      <c r="DG1102" s="171">
        <v>0</v>
      </c>
      <c r="DH1102" s="331" t="str">
        <f t="shared" si="55"/>
        <v/>
      </c>
      <c r="DI1102" s="552" t="s">
        <v>137</v>
      </c>
      <c r="DJ1102" s="551">
        <v>0</v>
      </c>
      <c r="DK1102" s="552" t="s">
        <v>137</v>
      </c>
      <c r="DL1102" s="171">
        <v>0</v>
      </c>
      <c r="DM1102" s="171">
        <v>0</v>
      </c>
      <c r="DN1102" s="331" t="str">
        <f t="shared" si="56"/>
        <v/>
      </c>
      <c r="DO1102" s="552" t="s">
        <v>137</v>
      </c>
      <c r="DP1102" s="550">
        <v>0</v>
      </c>
      <c r="DQ1102" s="552" t="s">
        <v>137</v>
      </c>
      <c r="DR1102" s="171">
        <v>3</v>
      </c>
      <c r="DS1102" s="171">
        <v>0</v>
      </c>
      <c r="DT1102" s="331">
        <f t="shared" si="57"/>
        <v>0</v>
      </c>
      <c r="DU1102" s="552" t="s">
        <v>7039</v>
      </c>
      <c r="DV1102" s="551">
        <v>0</v>
      </c>
      <c r="DW1102" s="552" t="s">
        <v>137</v>
      </c>
      <c r="DX1102" s="171">
        <v>4</v>
      </c>
      <c r="DY1102" s="171">
        <v>0</v>
      </c>
      <c r="DZ1102" s="331">
        <f t="shared" si="58"/>
        <v>0</v>
      </c>
      <c r="EA1102" s="552" t="s">
        <v>7039</v>
      </c>
      <c r="EB1102" s="551">
        <v>0</v>
      </c>
      <c r="EC1102" s="552" t="s">
        <v>137</v>
      </c>
      <c r="ED1102" s="171">
        <v>0</v>
      </c>
      <c r="EE1102" s="171">
        <v>0</v>
      </c>
      <c r="EF1102" s="575" t="str">
        <f t="shared" si="59"/>
        <v/>
      </c>
      <c r="EG1102" s="552" t="s">
        <v>137</v>
      </c>
      <c r="EH1102" s="551">
        <v>0</v>
      </c>
      <c r="EI1102" s="552" t="s">
        <v>137</v>
      </c>
      <c r="EJ1102" s="171">
        <v>0</v>
      </c>
      <c r="EK1102" s="171">
        <v>0</v>
      </c>
      <c r="EL1102" s="575" t="str">
        <f t="shared" si="60"/>
        <v/>
      </c>
      <c r="EM1102" s="552" t="s">
        <v>137</v>
      </c>
      <c r="EN1102" s="551">
        <v>0</v>
      </c>
      <c r="EO1102" s="552" t="s">
        <v>137</v>
      </c>
      <c r="EP1102" s="171">
        <v>0</v>
      </c>
      <c r="EQ1102" s="171">
        <v>0</v>
      </c>
      <c r="ER1102" s="331" t="str">
        <f t="shared" si="61"/>
        <v/>
      </c>
      <c r="ES1102" s="552" t="s">
        <v>137</v>
      </c>
      <c r="ET1102" s="551">
        <v>0</v>
      </c>
      <c r="EU1102" s="552" t="s">
        <v>137</v>
      </c>
      <c r="EV1102" s="171">
        <v>1</v>
      </c>
      <c r="EW1102" s="171">
        <v>0</v>
      </c>
      <c r="EX1102" s="331">
        <f t="shared" si="62"/>
        <v>0</v>
      </c>
      <c r="EY1102" s="552" t="s">
        <v>7039</v>
      </c>
      <c r="EZ1102" s="551">
        <v>0</v>
      </c>
      <c r="FA1102" s="552" t="s">
        <v>137</v>
      </c>
      <c r="FB1102" s="171">
        <v>0</v>
      </c>
      <c r="FC1102" s="171">
        <v>0</v>
      </c>
      <c r="FD1102" s="331" t="str">
        <f t="shared" si="63"/>
        <v/>
      </c>
      <c r="FE1102" s="552" t="s">
        <v>137</v>
      </c>
      <c r="FF1102" s="551">
        <v>0</v>
      </c>
      <c r="FG1102" s="552" t="s">
        <v>137</v>
      </c>
      <c r="FH1102" s="171">
        <v>0</v>
      </c>
      <c r="FI1102" s="171">
        <v>0</v>
      </c>
      <c r="FJ1102" s="331" t="str">
        <f t="shared" si="64"/>
        <v/>
      </c>
      <c r="FK1102" s="552" t="s">
        <v>137</v>
      </c>
      <c r="FL1102" s="551">
        <v>0</v>
      </c>
      <c r="FM1102" s="552" t="s">
        <v>137</v>
      </c>
      <c r="FN1102" s="171">
        <v>0</v>
      </c>
      <c r="FO1102" s="171">
        <v>0</v>
      </c>
      <c r="FP1102" s="331" t="str">
        <f t="shared" si="65"/>
        <v/>
      </c>
      <c r="FQ1102" s="552" t="s">
        <v>137</v>
      </c>
      <c r="FR1102" s="551">
        <v>0</v>
      </c>
      <c r="FS1102" s="552" t="s">
        <v>137</v>
      </c>
      <c r="FT1102" s="171">
        <v>0</v>
      </c>
      <c r="FU1102" s="171">
        <v>0</v>
      </c>
      <c r="FV1102" s="331" t="str">
        <f t="shared" si="66"/>
        <v/>
      </c>
      <c r="FW1102" s="552" t="s">
        <v>137</v>
      </c>
      <c r="FX1102" s="551">
        <v>0</v>
      </c>
      <c r="FY1102" s="552" t="s">
        <v>137</v>
      </c>
      <c r="FZ1102" s="171">
        <v>0</v>
      </c>
      <c r="GA1102" s="171">
        <v>0</v>
      </c>
      <c r="GB1102" s="331" t="str">
        <f t="shared" si="67"/>
        <v/>
      </c>
      <c r="GC1102" s="552" t="s">
        <v>137</v>
      </c>
      <c r="GD1102" s="551">
        <v>0</v>
      </c>
      <c r="GE1102" s="552" t="s">
        <v>137</v>
      </c>
      <c r="GF1102" s="171">
        <v>1</v>
      </c>
      <c r="GG1102" s="171">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69"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1">
        <v>1</v>
      </c>
      <c r="BQ1103" s="171">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1">
        <v>0</v>
      </c>
      <c r="DG1103" s="171">
        <v>0</v>
      </c>
      <c r="DH1103" s="331" t="str">
        <f t="shared" si="55"/>
        <v/>
      </c>
      <c r="DI1103" s="552" t="s">
        <v>137</v>
      </c>
      <c r="DJ1103" s="551">
        <v>0</v>
      </c>
      <c r="DK1103" s="552" t="s">
        <v>137</v>
      </c>
      <c r="DL1103" s="171">
        <v>1</v>
      </c>
      <c r="DM1103" s="171">
        <v>1</v>
      </c>
      <c r="DN1103" s="331">
        <f t="shared" si="56"/>
        <v>1</v>
      </c>
      <c r="DO1103" s="552"/>
      <c r="DP1103" s="550">
        <v>0</v>
      </c>
      <c r="DQ1103" s="552" t="s">
        <v>137</v>
      </c>
      <c r="DR1103" s="171">
        <v>13</v>
      </c>
      <c r="DS1103" s="171">
        <v>0</v>
      </c>
      <c r="DT1103" s="331">
        <f t="shared" si="57"/>
        <v>0</v>
      </c>
      <c r="DU1103" s="552" t="s">
        <v>7041</v>
      </c>
      <c r="DV1103" s="551">
        <v>0</v>
      </c>
      <c r="DW1103" s="552" t="s">
        <v>137</v>
      </c>
      <c r="DX1103" s="171">
        <v>6</v>
      </c>
      <c r="DY1103" s="171">
        <v>0</v>
      </c>
      <c r="DZ1103" s="331">
        <f t="shared" si="58"/>
        <v>0</v>
      </c>
      <c r="EA1103" s="552" t="s">
        <v>7041</v>
      </c>
      <c r="EB1103" s="551">
        <v>0</v>
      </c>
      <c r="EC1103" s="552" t="s">
        <v>137</v>
      </c>
      <c r="ED1103" s="171">
        <v>0</v>
      </c>
      <c r="EE1103" s="171">
        <v>0</v>
      </c>
      <c r="EF1103" s="575" t="str">
        <f t="shared" si="59"/>
        <v/>
      </c>
      <c r="EG1103" s="552" t="s">
        <v>137</v>
      </c>
      <c r="EH1103" s="551">
        <v>0</v>
      </c>
      <c r="EI1103" s="552" t="s">
        <v>137</v>
      </c>
      <c r="EJ1103" s="171">
        <v>0</v>
      </c>
      <c r="EK1103" s="171">
        <v>0</v>
      </c>
      <c r="EL1103" s="575" t="str">
        <f t="shared" si="60"/>
        <v/>
      </c>
      <c r="EM1103" s="552" t="s">
        <v>137</v>
      </c>
      <c r="EN1103" s="551">
        <v>0</v>
      </c>
      <c r="EO1103" s="552" t="s">
        <v>137</v>
      </c>
      <c r="EP1103" s="171">
        <v>0</v>
      </c>
      <c r="EQ1103" s="171">
        <v>0</v>
      </c>
      <c r="ER1103" s="331" t="str">
        <f t="shared" si="61"/>
        <v/>
      </c>
      <c r="ES1103" s="552" t="s">
        <v>137</v>
      </c>
      <c r="ET1103" s="551">
        <v>0</v>
      </c>
      <c r="EU1103" s="552" t="s">
        <v>137</v>
      </c>
      <c r="EV1103" s="171">
        <v>3</v>
      </c>
      <c r="EW1103" s="171">
        <v>0</v>
      </c>
      <c r="EX1103" s="331">
        <f t="shared" si="62"/>
        <v>0</v>
      </c>
      <c r="EY1103" s="552" t="s">
        <v>7041</v>
      </c>
      <c r="EZ1103" s="551">
        <v>0</v>
      </c>
      <c r="FA1103" s="552" t="s">
        <v>137</v>
      </c>
      <c r="FB1103" s="171">
        <v>0</v>
      </c>
      <c r="FC1103" s="171">
        <v>0</v>
      </c>
      <c r="FD1103" s="331" t="str">
        <f t="shared" si="63"/>
        <v/>
      </c>
      <c r="FE1103" s="552" t="s">
        <v>137</v>
      </c>
      <c r="FF1103" s="551">
        <v>0</v>
      </c>
      <c r="FG1103" s="552" t="s">
        <v>137</v>
      </c>
      <c r="FH1103" s="171">
        <v>1</v>
      </c>
      <c r="FI1103" s="171">
        <v>1</v>
      </c>
      <c r="FJ1103" s="331">
        <f t="shared" si="64"/>
        <v>1</v>
      </c>
      <c r="FK1103" s="552" t="s">
        <v>137</v>
      </c>
      <c r="FL1103" s="551">
        <v>0</v>
      </c>
      <c r="FM1103" s="552" t="s">
        <v>137</v>
      </c>
      <c r="FN1103" s="171">
        <v>0</v>
      </c>
      <c r="FO1103" s="171">
        <v>0</v>
      </c>
      <c r="FP1103" s="331" t="str">
        <f t="shared" si="65"/>
        <v/>
      </c>
      <c r="FQ1103" s="552" t="s">
        <v>137</v>
      </c>
      <c r="FR1103" s="551">
        <v>0</v>
      </c>
      <c r="FS1103" s="552" t="s">
        <v>137</v>
      </c>
      <c r="FT1103" s="171">
        <v>0</v>
      </c>
      <c r="FU1103" s="171">
        <v>0</v>
      </c>
      <c r="FV1103" s="331" t="str">
        <f t="shared" si="66"/>
        <v/>
      </c>
      <c r="FW1103" s="552" t="s">
        <v>137</v>
      </c>
      <c r="FX1103" s="551">
        <v>0</v>
      </c>
      <c r="FY1103" s="552" t="s">
        <v>137</v>
      </c>
      <c r="FZ1103" s="171">
        <v>0</v>
      </c>
      <c r="GA1103" s="171">
        <v>0</v>
      </c>
      <c r="GB1103" s="331" t="str">
        <f t="shared" si="67"/>
        <v/>
      </c>
      <c r="GC1103" s="552" t="s">
        <v>137</v>
      </c>
      <c r="GD1103" s="551">
        <v>0</v>
      </c>
      <c r="GE1103" s="552" t="s">
        <v>137</v>
      </c>
      <c r="GF1103" s="171">
        <v>1</v>
      </c>
      <c r="GG1103" s="171">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199" t="s">
        <v>132</v>
      </c>
      <c r="HE1104" s="182" t="s">
        <v>132</v>
      </c>
      <c r="HF1104" s="182" t="s">
        <v>132</v>
      </c>
      <c r="HG1104" s="267" t="s">
        <v>137</v>
      </c>
      <c r="HH1104" s="267" t="s">
        <v>137</v>
      </c>
      <c r="HI1104" s="182" t="s">
        <v>132</v>
      </c>
      <c r="HJ1104" s="182" t="s">
        <v>148</v>
      </c>
      <c r="HK1104" s="267"/>
    </row>
    <row r="1105" spans="1:219" s="169"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1">
        <v>0</v>
      </c>
      <c r="BQ1105" s="171">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1">
        <v>0</v>
      </c>
      <c r="DG1105" s="171">
        <v>0</v>
      </c>
      <c r="DH1105" s="331" t="str">
        <f t="shared" si="55"/>
        <v/>
      </c>
      <c r="DI1105" s="552" t="s">
        <v>137</v>
      </c>
      <c r="DJ1105" s="551">
        <v>0</v>
      </c>
      <c r="DK1105" s="552" t="s">
        <v>137</v>
      </c>
      <c r="DL1105" s="171">
        <v>0</v>
      </c>
      <c r="DM1105" s="171">
        <v>0</v>
      </c>
      <c r="DN1105" s="331" t="str">
        <f t="shared" si="56"/>
        <v/>
      </c>
      <c r="DO1105" s="552" t="s">
        <v>137</v>
      </c>
      <c r="DP1105" s="550">
        <v>0</v>
      </c>
      <c r="DQ1105" s="552" t="s">
        <v>137</v>
      </c>
      <c r="DR1105" s="171">
        <v>0</v>
      </c>
      <c r="DS1105" s="171">
        <v>0</v>
      </c>
      <c r="DT1105" s="331" t="str">
        <f t="shared" si="57"/>
        <v/>
      </c>
      <c r="DU1105" s="552" t="s">
        <v>137</v>
      </c>
      <c r="DV1105" s="551">
        <v>0</v>
      </c>
      <c r="DW1105" s="552" t="s">
        <v>137</v>
      </c>
      <c r="DX1105" s="171">
        <v>0</v>
      </c>
      <c r="DY1105" s="171">
        <v>0</v>
      </c>
      <c r="DZ1105" s="331" t="str">
        <f t="shared" si="58"/>
        <v/>
      </c>
      <c r="EA1105" s="552" t="s">
        <v>137</v>
      </c>
      <c r="EB1105" s="551">
        <v>0</v>
      </c>
      <c r="EC1105" s="552" t="s">
        <v>137</v>
      </c>
      <c r="ED1105" s="171">
        <v>0</v>
      </c>
      <c r="EE1105" s="171">
        <v>0</v>
      </c>
      <c r="EF1105" s="575" t="str">
        <f t="shared" si="59"/>
        <v/>
      </c>
      <c r="EG1105" s="552" t="s">
        <v>137</v>
      </c>
      <c r="EH1105" s="551">
        <v>0</v>
      </c>
      <c r="EI1105" s="552" t="s">
        <v>137</v>
      </c>
      <c r="EJ1105" s="171">
        <v>0</v>
      </c>
      <c r="EK1105" s="171">
        <v>0</v>
      </c>
      <c r="EL1105" s="575" t="str">
        <f t="shared" si="60"/>
        <v/>
      </c>
      <c r="EM1105" s="552" t="s">
        <v>137</v>
      </c>
      <c r="EN1105" s="551">
        <v>0</v>
      </c>
      <c r="EO1105" s="552" t="s">
        <v>137</v>
      </c>
      <c r="EP1105" s="171">
        <v>0</v>
      </c>
      <c r="EQ1105" s="171">
        <v>0</v>
      </c>
      <c r="ER1105" s="331" t="str">
        <f t="shared" si="61"/>
        <v/>
      </c>
      <c r="ES1105" s="552" t="s">
        <v>137</v>
      </c>
      <c r="ET1105" s="551">
        <v>0</v>
      </c>
      <c r="EU1105" s="552" t="s">
        <v>137</v>
      </c>
      <c r="EV1105" s="171">
        <v>1</v>
      </c>
      <c r="EW1105" s="171">
        <v>0</v>
      </c>
      <c r="EX1105" s="331">
        <f t="shared" si="62"/>
        <v>0</v>
      </c>
      <c r="EY1105" s="552" t="s">
        <v>7050</v>
      </c>
      <c r="EZ1105" s="551">
        <v>0</v>
      </c>
      <c r="FA1105" s="552" t="s">
        <v>137</v>
      </c>
      <c r="FB1105" s="171">
        <v>1</v>
      </c>
      <c r="FC1105" s="171">
        <v>0</v>
      </c>
      <c r="FD1105" s="331">
        <f t="shared" si="63"/>
        <v>0</v>
      </c>
      <c r="FE1105" s="552" t="s">
        <v>15075</v>
      </c>
      <c r="FF1105" s="551">
        <v>1</v>
      </c>
      <c r="FG1105" s="552" t="s">
        <v>7051</v>
      </c>
      <c r="FH1105" s="171">
        <v>1</v>
      </c>
      <c r="FI1105" s="171">
        <v>1</v>
      </c>
      <c r="FJ1105" s="331">
        <f t="shared" si="64"/>
        <v>1</v>
      </c>
      <c r="FK1105" s="552" t="s">
        <v>137</v>
      </c>
      <c r="FL1105" s="551">
        <v>0</v>
      </c>
      <c r="FM1105" s="552" t="s">
        <v>137</v>
      </c>
      <c r="FN1105" s="171">
        <v>0</v>
      </c>
      <c r="FO1105" s="171">
        <v>0</v>
      </c>
      <c r="FP1105" s="331" t="str">
        <f t="shared" si="65"/>
        <v/>
      </c>
      <c r="FQ1105" s="552" t="s">
        <v>137</v>
      </c>
      <c r="FR1105" s="551">
        <v>0</v>
      </c>
      <c r="FS1105" s="552" t="s">
        <v>137</v>
      </c>
      <c r="FT1105" s="171">
        <v>0</v>
      </c>
      <c r="FU1105" s="171">
        <v>0</v>
      </c>
      <c r="FV1105" s="331" t="str">
        <f t="shared" si="66"/>
        <v/>
      </c>
      <c r="FW1105" s="552" t="s">
        <v>137</v>
      </c>
      <c r="FX1105" s="551">
        <v>0</v>
      </c>
      <c r="FY1105" s="552" t="s">
        <v>137</v>
      </c>
      <c r="FZ1105" s="171">
        <v>1</v>
      </c>
      <c r="GA1105" s="171">
        <v>0</v>
      </c>
      <c r="GB1105" s="331">
        <f t="shared" si="67"/>
        <v>0</v>
      </c>
      <c r="GC1105" s="552" t="s">
        <v>7052</v>
      </c>
      <c r="GD1105" s="551">
        <v>1</v>
      </c>
      <c r="GE1105" s="552" t="s">
        <v>7052</v>
      </c>
      <c r="GF1105" s="171">
        <v>0</v>
      </c>
      <c r="GG1105" s="171">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199" t="s">
        <v>132</v>
      </c>
      <c r="HE1106" s="182" t="s">
        <v>132</v>
      </c>
      <c r="HF1106" s="182" t="s">
        <v>132</v>
      </c>
      <c r="HG1106" s="267" t="s">
        <v>137</v>
      </c>
      <c r="HH1106" s="267" t="s">
        <v>137</v>
      </c>
      <c r="HI1106" s="182" t="s">
        <v>148</v>
      </c>
      <c r="HJ1106" s="182" t="s">
        <v>132</v>
      </c>
      <c r="HK1106" s="550" t="s">
        <v>19222</v>
      </c>
    </row>
    <row r="1107" spans="1:219" s="169"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69"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4"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4"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4"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4"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4"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4"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2"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2"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4"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2"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2"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6"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4"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4"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4"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4"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4"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4"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4"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4"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4"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4"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4"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4"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4"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3" t="s">
        <v>132</v>
      </c>
      <c r="HE1133" s="560"/>
      <c r="HF1133" s="558" t="s">
        <v>132</v>
      </c>
      <c r="HG1133" s="560" t="s">
        <v>137</v>
      </c>
      <c r="HH1133" s="560" t="s">
        <v>137</v>
      </c>
      <c r="HI1133" s="560" t="s">
        <v>148</v>
      </c>
      <c r="HJ1133" s="560" t="s">
        <v>132</v>
      </c>
      <c r="HK1133" s="550" t="s">
        <v>19228</v>
      </c>
    </row>
    <row r="1134" spans="1:219" s="164"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4"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4"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4"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4"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4"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4"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4"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4"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4"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4"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4"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4"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4"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4"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4"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0" customFormat="1" ht="143">
      <c r="A1150" s="334" t="s">
        <v>15088</v>
      </c>
      <c r="B1150" s="554" t="s">
        <v>7302</v>
      </c>
      <c r="C1150" s="554" t="s">
        <v>7303</v>
      </c>
      <c r="D1150" s="554" t="s">
        <v>95</v>
      </c>
      <c r="E1150" s="168" t="s">
        <v>132</v>
      </c>
      <c r="F1150" s="168"/>
      <c r="G1150" s="237"/>
      <c r="H1150" s="168" t="s">
        <v>132</v>
      </c>
      <c r="I1150" s="168"/>
      <c r="J1150" s="237"/>
      <c r="K1150" s="339" t="s">
        <v>132</v>
      </c>
      <c r="L1150" s="168"/>
      <c r="M1150" s="340"/>
      <c r="N1150" s="168" t="s">
        <v>132</v>
      </c>
      <c r="O1150" s="168"/>
      <c r="P1150" s="237"/>
      <c r="Q1150" s="168"/>
      <c r="R1150" s="168" t="s">
        <v>132</v>
      </c>
      <c r="S1150" s="237" t="s">
        <v>7304</v>
      </c>
      <c r="T1150" s="168" t="s">
        <v>132</v>
      </c>
      <c r="U1150" s="168"/>
      <c r="V1150" s="237"/>
      <c r="W1150" s="168" t="s">
        <v>132</v>
      </c>
      <c r="X1150" s="168"/>
      <c r="Y1150" s="237"/>
      <c r="Z1150" s="168" t="s">
        <v>132</v>
      </c>
      <c r="AA1150" s="168"/>
      <c r="AB1150" s="237"/>
      <c r="AC1150" s="243" t="s">
        <v>132</v>
      </c>
      <c r="AD1150" s="243"/>
      <c r="AE1150" s="237"/>
      <c r="AF1150" s="561" t="s">
        <v>148</v>
      </c>
      <c r="AG1150" s="554" t="s">
        <v>132</v>
      </c>
      <c r="AH1150" s="553" t="s">
        <v>15089</v>
      </c>
      <c r="AI1150" s="168" t="s">
        <v>132</v>
      </c>
      <c r="AJ1150" s="168"/>
      <c r="AK1150" s="237"/>
      <c r="AL1150" s="168" t="s">
        <v>132</v>
      </c>
      <c r="AM1150" s="168"/>
      <c r="AN1150" s="237"/>
      <c r="AO1150" s="168" t="s">
        <v>132</v>
      </c>
      <c r="AP1150" s="168"/>
      <c r="AQ1150" s="237"/>
      <c r="AR1150" s="168"/>
      <c r="AS1150" s="168"/>
      <c r="AT1150" s="237"/>
      <c r="AU1150" s="168" t="s">
        <v>132</v>
      </c>
      <c r="AV1150" s="168"/>
      <c r="AW1150" s="237"/>
      <c r="AX1150" s="168" t="s">
        <v>132</v>
      </c>
      <c r="AY1150" s="168"/>
      <c r="AZ1150" s="237"/>
      <c r="BA1150" s="168" t="s">
        <v>132</v>
      </c>
      <c r="BB1150" s="168"/>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8"/>
      <c r="GP1150" s="168"/>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0"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1">
        <v>3</v>
      </c>
      <c r="BQ1151" s="171">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1">
        <v>0</v>
      </c>
      <c r="DG1151" s="171">
        <v>0</v>
      </c>
      <c r="DH1151" s="331" t="s">
        <v>148</v>
      </c>
      <c r="DI1151" s="552" t="s">
        <v>137</v>
      </c>
      <c r="DJ1151" s="551">
        <v>0</v>
      </c>
      <c r="DK1151" s="552" t="s">
        <v>137</v>
      </c>
      <c r="DL1151" s="171">
        <v>2</v>
      </c>
      <c r="DM1151" s="171">
        <v>1</v>
      </c>
      <c r="DN1151" s="331">
        <v>0.5</v>
      </c>
      <c r="DO1151" s="552" t="s">
        <v>7321</v>
      </c>
      <c r="DP1151" s="550">
        <v>0</v>
      </c>
      <c r="DQ1151" s="552" t="s">
        <v>137</v>
      </c>
      <c r="DR1151" s="171">
        <v>69</v>
      </c>
      <c r="DS1151" s="171">
        <v>69</v>
      </c>
      <c r="DT1151" s="331">
        <v>1</v>
      </c>
      <c r="DU1151" s="552" t="s">
        <v>137</v>
      </c>
      <c r="DV1151" s="551">
        <v>0</v>
      </c>
      <c r="DW1151" s="552" t="s">
        <v>137</v>
      </c>
      <c r="DX1151" s="171">
        <v>14</v>
      </c>
      <c r="DY1151" s="171">
        <v>14</v>
      </c>
      <c r="DZ1151" s="331">
        <v>1</v>
      </c>
      <c r="EA1151" s="552" t="s">
        <v>137</v>
      </c>
      <c r="EB1151" s="551">
        <v>0</v>
      </c>
      <c r="EC1151" s="552" t="s">
        <v>137</v>
      </c>
      <c r="ED1151" s="171">
        <v>2</v>
      </c>
      <c r="EE1151" s="171">
        <v>2</v>
      </c>
      <c r="EF1151" s="575">
        <v>1</v>
      </c>
      <c r="EG1151" s="552" t="s">
        <v>137</v>
      </c>
      <c r="EH1151" s="551">
        <v>0</v>
      </c>
      <c r="EI1151" s="552" t="s">
        <v>137</v>
      </c>
      <c r="EJ1151" s="171">
        <v>2</v>
      </c>
      <c r="EK1151" s="171">
        <v>1</v>
      </c>
      <c r="EL1151" s="575">
        <v>0.5</v>
      </c>
      <c r="EM1151" s="552" t="s">
        <v>15095</v>
      </c>
      <c r="EN1151" s="551">
        <v>1</v>
      </c>
      <c r="EO1151" s="552" t="s">
        <v>15096</v>
      </c>
      <c r="EP1151" s="171">
        <v>2</v>
      </c>
      <c r="EQ1151" s="171">
        <v>0</v>
      </c>
      <c r="ER1151" s="331">
        <v>0</v>
      </c>
      <c r="ES1151" s="552" t="s">
        <v>7322</v>
      </c>
      <c r="ET1151" s="551">
        <v>2</v>
      </c>
      <c r="EU1151" s="552" t="s">
        <v>7323</v>
      </c>
      <c r="EV1151" s="171">
        <v>1</v>
      </c>
      <c r="EW1151" s="171">
        <v>1</v>
      </c>
      <c r="EX1151" s="331">
        <v>1</v>
      </c>
      <c r="EY1151" s="552"/>
      <c r="EZ1151" s="551">
        <v>0</v>
      </c>
      <c r="FA1151" s="552"/>
      <c r="FB1151" s="171">
        <v>0</v>
      </c>
      <c r="FC1151" s="171">
        <v>0</v>
      </c>
      <c r="FD1151" s="331" t="s">
        <v>148</v>
      </c>
      <c r="FE1151" s="552" t="s">
        <v>137</v>
      </c>
      <c r="FF1151" s="551">
        <v>0</v>
      </c>
      <c r="FG1151" s="552" t="s">
        <v>137</v>
      </c>
      <c r="FH1151" s="171">
        <v>2</v>
      </c>
      <c r="FI1151" s="171">
        <v>2</v>
      </c>
      <c r="FJ1151" s="331">
        <v>1</v>
      </c>
      <c r="FK1151" s="552" t="s">
        <v>137</v>
      </c>
      <c r="FL1151" s="551">
        <v>0</v>
      </c>
      <c r="FM1151" s="552" t="s">
        <v>137</v>
      </c>
      <c r="FN1151" s="171">
        <v>0</v>
      </c>
      <c r="FO1151" s="171">
        <v>0</v>
      </c>
      <c r="FP1151" s="331" t="s">
        <v>148</v>
      </c>
      <c r="FQ1151" s="552" t="s">
        <v>137</v>
      </c>
      <c r="FR1151" s="551">
        <v>0</v>
      </c>
      <c r="FS1151" s="552" t="s">
        <v>137</v>
      </c>
      <c r="FT1151" s="171">
        <v>0</v>
      </c>
      <c r="FU1151" s="171">
        <v>0</v>
      </c>
      <c r="FV1151" s="331" t="s">
        <v>148</v>
      </c>
      <c r="FW1151" s="552" t="s">
        <v>137</v>
      </c>
      <c r="FX1151" s="551">
        <v>0</v>
      </c>
      <c r="FY1151" s="552" t="s">
        <v>137</v>
      </c>
      <c r="FZ1151" s="171">
        <v>11</v>
      </c>
      <c r="GA1151" s="171">
        <v>10</v>
      </c>
      <c r="GB1151" s="331">
        <v>0.90909090909090906</v>
      </c>
      <c r="GC1151" s="552" t="s">
        <v>7324</v>
      </c>
      <c r="GD1151" s="551">
        <v>1</v>
      </c>
      <c r="GE1151" s="552" t="s">
        <v>11542</v>
      </c>
      <c r="GF1151" s="171">
        <v>56</v>
      </c>
      <c r="GG1151" s="171">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2"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0"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1">
        <v>1</v>
      </c>
      <c r="BQ1153" s="171">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1">
        <v>1</v>
      </c>
      <c r="DG1153" s="171">
        <v>0</v>
      </c>
      <c r="DH1153" s="331">
        <v>0</v>
      </c>
      <c r="DI1153" s="552" t="s">
        <v>7337</v>
      </c>
      <c r="DJ1153" s="551">
        <v>1</v>
      </c>
      <c r="DK1153" s="552" t="s">
        <v>7338</v>
      </c>
      <c r="DL1153" s="171">
        <v>1</v>
      </c>
      <c r="DM1153" s="171">
        <v>1</v>
      </c>
      <c r="DN1153" s="331">
        <v>1</v>
      </c>
      <c r="DO1153" s="552" t="s">
        <v>137</v>
      </c>
      <c r="DP1153" s="550">
        <v>0</v>
      </c>
      <c r="DQ1153" s="552" t="s">
        <v>137</v>
      </c>
      <c r="DR1153" s="171">
        <v>67</v>
      </c>
      <c r="DS1153" s="171">
        <v>67</v>
      </c>
      <c r="DT1153" s="331">
        <v>1</v>
      </c>
      <c r="DU1153" s="552" t="s">
        <v>137</v>
      </c>
      <c r="DV1153" s="551">
        <v>0</v>
      </c>
      <c r="DW1153" s="552" t="s">
        <v>137</v>
      </c>
      <c r="DX1153" s="171">
        <v>1</v>
      </c>
      <c r="DY1153" s="171">
        <v>1</v>
      </c>
      <c r="DZ1153" s="331">
        <v>1</v>
      </c>
      <c r="EA1153" s="552" t="s">
        <v>137</v>
      </c>
      <c r="EB1153" s="551">
        <v>0</v>
      </c>
      <c r="EC1153" s="552" t="s">
        <v>137</v>
      </c>
      <c r="ED1153" s="171">
        <v>9</v>
      </c>
      <c r="EE1153" s="171">
        <v>3</v>
      </c>
      <c r="EF1153" s="575">
        <v>0.33333333333333331</v>
      </c>
      <c r="EG1153" s="552" t="s">
        <v>7339</v>
      </c>
      <c r="EH1153" s="551">
        <v>2</v>
      </c>
      <c r="EI1153" s="552" t="s">
        <v>7340</v>
      </c>
      <c r="EJ1153" s="171">
        <v>11</v>
      </c>
      <c r="EK1153" s="171">
        <v>0</v>
      </c>
      <c r="EL1153" s="575">
        <v>0</v>
      </c>
      <c r="EM1153" s="552" t="s">
        <v>7341</v>
      </c>
      <c r="EN1153" s="551">
        <v>3</v>
      </c>
      <c r="EO1153" s="552" t="s">
        <v>7342</v>
      </c>
      <c r="EP1153" s="171">
        <v>3</v>
      </c>
      <c r="EQ1153" s="171">
        <v>0</v>
      </c>
      <c r="ER1153" s="331">
        <v>0</v>
      </c>
      <c r="ES1153" s="552" t="s">
        <v>7343</v>
      </c>
      <c r="ET1153" s="551">
        <v>3</v>
      </c>
      <c r="EU1153" s="552" t="s">
        <v>7344</v>
      </c>
      <c r="EV1153" s="171">
        <v>58</v>
      </c>
      <c r="EW1153" s="171">
        <v>23</v>
      </c>
      <c r="EX1153" s="331">
        <v>0.39655172413793105</v>
      </c>
      <c r="EY1153" s="552" t="s">
        <v>16618</v>
      </c>
      <c r="EZ1153" s="551">
        <v>24</v>
      </c>
      <c r="FA1153" s="552" t="s">
        <v>16619</v>
      </c>
      <c r="FB1153" s="171">
        <v>5</v>
      </c>
      <c r="FC1153" s="171">
        <v>5</v>
      </c>
      <c r="FD1153" s="331">
        <v>1</v>
      </c>
      <c r="FE1153" s="552" t="s">
        <v>137</v>
      </c>
      <c r="FF1153" s="551">
        <v>0</v>
      </c>
      <c r="FG1153" s="552" t="s">
        <v>137</v>
      </c>
      <c r="FH1153" s="171">
        <v>2</v>
      </c>
      <c r="FI1153" s="171">
        <v>2</v>
      </c>
      <c r="FJ1153" s="331">
        <v>1</v>
      </c>
      <c r="FK1153" s="552" t="s">
        <v>137</v>
      </c>
      <c r="FL1153" s="551">
        <v>0</v>
      </c>
      <c r="FM1153" s="552" t="s">
        <v>137</v>
      </c>
      <c r="FN1153" s="171">
        <v>0</v>
      </c>
      <c r="FO1153" s="171">
        <v>0</v>
      </c>
      <c r="FP1153" s="331" t="s">
        <v>148</v>
      </c>
      <c r="FQ1153" s="552" t="s">
        <v>137</v>
      </c>
      <c r="FR1153" s="551">
        <v>0</v>
      </c>
      <c r="FS1153" s="552" t="s">
        <v>137</v>
      </c>
      <c r="FT1153" s="171">
        <v>0</v>
      </c>
      <c r="FU1153" s="171">
        <v>0</v>
      </c>
      <c r="FV1153" s="331" t="s">
        <v>148</v>
      </c>
      <c r="FW1153" s="552" t="s">
        <v>137</v>
      </c>
      <c r="FX1153" s="551">
        <v>0</v>
      </c>
      <c r="FY1153" s="552" t="s">
        <v>137</v>
      </c>
      <c r="FZ1153" s="171">
        <v>1</v>
      </c>
      <c r="GA1153" s="171">
        <v>1</v>
      </c>
      <c r="GB1153" s="331">
        <v>1</v>
      </c>
      <c r="GC1153" s="552"/>
      <c r="GD1153" s="551">
        <v>0</v>
      </c>
      <c r="GE1153" s="552" t="s">
        <v>137</v>
      </c>
      <c r="GF1153" s="171">
        <v>49</v>
      </c>
      <c r="GG1153" s="171">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0"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1">
        <v>1</v>
      </c>
      <c r="BQ1154" s="171">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1">
        <v>0</v>
      </c>
      <c r="DG1154" s="171">
        <v>0</v>
      </c>
      <c r="DH1154" s="331" t="s">
        <v>148</v>
      </c>
      <c r="DI1154" s="552" t="s">
        <v>137</v>
      </c>
      <c r="DJ1154" s="551">
        <v>0</v>
      </c>
      <c r="DK1154" s="552" t="s">
        <v>137</v>
      </c>
      <c r="DL1154" s="171">
        <v>1</v>
      </c>
      <c r="DM1154" s="171">
        <v>1</v>
      </c>
      <c r="DN1154" s="331">
        <v>1</v>
      </c>
      <c r="DO1154" s="552" t="s">
        <v>137</v>
      </c>
      <c r="DP1154" s="550">
        <v>0</v>
      </c>
      <c r="DQ1154" s="552" t="s">
        <v>137</v>
      </c>
      <c r="DR1154" s="171">
        <v>36</v>
      </c>
      <c r="DS1154" s="171">
        <v>0</v>
      </c>
      <c r="DT1154" s="331">
        <v>0</v>
      </c>
      <c r="DU1154" s="552" t="s">
        <v>16621</v>
      </c>
      <c r="DV1154" s="551">
        <v>0</v>
      </c>
      <c r="DW1154" s="552" t="s">
        <v>137</v>
      </c>
      <c r="DX1154" s="171">
        <v>4</v>
      </c>
      <c r="DY1154" s="171">
        <v>0</v>
      </c>
      <c r="DZ1154" s="331">
        <v>0</v>
      </c>
      <c r="EA1154" s="552" t="s">
        <v>16622</v>
      </c>
      <c r="EB1154" s="551">
        <v>0</v>
      </c>
      <c r="EC1154" s="552" t="s">
        <v>137</v>
      </c>
      <c r="ED1154" s="171">
        <v>2</v>
      </c>
      <c r="EE1154" s="171">
        <v>0</v>
      </c>
      <c r="EF1154" s="575">
        <v>0</v>
      </c>
      <c r="EG1154" s="552" t="s">
        <v>16621</v>
      </c>
      <c r="EH1154" s="551">
        <v>0</v>
      </c>
      <c r="EI1154" s="552" t="s">
        <v>137</v>
      </c>
      <c r="EJ1154" s="171">
        <v>2</v>
      </c>
      <c r="EK1154" s="171">
        <v>0</v>
      </c>
      <c r="EL1154" s="575">
        <v>0</v>
      </c>
      <c r="EM1154" s="552" t="s">
        <v>11549</v>
      </c>
      <c r="EN1154" s="551">
        <v>2</v>
      </c>
      <c r="EO1154" s="552" t="s">
        <v>11549</v>
      </c>
      <c r="EP1154" s="171">
        <v>1</v>
      </c>
      <c r="EQ1154" s="171">
        <v>0</v>
      </c>
      <c r="ER1154" s="331">
        <v>0</v>
      </c>
      <c r="ES1154" s="552" t="s">
        <v>11550</v>
      </c>
      <c r="ET1154" s="551">
        <v>1</v>
      </c>
      <c r="EU1154" s="552" t="s">
        <v>11550</v>
      </c>
      <c r="EV1154" s="171">
        <v>14</v>
      </c>
      <c r="EW1154" s="171">
        <v>0</v>
      </c>
      <c r="EX1154" s="331">
        <v>0</v>
      </c>
      <c r="EY1154" s="552" t="s">
        <v>13445</v>
      </c>
      <c r="EZ1154" s="551">
        <v>14</v>
      </c>
      <c r="FA1154" s="552" t="s">
        <v>13445</v>
      </c>
      <c r="FB1154" s="171">
        <v>0</v>
      </c>
      <c r="FC1154" s="171">
        <v>0</v>
      </c>
      <c r="FD1154" s="331" t="s">
        <v>148</v>
      </c>
      <c r="FE1154" s="552" t="s">
        <v>137</v>
      </c>
      <c r="FF1154" s="551">
        <v>0</v>
      </c>
      <c r="FG1154" s="552" t="s">
        <v>137</v>
      </c>
      <c r="FH1154" s="171">
        <v>0</v>
      </c>
      <c r="FI1154" s="171">
        <v>0</v>
      </c>
      <c r="FJ1154" s="331" t="s">
        <v>148</v>
      </c>
      <c r="FK1154" s="552" t="s">
        <v>137</v>
      </c>
      <c r="FL1154" s="551">
        <v>0</v>
      </c>
      <c r="FM1154" s="552" t="s">
        <v>137</v>
      </c>
      <c r="FN1154" s="171">
        <v>1</v>
      </c>
      <c r="FO1154" s="171">
        <v>1</v>
      </c>
      <c r="FP1154" s="331">
        <v>1</v>
      </c>
      <c r="FQ1154" s="552" t="s">
        <v>137</v>
      </c>
      <c r="FR1154" s="551">
        <v>0</v>
      </c>
      <c r="FS1154" s="552" t="s">
        <v>137</v>
      </c>
      <c r="FT1154" s="171">
        <v>0</v>
      </c>
      <c r="FU1154" s="171">
        <v>0</v>
      </c>
      <c r="FV1154" s="331" t="s">
        <v>148</v>
      </c>
      <c r="FW1154" s="552" t="s">
        <v>137</v>
      </c>
      <c r="FX1154" s="551">
        <v>0</v>
      </c>
      <c r="FY1154" s="552" t="s">
        <v>137</v>
      </c>
      <c r="FZ1154" s="171">
        <v>1</v>
      </c>
      <c r="GA1154" s="171">
        <v>0</v>
      </c>
      <c r="GB1154" s="331">
        <v>0</v>
      </c>
      <c r="GC1154" s="552" t="s">
        <v>16621</v>
      </c>
      <c r="GD1154" s="551">
        <v>1</v>
      </c>
      <c r="GE1154" s="552" t="s">
        <v>16621</v>
      </c>
      <c r="GF1154" s="171">
        <v>10</v>
      </c>
      <c r="GG1154" s="171">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0"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1">
        <v>2</v>
      </c>
      <c r="BQ1155" s="171">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1">
        <v>0</v>
      </c>
      <c r="DG1155" s="171">
        <v>0</v>
      </c>
      <c r="DH1155" s="331" t="s">
        <v>148</v>
      </c>
      <c r="DI1155" s="552" t="s">
        <v>137</v>
      </c>
      <c r="DJ1155" s="551">
        <v>0</v>
      </c>
      <c r="DK1155" s="552" t="s">
        <v>137</v>
      </c>
      <c r="DL1155" s="171">
        <v>1</v>
      </c>
      <c r="DM1155" s="171">
        <v>1</v>
      </c>
      <c r="DN1155" s="331">
        <v>1</v>
      </c>
      <c r="DO1155" s="552" t="s">
        <v>137</v>
      </c>
      <c r="DP1155" s="550">
        <v>0</v>
      </c>
      <c r="DQ1155" s="552" t="s">
        <v>137</v>
      </c>
      <c r="DR1155" s="171">
        <v>18</v>
      </c>
      <c r="DS1155" s="171">
        <v>18</v>
      </c>
      <c r="DT1155" s="331">
        <v>1</v>
      </c>
      <c r="DU1155" s="552" t="s">
        <v>137</v>
      </c>
      <c r="DV1155" s="551">
        <v>0</v>
      </c>
      <c r="DW1155" s="552" t="s">
        <v>137</v>
      </c>
      <c r="DX1155" s="171">
        <v>15</v>
      </c>
      <c r="DY1155" s="171">
        <v>14</v>
      </c>
      <c r="DZ1155" s="331">
        <v>0.93333333333333335</v>
      </c>
      <c r="EA1155" s="552" t="s">
        <v>7352</v>
      </c>
      <c r="EB1155" s="551">
        <v>0</v>
      </c>
      <c r="EC1155" s="552" t="s">
        <v>137</v>
      </c>
      <c r="ED1155" s="171">
        <v>2</v>
      </c>
      <c r="EE1155" s="171">
        <v>1</v>
      </c>
      <c r="EF1155" s="575">
        <v>0.5</v>
      </c>
      <c r="EG1155" s="552" t="s">
        <v>418</v>
      </c>
      <c r="EH1155" s="551">
        <v>0</v>
      </c>
      <c r="EI1155" s="552" t="s">
        <v>137</v>
      </c>
      <c r="EJ1155" s="171">
        <v>3</v>
      </c>
      <c r="EK1155" s="171">
        <v>0</v>
      </c>
      <c r="EL1155" s="575">
        <v>0</v>
      </c>
      <c r="EM1155" s="552" t="s">
        <v>418</v>
      </c>
      <c r="EN1155" s="551">
        <v>1</v>
      </c>
      <c r="EO1155" s="552" t="s">
        <v>7353</v>
      </c>
      <c r="EP1155" s="171">
        <v>2</v>
      </c>
      <c r="EQ1155" s="171">
        <v>2</v>
      </c>
      <c r="ER1155" s="331">
        <v>1</v>
      </c>
      <c r="ES1155" s="552" t="s">
        <v>137</v>
      </c>
      <c r="ET1155" s="551">
        <v>0</v>
      </c>
      <c r="EU1155" s="552" t="s">
        <v>137</v>
      </c>
      <c r="EV1155" s="171">
        <v>2</v>
      </c>
      <c r="EW1155" s="171">
        <v>0</v>
      </c>
      <c r="EX1155" s="331">
        <v>0</v>
      </c>
      <c r="EY1155" s="552" t="s">
        <v>418</v>
      </c>
      <c r="EZ1155" s="551">
        <v>2</v>
      </c>
      <c r="FA1155" s="552" t="s">
        <v>13446</v>
      </c>
      <c r="FB1155" s="171">
        <v>0</v>
      </c>
      <c r="FC1155" s="171">
        <v>0</v>
      </c>
      <c r="FD1155" s="331" t="s">
        <v>148</v>
      </c>
      <c r="FE1155" s="552" t="s">
        <v>137</v>
      </c>
      <c r="FF1155" s="551">
        <v>0</v>
      </c>
      <c r="FG1155" s="552" t="s">
        <v>137</v>
      </c>
      <c r="FH1155" s="171">
        <v>0</v>
      </c>
      <c r="FI1155" s="171">
        <v>0</v>
      </c>
      <c r="FJ1155" s="331" t="s">
        <v>148</v>
      </c>
      <c r="FK1155" s="552" t="s">
        <v>137</v>
      </c>
      <c r="FL1155" s="551">
        <v>0</v>
      </c>
      <c r="FM1155" s="552" t="s">
        <v>137</v>
      </c>
      <c r="FN1155" s="171">
        <v>0</v>
      </c>
      <c r="FO1155" s="171">
        <v>0</v>
      </c>
      <c r="FP1155" s="331" t="s">
        <v>148</v>
      </c>
      <c r="FQ1155" s="552" t="s">
        <v>137</v>
      </c>
      <c r="FR1155" s="551">
        <v>0</v>
      </c>
      <c r="FS1155" s="552" t="s">
        <v>137</v>
      </c>
      <c r="FT1155" s="171">
        <v>0</v>
      </c>
      <c r="FU1155" s="171">
        <v>0</v>
      </c>
      <c r="FV1155" s="331" t="s">
        <v>148</v>
      </c>
      <c r="FW1155" s="552" t="s">
        <v>137</v>
      </c>
      <c r="FX1155" s="551">
        <v>0</v>
      </c>
      <c r="FY1155" s="552" t="s">
        <v>137</v>
      </c>
      <c r="FZ1155" s="171">
        <v>2</v>
      </c>
      <c r="GA1155" s="171">
        <v>0</v>
      </c>
      <c r="GB1155" s="331">
        <v>0</v>
      </c>
      <c r="GC1155" s="552" t="s">
        <v>7354</v>
      </c>
      <c r="GD1155" s="551">
        <v>1</v>
      </c>
      <c r="GE1155" s="552" t="s">
        <v>16624</v>
      </c>
      <c r="GF1155" s="171">
        <v>1</v>
      </c>
      <c r="GG1155" s="171">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0"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1">
        <v>2</v>
      </c>
      <c r="BQ1156" s="171">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1">
        <v>0</v>
      </c>
      <c r="DG1156" s="171">
        <v>0</v>
      </c>
      <c r="DH1156" s="331" t="s">
        <v>148</v>
      </c>
      <c r="DI1156" s="552" t="s">
        <v>137</v>
      </c>
      <c r="DJ1156" s="551">
        <v>0</v>
      </c>
      <c r="DK1156" s="552" t="s">
        <v>137</v>
      </c>
      <c r="DL1156" s="171">
        <v>2</v>
      </c>
      <c r="DM1156" s="171">
        <v>1</v>
      </c>
      <c r="DN1156" s="331">
        <v>0.5</v>
      </c>
      <c r="DO1156" s="552" t="s">
        <v>15098</v>
      </c>
      <c r="DP1156" s="550">
        <v>1</v>
      </c>
      <c r="DQ1156" s="552" t="s">
        <v>15099</v>
      </c>
      <c r="DR1156" s="171">
        <v>37</v>
      </c>
      <c r="DS1156" s="171">
        <v>37</v>
      </c>
      <c r="DT1156" s="331">
        <v>1</v>
      </c>
      <c r="DU1156" s="552" t="s">
        <v>137</v>
      </c>
      <c r="DV1156" s="551">
        <v>0</v>
      </c>
      <c r="DW1156" s="552" t="s">
        <v>137</v>
      </c>
      <c r="DX1156" s="171">
        <v>4</v>
      </c>
      <c r="DY1156" s="171">
        <v>4</v>
      </c>
      <c r="DZ1156" s="331">
        <v>1</v>
      </c>
      <c r="EA1156" s="552"/>
      <c r="EB1156" s="551">
        <v>0</v>
      </c>
      <c r="EC1156" s="552" t="s">
        <v>137</v>
      </c>
      <c r="ED1156" s="171">
        <v>2</v>
      </c>
      <c r="EE1156" s="171">
        <v>2</v>
      </c>
      <c r="EF1156" s="575">
        <v>1</v>
      </c>
      <c r="EG1156" s="552" t="s">
        <v>137</v>
      </c>
      <c r="EH1156" s="551">
        <v>0</v>
      </c>
      <c r="EI1156" s="552" t="s">
        <v>137</v>
      </c>
      <c r="EJ1156" s="171">
        <v>5</v>
      </c>
      <c r="EK1156" s="171">
        <v>3</v>
      </c>
      <c r="EL1156" s="575">
        <v>0.6</v>
      </c>
      <c r="EM1156" s="552" t="s">
        <v>11552</v>
      </c>
      <c r="EN1156" s="551">
        <v>2</v>
      </c>
      <c r="EO1156" s="552" t="s">
        <v>11553</v>
      </c>
      <c r="EP1156" s="171">
        <v>4</v>
      </c>
      <c r="EQ1156" s="171">
        <v>2</v>
      </c>
      <c r="ER1156" s="331">
        <v>0.5</v>
      </c>
      <c r="ES1156" s="552" t="s">
        <v>7359</v>
      </c>
      <c r="ET1156" s="551">
        <v>2</v>
      </c>
      <c r="EU1156" s="552" t="s">
        <v>7360</v>
      </c>
      <c r="EV1156" s="171">
        <v>1</v>
      </c>
      <c r="EW1156" s="171">
        <v>1</v>
      </c>
      <c r="EX1156" s="331">
        <v>1</v>
      </c>
      <c r="EY1156" s="552"/>
      <c r="EZ1156" s="551"/>
      <c r="FA1156" s="552"/>
      <c r="FB1156" s="171">
        <v>3</v>
      </c>
      <c r="FC1156" s="171">
        <v>3</v>
      </c>
      <c r="FD1156" s="331">
        <v>1</v>
      </c>
      <c r="FE1156" s="552" t="s">
        <v>137</v>
      </c>
      <c r="FF1156" s="551">
        <v>0</v>
      </c>
      <c r="FG1156" s="552" t="s">
        <v>137</v>
      </c>
      <c r="FH1156" s="171">
        <v>0</v>
      </c>
      <c r="FI1156" s="171">
        <v>0</v>
      </c>
      <c r="FJ1156" s="331" t="s">
        <v>148</v>
      </c>
      <c r="FK1156" s="552" t="s">
        <v>137</v>
      </c>
      <c r="FL1156" s="551">
        <v>0</v>
      </c>
      <c r="FM1156" s="552" t="s">
        <v>137</v>
      </c>
      <c r="FN1156" s="171">
        <v>0</v>
      </c>
      <c r="FO1156" s="171">
        <v>0</v>
      </c>
      <c r="FP1156" s="331" t="s">
        <v>148</v>
      </c>
      <c r="FQ1156" s="552" t="s">
        <v>137</v>
      </c>
      <c r="FR1156" s="551">
        <v>0</v>
      </c>
      <c r="FS1156" s="552" t="s">
        <v>137</v>
      </c>
      <c r="FT1156" s="171">
        <v>0</v>
      </c>
      <c r="FU1156" s="171">
        <v>0</v>
      </c>
      <c r="FV1156" s="331" t="s">
        <v>148</v>
      </c>
      <c r="FW1156" s="552" t="s">
        <v>137</v>
      </c>
      <c r="FX1156" s="551">
        <v>0</v>
      </c>
      <c r="FY1156" s="552" t="s">
        <v>137</v>
      </c>
      <c r="FZ1156" s="171">
        <v>10</v>
      </c>
      <c r="GA1156" s="171">
        <v>7</v>
      </c>
      <c r="GB1156" s="331">
        <v>0.7</v>
      </c>
      <c r="GC1156" s="552" t="s">
        <v>7361</v>
      </c>
      <c r="GD1156" s="551">
        <v>2</v>
      </c>
      <c r="GE1156" s="552" t="s">
        <v>11554</v>
      </c>
      <c r="GF1156" s="171">
        <v>21</v>
      </c>
      <c r="GG1156" s="171">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0"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1">
        <v>2</v>
      </c>
      <c r="BQ1157" s="171">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1">
        <v>0</v>
      </c>
      <c r="DG1157" s="171">
        <v>0</v>
      </c>
      <c r="DH1157" s="331" t="s">
        <v>148</v>
      </c>
      <c r="DI1157" s="552" t="s">
        <v>137</v>
      </c>
      <c r="DJ1157" s="551">
        <v>0</v>
      </c>
      <c r="DK1157" s="552" t="s">
        <v>137</v>
      </c>
      <c r="DL1157" s="171">
        <v>0</v>
      </c>
      <c r="DM1157" s="171">
        <v>0</v>
      </c>
      <c r="DN1157" s="331" t="s">
        <v>148</v>
      </c>
      <c r="DO1157" s="552" t="s">
        <v>137</v>
      </c>
      <c r="DP1157" s="550">
        <v>0</v>
      </c>
      <c r="DQ1157" s="552" t="s">
        <v>137</v>
      </c>
      <c r="DR1157" s="171">
        <v>7</v>
      </c>
      <c r="DS1157" s="171">
        <v>0</v>
      </c>
      <c r="DT1157" s="331">
        <v>0</v>
      </c>
      <c r="DU1157" s="552" t="s">
        <v>7367</v>
      </c>
      <c r="DV1157" s="551">
        <v>0</v>
      </c>
      <c r="DW1157" s="552" t="s">
        <v>137</v>
      </c>
      <c r="DX1157" s="171">
        <v>0</v>
      </c>
      <c r="DY1157" s="171">
        <v>0</v>
      </c>
      <c r="DZ1157" s="331" t="s">
        <v>148</v>
      </c>
      <c r="EA1157" s="552" t="s">
        <v>137</v>
      </c>
      <c r="EB1157" s="551">
        <v>0</v>
      </c>
      <c r="EC1157" s="552" t="s">
        <v>137</v>
      </c>
      <c r="ED1157" s="171">
        <v>1</v>
      </c>
      <c r="EE1157" s="171">
        <v>0</v>
      </c>
      <c r="EF1157" s="575">
        <v>0</v>
      </c>
      <c r="EG1157" s="552" t="s">
        <v>11558</v>
      </c>
      <c r="EH1157" s="551">
        <v>0</v>
      </c>
      <c r="EI1157" s="552" t="s">
        <v>137</v>
      </c>
      <c r="EJ1157" s="171">
        <v>1</v>
      </c>
      <c r="EK1157" s="171">
        <v>1</v>
      </c>
      <c r="EL1157" s="575">
        <v>1</v>
      </c>
      <c r="EM1157" s="552"/>
      <c r="EN1157" s="551"/>
      <c r="EO1157" s="552"/>
      <c r="EP1157" s="171">
        <v>0</v>
      </c>
      <c r="EQ1157" s="171">
        <v>0</v>
      </c>
      <c r="ER1157" s="331" t="s">
        <v>148</v>
      </c>
      <c r="ES1157" s="552" t="s">
        <v>137</v>
      </c>
      <c r="ET1157" s="551">
        <v>0</v>
      </c>
      <c r="EU1157" s="552" t="s">
        <v>137</v>
      </c>
      <c r="EV1157" s="171">
        <v>5</v>
      </c>
      <c r="EW1157" s="171">
        <v>0</v>
      </c>
      <c r="EX1157" s="331">
        <v>0</v>
      </c>
      <c r="EY1157" s="552" t="s">
        <v>7365</v>
      </c>
      <c r="EZ1157" s="551">
        <v>0</v>
      </c>
      <c r="FA1157" s="552" t="s">
        <v>13447</v>
      </c>
      <c r="FB1157" s="171">
        <v>1</v>
      </c>
      <c r="FC1157" s="171">
        <v>0</v>
      </c>
      <c r="FD1157" s="331">
        <v>0</v>
      </c>
      <c r="FE1157" s="552" t="s">
        <v>7368</v>
      </c>
      <c r="FF1157" s="551">
        <v>1</v>
      </c>
      <c r="FG1157" s="552" t="s">
        <v>7369</v>
      </c>
      <c r="FH1157" s="171">
        <v>0</v>
      </c>
      <c r="FI1157" s="171">
        <v>0</v>
      </c>
      <c r="FJ1157" s="331" t="s">
        <v>148</v>
      </c>
      <c r="FK1157" s="552" t="s">
        <v>137</v>
      </c>
      <c r="FL1157" s="551">
        <v>0</v>
      </c>
      <c r="FM1157" s="552" t="s">
        <v>137</v>
      </c>
      <c r="FN1157" s="171">
        <v>1</v>
      </c>
      <c r="FO1157" s="171">
        <v>1</v>
      </c>
      <c r="FP1157" s="331">
        <v>1</v>
      </c>
      <c r="FQ1157" s="552" t="s">
        <v>137</v>
      </c>
      <c r="FR1157" s="551">
        <v>0</v>
      </c>
      <c r="FS1157" s="552" t="s">
        <v>137</v>
      </c>
      <c r="FT1157" s="171">
        <v>0</v>
      </c>
      <c r="FU1157" s="171">
        <v>0</v>
      </c>
      <c r="FV1157" s="331" t="s">
        <v>148</v>
      </c>
      <c r="FW1157" s="552" t="s">
        <v>137</v>
      </c>
      <c r="FX1157" s="551">
        <v>0</v>
      </c>
      <c r="FY1157" s="552" t="s">
        <v>137</v>
      </c>
      <c r="FZ1157" s="171">
        <v>2</v>
      </c>
      <c r="GA1157" s="171">
        <v>1</v>
      </c>
      <c r="GB1157" s="331">
        <v>0.5</v>
      </c>
      <c r="GC1157" s="552" t="s">
        <v>7365</v>
      </c>
      <c r="GD1157" s="551">
        <v>1</v>
      </c>
      <c r="GE1157" s="552" t="s">
        <v>7370</v>
      </c>
      <c r="GF1157" s="171">
        <v>0</v>
      </c>
      <c r="GG1157" s="171">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0"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1">
        <v>2</v>
      </c>
      <c r="BQ1158" s="171">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1">
        <v>0</v>
      </c>
      <c r="DG1158" s="171">
        <v>0</v>
      </c>
      <c r="DH1158" s="331" t="s">
        <v>148</v>
      </c>
      <c r="DI1158" s="552" t="s">
        <v>137</v>
      </c>
      <c r="DJ1158" s="551">
        <v>0</v>
      </c>
      <c r="DK1158" s="552" t="s">
        <v>137</v>
      </c>
      <c r="DL1158" s="171">
        <v>4</v>
      </c>
      <c r="DM1158" s="171">
        <v>2</v>
      </c>
      <c r="DN1158" s="331">
        <v>0.5</v>
      </c>
      <c r="DO1158" s="552" t="s">
        <v>11560</v>
      </c>
      <c r="DP1158" s="550">
        <v>0</v>
      </c>
      <c r="DQ1158" s="552" t="s">
        <v>137</v>
      </c>
      <c r="DR1158" s="171">
        <v>41</v>
      </c>
      <c r="DS1158" s="171">
        <v>0</v>
      </c>
      <c r="DT1158" s="331">
        <v>0</v>
      </c>
      <c r="DU1158" s="552" t="s">
        <v>12250</v>
      </c>
      <c r="DV1158" s="551">
        <v>0</v>
      </c>
      <c r="DW1158" s="552" t="s">
        <v>137</v>
      </c>
      <c r="DX1158" s="171">
        <v>11</v>
      </c>
      <c r="DY1158" s="171">
        <v>4</v>
      </c>
      <c r="DZ1158" s="331">
        <v>0.36363636363636365</v>
      </c>
      <c r="EA1158" s="552" t="s">
        <v>11561</v>
      </c>
      <c r="EB1158" s="551">
        <v>0</v>
      </c>
      <c r="EC1158" s="552" t="s">
        <v>137</v>
      </c>
      <c r="ED1158" s="171">
        <v>3</v>
      </c>
      <c r="EE1158" s="171">
        <v>0</v>
      </c>
      <c r="EF1158" s="575">
        <v>0</v>
      </c>
      <c r="EG1158" s="552" t="s">
        <v>11562</v>
      </c>
      <c r="EH1158" s="551">
        <v>0</v>
      </c>
      <c r="EI1158" s="552" t="s">
        <v>137</v>
      </c>
      <c r="EJ1158" s="171">
        <v>6</v>
      </c>
      <c r="EK1158" s="171">
        <v>0</v>
      </c>
      <c r="EL1158" s="575">
        <v>0</v>
      </c>
      <c r="EM1158" s="552" t="s">
        <v>7372</v>
      </c>
      <c r="EN1158" s="551">
        <v>6</v>
      </c>
      <c r="EO1158" s="552" t="s">
        <v>11563</v>
      </c>
      <c r="EP1158" s="171">
        <v>7</v>
      </c>
      <c r="EQ1158" s="171">
        <v>3</v>
      </c>
      <c r="ER1158" s="331">
        <v>0.42857142857142855</v>
      </c>
      <c r="ES1158" s="552" t="s">
        <v>7373</v>
      </c>
      <c r="ET1158" s="551">
        <v>4</v>
      </c>
      <c r="EU1158" s="552" t="s">
        <v>7374</v>
      </c>
      <c r="EV1158" s="171">
        <v>39</v>
      </c>
      <c r="EW1158" s="171">
        <v>1</v>
      </c>
      <c r="EX1158" s="331">
        <v>2.564102564102564E-2</v>
      </c>
      <c r="EY1158" s="552" t="s">
        <v>13448</v>
      </c>
      <c r="EZ1158" s="551">
        <v>30</v>
      </c>
      <c r="FA1158" s="552" t="s">
        <v>16626</v>
      </c>
      <c r="FB1158" s="171">
        <v>2</v>
      </c>
      <c r="FC1158" s="171">
        <v>1</v>
      </c>
      <c r="FD1158" s="331">
        <v>0.5</v>
      </c>
      <c r="FE1158" s="552" t="s">
        <v>13854</v>
      </c>
      <c r="FF1158" s="551">
        <v>1</v>
      </c>
      <c r="FG1158" s="552" t="s">
        <v>7375</v>
      </c>
      <c r="FH1158" s="171">
        <v>1</v>
      </c>
      <c r="FI1158" s="171">
        <v>0</v>
      </c>
      <c r="FJ1158" s="331">
        <v>0</v>
      </c>
      <c r="FK1158" s="552" t="s">
        <v>7376</v>
      </c>
      <c r="FL1158" s="551">
        <v>1</v>
      </c>
      <c r="FM1158" s="552" t="s">
        <v>7377</v>
      </c>
      <c r="FN1158" s="171">
        <v>0</v>
      </c>
      <c r="FO1158" s="171">
        <v>0</v>
      </c>
      <c r="FP1158" s="331" t="s">
        <v>148</v>
      </c>
      <c r="FQ1158" s="552" t="s">
        <v>137</v>
      </c>
      <c r="FR1158" s="551">
        <v>0</v>
      </c>
      <c r="FS1158" s="552" t="s">
        <v>137</v>
      </c>
      <c r="FT1158" s="171">
        <v>0</v>
      </c>
      <c r="FU1158" s="171">
        <v>0</v>
      </c>
      <c r="FV1158" s="331" t="s">
        <v>148</v>
      </c>
      <c r="FW1158" s="552" t="s">
        <v>137</v>
      </c>
      <c r="FX1158" s="551">
        <v>0</v>
      </c>
      <c r="FY1158" s="552" t="s">
        <v>137</v>
      </c>
      <c r="FZ1158" s="171">
        <v>11</v>
      </c>
      <c r="GA1158" s="171">
        <v>11</v>
      </c>
      <c r="GB1158" s="331">
        <v>1</v>
      </c>
      <c r="GC1158" s="552" t="s">
        <v>137</v>
      </c>
      <c r="GD1158" s="551">
        <v>0</v>
      </c>
      <c r="GE1158" s="552" t="s">
        <v>137</v>
      </c>
      <c r="GF1158" s="171">
        <v>33</v>
      </c>
      <c r="GG1158" s="171">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0"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1">
        <v>4</v>
      </c>
      <c r="BQ1159" s="171">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1">
        <v>0</v>
      </c>
      <c r="DG1159" s="171">
        <v>0</v>
      </c>
      <c r="DH1159" s="331" t="s">
        <v>148</v>
      </c>
      <c r="DI1159" s="552" t="s">
        <v>137</v>
      </c>
      <c r="DJ1159" s="551">
        <v>0</v>
      </c>
      <c r="DK1159" s="552" t="s">
        <v>137</v>
      </c>
      <c r="DL1159" s="171">
        <v>0</v>
      </c>
      <c r="DM1159" s="171">
        <v>0</v>
      </c>
      <c r="DN1159" s="331" t="s">
        <v>148</v>
      </c>
      <c r="DO1159" s="552" t="s">
        <v>137</v>
      </c>
      <c r="DP1159" s="550">
        <v>0</v>
      </c>
      <c r="DQ1159" s="552" t="s">
        <v>137</v>
      </c>
      <c r="DR1159" s="171">
        <v>18</v>
      </c>
      <c r="DS1159" s="171">
        <v>0</v>
      </c>
      <c r="DT1159" s="331">
        <v>0</v>
      </c>
      <c r="DU1159" s="552" t="s">
        <v>234</v>
      </c>
      <c r="DV1159" s="551">
        <v>0</v>
      </c>
      <c r="DW1159" s="552" t="s">
        <v>137</v>
      </c>
      <c r="DX1159" s="171">
        <v>2</v>
      </c>
      <c r="DY1159" s="171">
        <v>2</v>
      </c>
      <c r="DZ1159" s="331">
        <v>1</v>
      </c>
      <c r="EA1159" s="552" t="s">
        <v>137</v>
      </c>
      <c r="EB1159" s="551">
        <v>0</v>
      </c>
      <c r="EC1159" s="552" t="s">
        <v>137</v>
      </c>
      <c r="ED1159" s="171">
        <v>2</v>
      </c>
      <c r="EE1159" s="171">
        <v>1</v>
      </c>
      <c r="EF1159" s="575">
        <v>0.5</v>
      </c>
      <c r="EG1159" s="552" t="s">
        <v>234</v>
      </c>
      <c r="EH1159" s="551">
        <v>0</v>
      </c>
      <c r="EI1159" s="552"/>
      <c r="EJ1159" s="171">
        <v>4</v>
      </c>
      <c r="EK1159" s="171">
        <v>2</v>
      </c>
      <c r="EL1159" s="575">
        <v>0.5</v>
      </c>
      <c r="EM1159" s="552" t="s">
        <v>7381</v>
      </c>
      <c r="EN1159" s="551">
        <v>2</v>
      </c>
      <c r="EO1159" s="552" t="s">
        <v>7381</v>
      </c>
      <c r="EP1159" s="171">
        <v>2</v>
      </c>
      <c r="EQ1159" s="171">
        <v>2</v>
      </c>
      <c r="ER1159" s="331">
        <v>1</v>
      </c>
      <c r="ES1159" s="552" t="s">
        <v>137</v>
      </c>
      <c r="ET1159" s="551">
        <v>0</v>
      </c>
      <c r="EU1159" s="552" t="s">
        <v>137</v>
      </c>
      <c r="EV1159" s="171">
        <v>13</v>
      </c>
      <c r="EW1159" s="171">
        <v>3</v>
      </c>
      <c r="EX1159" s="331">
        <v>0.23076923076923078</v>
      </c>
      <c r="EY1159" s="552" t="s">
        <v>7382</v>
      </c>
      <c r="EZ1159" s="551">
        <v>10</v>
      </c>
      <c r="FA1159" s="552" t="s">
        <v>7382</v>
      </c>
      <c r="FB1159" s="171">
        <v>4</v>
      </c>
      <c r="FC1159" s="171">
        <v>4</v>
      </c>
      <c r="FD1159" s="331">
        <v>1</v>
      </c>
      <c r="FE1159" s="552" t="s">
        <v>137</v>
      </c>
      <c r="FF1159" s="551">
        <v>0</v>
      </c>
      <c r="FG1159" s="552" t="s">
        <v>137</v>
      </c>
      <c r="FH1159" s="171">
        <v>3</v>
      </c>
      <c r="FI1159" s="171">
        <v>2</v>
      </c>
      <c r="FJ1159" s="331">
        <v>0.66666666666666663</v>
      </c>
      <c r="FK1159" s="552" t="s">
        <v>7382</v>
      </c>
      <c r="FL1159" s="551">
        <v>1</v>
      </c>
      <c r="FM1159" s="552" t="s">
        <v>7382</v>
      </c>
      <c r="FN1159" s="171">
        <v>0</v>
      </c>
      <c r="FO1159" s="171">
        <v>0</v>
      </c>
      <c r="FP1159" s="331" t="s">
        <v>148</v>
      </c>
      <c r="FQ1159" s="552" t="s">
        <v>137</v>
      </c>
      <c r="FR1159" s="551">
        <v>0</v>
      </c>
      <c r="FS1159" s="552" t="s">
        <v>137</v>
      </c>
      <c r="FT1159" s="171">
        <v>0</v>
      </c>
      <c r="FU1159" s="171">
        <v>0</v>
      </c>
      <c r="FV1159" s="331" t="s">
        <v>148</v>
      </c>
      <c r="FW1159" s="552" t="s">
        <v>137</v>
      </c>
      <c r="FX1159" s="551">
        <v>0</v>
      </c>
      <c r="FY1159" s="552" t="s">
        <v>137</v>
      </c>
      <c r="FZ1159" s="171">
        <v>0</v>
      </c>
      <c r="GA1159" s="171">
        <v>0</v>
      </c>
      <c r="GB1159" s="331" t="s">
        <v>148</v>
      </c>
      <c r="GC1159" s="552" t="s">
        <v>137</v>
      </c>
      <c r="GD1159" s="551">
        <v>0</v>
      </c>
      <c r="GE1159" s="552" t="s">
        <v>137</v>
      </c>
      <c r="GF1159" s="171">
        <v>3</v>
      </c>
      <c r="GG1159" s="171">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0"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1">
        <v>1</v>
      </c>
      <c r="BQ1160" s="171">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1">
        <v>0</v>
      </c>
      <c r="DG1160" s="171">
        <v>0</v>
      </c>
      <c r="DH1160" s="331" t="s">
        <v>148</v>
      </c>
      <c r="DI1160" s="552" t="s">
        <v>137</v>
      </c>
      <c r="DJ1160" s="551">
        <v>0</v>
      </c>
      <c r="DK1160" s="552" t="s">
        <v>137</v>
      </c>
      <c r="DL1160" s="171">
        <v>2</v>
      </c>
      <c r="DM1160" s="171">
        <v>2</v>
      </c>
      <c r="DN1160" s="331">
        <v>1</v>
      </c>
      <c r="DO1160" s="552" t="s">
        <v>137</v>
      </c>
      <c r="DP1160" s="550">
        <v>0</v>
      </c>
      <c r="DQ1160" s="552" t="s">
        <v>137</v>
      </c>
      <c r="DR1160" s="171">
        <v>7</v>
      </c>
      <c r="DS1160" s="171">
        <v>0</v>
      </c>
      <c r="DT1160" s="331">
        <v>0</v>
      </c>
      <c r="DU1160" s="552" t="s">
        <v>4782</v>
      </c>
      <c r="DV1160" s="551">
        <v>0</v>
      </c>
      <c r="DW1160" s="552" t="s">
        <v>137</v>
      </c>
      <c r="DX1160" s="171">
        <v>3</v>
      </c>
      <c r="DY1160" s="171">
        <v>1</v>
      </c>
      <c r="DZ1160" s="331">
        <v>0.33333333333333331</v>
      </c>
      <c r="EA1160" s="552" t="s">
        <v>15103</v>
      </c>
      <c r="EB1160" s="551">
        <v>0</v>
      </c>
      <c r="EC1160" s="552" t="s">
        <v>137</v>
      </c>
      <c r="ED1160" s="171">
        <v>1</v>
      </c>
      <c r="EE1160" s="171">
        <v>0</v>
      </c>
      <c r="EF1160" s="575">
        <v>0</v>
      </c>
      <c r="EG1160" s="552" t="s">
        <v>7386</v>
      </c>
      <c r="EH1160" s="551">
        <v>0</v>
      </c>
      <c r="EI1160" s="552" t="s">
        <v>137</v>
      </c>
      <c r="EJ1160" s="171">
        <v>1</v>
      </c>
      <c r="EK1160" s="171">
        <v>0</v>
      </c>
      <c r="EL1160" s="575">
        <v>0</v>
      </c>
      <c r="EM1160" s="552" t="s">
        <v>7387</v>
      </c>
      <c r="EN1160" s="551">
        <v>1</v>
      </c>
      <c r="EO1160" s="552" t="s">
        <v>7387</v>
      </c>
      <c r="EP1160" s="171">
        <v>5</v>
      </c>
      <c r="EQ1160" s="171">
        <v>4</v>
      </c>
      <c r="ER1160" s="331">
        <v>0.8</v>
      </c>
      <c r="ES1160" s="552" t="s">
        <v>7388</v>
      </c>
      <c r="ET1160" s="551">
        <v>2</v>
      </c>
      <c r="EU1160" s="552" t="s">
        <v>11564</v>
      </c>
      <c r="EV1160" s="171">
        <v>10</v>
      </c>
      <c r="EW1160" s="171">
        <v>0</v>
      </c>
      <c r="EX1160" s="331">
        <v>0</v>
      </c>
      <c r="EY1160" s="552" t="s">
        <v>13449</v>
      </c>
      <c r="EZ1160" s="551">
        <v>10</v>
      </c>
      <c r="FA1160" s="552" t="s">
        <v>13449</v>
      </c>
      <c r="FB1160" s="171">
        <v>1</v>
      </c>
      <c r="FC1160" s="171">
        <v>1</v>
      </c>
      <c r="FD1160" s="331">
        <v>1</v>
      </c>
      <c r="FE1160" s="552" t="s">
        <v>137</v>
      </c>
      <c r="FF1160" s="551">
        <v>0</v>
      </c>
      <c r="FG1160" s="552" t="s">
        <v>137</v>
      </c>
      <c r="FH1160" s="171">
        <v>1</v>
      </c>
      <c r="FI1160" s="171">
        <v>1</v>
      </c>
      <c r="FJ1160" s="331">
        <v>1</v>
      </c>
      <c r="FK1160" s="552" t="s">
        <v>137</v>
      </c>
      <c r="FL1160" s="551">
        <v>0</v>
      </c>
      <c r="FM1160" s="552" t="s">
        <v>137</v>
      </c>
      <c r="FN1160" s="171">
        <v>0</v>
      </c>
      <c r="FO1160" s="171">
        <v>0</v>
      </c>
      <c r="FP1160" s="331" t="s">
        <v>148</v>
      </c>
      <c r="FQ1160" s="552" t="s">
        <v>137</v>
      </c>
      <c r="FR1160" s="551">
        <v>0</v>
      </c>
      <c r="FS1160" s="552" t="s">
        <v>137</v>
      </c>
      <c r="FT1160" s="171">
        <v>3</v>
      </c>
      <c r="FU1160" s="171">
        <v>3</v>
      </c>
      <c r="FV1160" s="331">
        <v>1</v>
      </c>
      <c r="FW1160" s="552" t="s">
        <v>137</v>
      </c>
      <c r="FX1160" s="551">
        <v>0</v>
      </c>
      <c r="FY1160" s="552" t="s">
        <v>137</v>
      </c>
      <c r="FZ1160" s="171">
        <v>1</v>
      </c>
      <c r="GA1160" s="171">
        <v>0</v>
      </c>
      <c r="GB1160" s="331">
        <v>0</v>
      </c>
      <c r="GC1160" s="552" t="s">
        <v>7389</v>
      </c>
      <c r="GD1160" s="551">
        <v>1</v>
      </c>
      <c r="GE1160" s="552" t="s">
        <v>7390</v>
      </c>
      <c r="GF1160" s="171">
        <v>4</v>
      </c>
      <c r="GG1160" s="171">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0"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1">
        <v>1</v>
      </c>
      <c r="BQ1161" s="171">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1">
        <v>0</v>
      </c>
      <c r="DG1161" s="171">
        <v>0</v>
      </c>
      <c r="DH1161" s="331" t="s">
        <v>148</v>
      </c>
      <c r="DI1161" s="552" t="s">
        <v>137</v>
      </c>
      <c r="DJ1161" s="551">
        <v>0</v>
      </c>
      <c r="DK1161" s="552" t="s">
        <v>137</v>
      </c>
      <c r="DL1161" s="171">
        <v>3</v>
      </c>
      <c r="DM1161" s="171">
        <v>0</v>
      </c>
      <c r="DN1161" s="331">
        <v>0</v>
      </c>
      <c r="DO1161" s="552" t="s">
        <v>173</v>
      </c>
      <c r="DP1161" s="550">
        <v>0</v>
      </c>
      <c r="DQ1161" s="552" t="s">
        <v>137</v>
      </c>
      <c r="DR1161" s="171">
        <v>19</v>
      </c>
      <c r="DS1161" s="171">
        <v>0</v>
      </c>
      <c r="DT1161" s="331">
        <v>0</v>
      </c>
      <c r="DU1161" s="552" t="s">
        <v>1347</v>
      </c>
      <c r="DV1161" s="551">
        <v>0</v>
      </c>
      <c r="DW1161" s="552" t="s">
        <v>137</v>
      </c>
      <c r="DX1161" s="171">
        <v>1</v>
      </c>
      <c r="DY1161" s="171">
        <v>1</v>
      </c>
      <c r="DZ1161" s="331">
        <v>1</v>
      </c>
      <c r="EA1161" s="552" t="s">
        <v>137</v>
      </c>
      <c r="EB1161" s="551">
        <v>0</v>
      </c>
      <c r="EC1161" s="552" t="s">
        <v>137</v>
      </c>
      <c r="ED1161" s="171">
        <v>1</v>
      </c>
      <c r="EE1161" s="171">
        <v>0</v>
      </c>
      <c r="EF1161" s="575">
        <v>0</v>
      </c>
      <c r="EG1161" s="552" t="s">
        <v>173</v>
      </c>
      <c r="EH1161" s="551">
        <v>0</v>
      </c>
      <c r="EI1161" s="552" t="s">
        <v>137</v>
      </c>
      <c r="EJ1161" s="171">
        <v>1</v>
      </c>
      <c r="EK1161" s="171">
        <v>0</v>
      </c>
      <c r="EL1161" s="575">
        <v>0</v>
      </c>
      <c r="EM1161" s="552" t="s">
        <v>173</v>
      </c>
      <c r="EN1161" s="551">
        <v>1</v>
      </c>
      <c r="EO1161" s="552" t="s">
        <v>173</v>
      </c>
      <c r="EP1161" s="171">
        <v>2</v>
      </c>
      <c r="EQ1161" s="171">
        <v>1</v>
      </c>
      <c r="ER1161" s="331">
        <v>0.5</v>
      </c>
      <c r="ES1161" s="552" t="s">
        <v>173</v>
      </c>
      <c r="ET1161" s="551">
        <v>1</v>
      </c>
      <c r="EU1161" s="552" t="s">
        <v>173</v>
      </c>
      <c r="EV1161" s="171">
        <v>2</v>
      </c>
      <c r="EW1161" s="171">
        <v>2</v>
      </c>
      <c r="EX1161" s="331">
        <v>1</v>
      </c>
      <c r="EY1161" s="552" t="s">
        <v>137</v>
      </c>
      <c r="EZ1161" s="551">
        <v>0</v>
      </c>
      <c r="FA1161" s="552" t="s">
        <v>137</v>
      </c>
      <c r="FB1161" s="171">
        <v>1</v>
      </c>
      <c r="FC1161" s="171">
        <v>1</v>
      </c>
      <c r="FD1161" s="331">
        <v>1</v>
      </c>
      <c r="FE1161" s="552" t="s">
        <v>137</v>
      </c>
      <c r="FF1161" s="551">
        <v>0</v>
      </c>
      <c r="FG1161" s="552" t="s">
        <v>137</v>
      </c>
      <c r="FH1161" s="171">
        <v>1</v>
      </c>
      <c r="FI1161" s="171">
        <v>1</v>
      </c>
      <c r="FJ1161" s="331">
        <v>1</v>
      </c>
      <c r="FK1161" s="552" t="s">
        <v>137</v>
      </c>
      <c r="FL1161" s="551">
        <v>0</v>
      </c>
      <c r="FM1161" s="552" t="s">
        <v>137</v>
      </c>
      <c r="FN1161" s="171">
        <v>0</v>
      </c>
      <c r="FO1161" s="171">
        <v>0</v>
      </c>
      <c r="FP1161" s="331" t="s">
        <v>148</v>
      </c>
      <c r="FQ1161" s="552" t="s">
        <v>137</v>
      </c>
      <c r="FR1161" s="551">
        <v>0</v>
      </c>
      <c r="FS1161" s="552" t="s">
        <v>137</v>
      </c>
      <c r="FT1161" s="171">
        <v>0</v>
      </c>
      <c r="FU1161" s="171">
        <v>0</v>
      </c>
      <c r="FV1161" s="331" t="s">
        <v>148</v>
      </c>
      <c r="FW1161" s="552" t="s">
        <v>137</v>
      </c>
      <c r="FX1161" s="551">
        <v>0</v>
      </c>
      <c r="FY1161" s="552" t="s">
        <v>137</v>
      </c>
      <c r="FZ1161" s="171">
        <v>5</v>
      </c>
      <c r="GA1161" s="171">
        <v>2</v>
      </c>
      <c r="GB1161" s="331">
        <v>0.4</v>
      </c>
      <c r="GC1161" s="552" t="s">
        <v>7392</v>
      </c>
      <c r="GD1161" s="551">
        <v>1</v>
      </c>
      <c r="GE1161" s="552" t="s">
        <v>7393</v>
      </c>
      <c r="GF1161" s="171">
        <v>9</v>
      </c>
      <c r="GG1161" s="171">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0"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1">
        <v>3</v>
      </c>
      <c r="BQ1162" s="171">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1">
        <v>0</v>
      </c>
      <c r="DG1162" s="171">
        <v>0</v>
      </c>
      <c r="DH1162" s="331" t="s">
        <v>148</v>
      </c>
      <c r="DI1162" s="552" t="s">
        <v>137</v>
      </c>
      <c r="DJ1162" s="551">
        <v>0</v>
      </c>
      <c r="DK1162" s="552" t="s">
        <v>137</v>
      </c>
      <c r="DL1162" s="171">
        <v>0</v>
      </c>
      <c r="DM1162" s="171">
        <v>0</v>
      </c>
      <c r="DN1162" s="331" t="s">
        <v>148</v>
      </c>
      <c r="DO1162" s="552" t="s">
        <v>137</v>
      </c>
      <c r="DP1162" s="550">
        <v>0</v>
      </c>
      <c r="DQ1162" s="552" t="s">
        <v>137</v>
      </c>
      <c r="DR1162" s="171">
        <v>31</v>
      </c>
      <c r="DS1162" s="171">
        <v>31</v>
      </c>
      <c r="DT1162" s="331">
        <v>1</v>
      </c>
      <c r="DU1162" s="552" t="s">
        <v>137</v>
      </c>
      <c r="DV1162" s="551">
        <v>0</v>
      </c>
      <c r="DW1162" s="552" t="s">
        <v>137</v>
      </c>
      <c r="DX1162" s="526">
        <v>4</v>
      </c>
      <c r="DY1162" s="171">
        <v>3</v>
      </c>
      <c r="DZ1162" s="331">
        <f>IF(ISERROR(DY1162/DX1162),"",DY1162/DX1162)</f>
        <v>0.75</v>
      </c>
      <c r="EA1162" s="552" t="s">
        <v>19450</v>
      </c>
      <c r="EB1162" s="551">
        <v>0</v>
      </c>
      <c r="EC1162" s="552" t="s">
        <v>137</v>
      </c>
      <c r="ED1162" s="171">
        <v>4</v>
      </c>
      <c r="EE1162" s="171">
        <v>0</v>
      </c>
      <c r="EF1162" s="575">
        <v>0</v>
      </c>
      <c r="EG1162" s="552" t="s">
        <v>16629</v>
      </c>
      <c r="EH1162" s="551">
        <v>3</v>
      </c>
      <c r="EI1162" s="552" t="s">
        <v>16630</v>
      </c>
      <c r="EJ1162" s="171">
        <v>2</v>
      </c>
      <c r="EK1162" s="171">
        <v>0</v>
      </c>
      <c r="EL1162" s="575">
        <v>0</v>
      </c>
      <c r="EM1162" s="552" t="s">
        <v>7397</v>
      </c>
      <c r="EN1162" s="551">
        <v>2</v>
      </c>
      <c r="EO1162" s="552" t="s">
        <v>7398</v>
      </c>
      <c r="EP1162" s="171">
        <v>1</v>
      </c>
      <c r="EQ1162" s="171">
        <v>1</v>
      </c>
      <c r="ER1162" s="331">
        <v>1</v>
      </c>
      <c r="ES1162" s="552" t="s">
        <v>137</v>
      </c>
      <c r="ET1162" s="551">
        <v>0</v>
      </c>
      <c r="EU1162" s="552" t="s">
        <v>137</v>
      </c>
      <c r="EV1162" s="171">
        <v>6</v>
      </c>
      <c r="EW1162" s="171">
        <v>6</v>
      </c>
      <c r="EX1162" s="331">
        <v>1</v>
      </c>
      <c r="EY1162" s="552"/>
      <c r="EZ1162" s="551">
        <v>0</v>
      </c>
      <c r="FA1162" s="552"/>
      <c r="FB1162" s="171">
        <v>0</v>
      </c>
      <c r="FC1162" s="171">
        <v>0</v>
      </c>
      <c r="FD1162" s="331" t="s">
        <v>148</v>
      </c>
      <c r="FE1162" s="552" t="s">
        <v>137</v>
      </c>
      <c r="FF1162" s="551">
        <v>0</v>
      </c>
      <c r="FG1162" s="552" t="s">
        <v>137</v>
      </c>
      <c r="FH1162" s="171">
        <v>1</v>
      </c>
      <c r="FI1162" s="171">
        <v>0</v>
      </c>
      <c r="FJ1162" s="331">
        <v>0</v>
      </c>
      <c r="FK1162" s="552" t="s">
        <v>11567</v>
      </c>
      <c r="FL1162" s="551">
        <v>0</v>
      </c>
      <c r="FM1162" s="552" t="s">
        <v>137</v>
      </c>
      <c r="FN1162" s="171">
        <v>0</v>
      </c>
      <c r="FO1162" s="171">
        <v>0</v>
      </c>
      <c r="FP1162" s="331" t="s">
        <v>148</v>
      </c>
      <c r="FQ1162" s="552" t="s">
        <v>137</v>
      </c>
      <c r="FR1162" s="551">
        <v>0</v>
      </c>
      <c r="FS1162" s="552" t="s">
        <v>137</v>
      </c>
      <c r="FT1162" s="171">
        <v>0</v>
      </c>
      <c r="FU1162" s="171">
        <v>0</v>
      </c>
      <c r="FV1162" s="331" t="s">
        <v>148</v>
      </c>
      <c r="FW1162" s="552" t="s">
        <v>137</v>
      </c>
      <c r="FX1162" s="551">
        <v>0</v>
      </c>
      <c r="FY1162" s="552" t="s">
        <v>137</v>
      </c>
      <c r="FZ1162" s="171">
        <v>3</v>
      </c>
      <c r="GA1162" s="171">
        <v>3</v>
      </c>
      <c r="GB1162" s="331">
        <v>1</v>
      </c>
      <c r="GC1162" s="552" t="s">
        <v>137</v>
      </c>
      <c r="GD1162" s="551">
        <v>0</v>
      </c>
      <c r="GE1162" s="552" t="s">
        <v>137</v>
      </c>
      <c r="GF1162" s="171">
        <v>29</v>
      </c>
      <c r="GG1162" s="171">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0"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1">
        <v>2</v>
      </c>
      <c r="BQ1163" s="171">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1">
        <v>0</v>
      </c>
      <c r="DG1163" s="171">
        <v>0</v>
      </c>
      <c r="DH1163" s="331" t="s">
        <v>148</v>
      </c>
      <c r="DI1163" s="552" t="s">
        <v>137</v>
      </c>
      <c r="DJ1163" s="551">
        <v>0</v>
      </c>
      <c r="DK1163" s="552" t="s">
        <v>137</v>
      </c>
      <c r="DL1163" s="171">
        <v>0</v>
      </c>
      <c r="DM1163" s="171">
        <v>0</v>
      </c>
      <c r="DN1163" s="331" t="s">
        <v>148</v>
      </c>
      <c r="DO1163" s="552" t="s">
        <v>137</v>
      </c>
      <c r="DP1163" s="550">
        <v>0</v>
      </c>
      <c r="DQ1163" s="552" t="s">
        <v>137</v>
      </c>
      <c r="DR1163" s="171">
        <v>10</v>
      </c>
      <c r="DS1163" s="171">
        <v>0</v>
      </c>
      <c r="DT1163" s="331">
        <v>0</v>
      </c>
      <c r="DU1163" s="552" t="s">
        <v>7404</v>
      </c>
      <c r="DV1163" s="551">
        <v>0</v>
      </c>
      <c r="DW1163" s="552" t="s">
        <v>137</v>
      </c>
      <c r="DX1163" s="171">
        <v>3</v>
      </c>
      <c r="DY1163" s="171">
        <v>0</v>
      </c>
      <c r="DZ1163" s="331">
        <v>0</v>
      </c>
      <c r="EA1163" s="552" t="s">
        <v>7405</v>
      </c>
      <c r="EB1163" s="551">
        <v>0</v>
      </c>
      <c r="EC1163" s="552" t="s">
        <v>137</v>
      </c>
      <c r="ED1163" s="171">
        <v>1</v>
      </c>
      <c r="EE1163" s="171">
        <v>1</v>
      </c>
      <c r="EF1163" s="575">
        <v>1</v>
      </c>
      <c r="EG1163" s="552" t="s">
        <v>137</v>
      </c>
      <c r="EH1163" s="551">
        <v>0</v>
      </c>
      <c r="EI1163" s="552" t="s">
        <v>137</v>
      </c>
      <c r="EJ1163" s="171">
        <v>4</v>
      </c>
      <c r="EK1163" s="171">
        <v>0</v>
      </c>
      <c r="EL1163" s="575">
        <v>0</v>
      </c>
      <c r="EM1163" s="552" t="s">
        <v>7406</v>
      </c>
      <c r="EN1163" s="551">
        <v>4</v>
      </c>
      <c r="EO1163" s="552" t="s">
        <v>7407</v>
      </c>
      <c r="EP1163" s="171">
        <v>3</v>
      </c>
      <c r="EQ1163" s="171">
        <v>0</v>
      </c>
      <c r="ER1163" s="331">
        <v>0</v>
      </c>
      <c r="ES1163" s="552" t="s">
        <v>7408</v>
      </c>
      <c r="ET1163" s="551">
        <v>3</v>
      </c>
      <c r="EU1163" s="552" t="s">
        <v>7409</v>
      </c>
      <c r="EV1163" s="171">
        <v>11</v>
      </c>
      <c r="EW1163" s="171">
        <v>0</v>
      </c>
      <c r="EX1163" s="331">
        <v>0</v>
      </c>
      <c r="EY1163" s="552" t="s">
        <v>13450</v>
      </c>
      <c r="EZ1163" s="551">
        <v>10</v>
      </c>
      <c r="FA1163" s="552" t="s">
        <v>13451</v>
      </c>
      <c r="FB1163" s="171">
        <v>1</v>
      </c>
      <c r="FC1163" s="171">
        <v>1</v>
      </c>
      <c r="FD1163" s="331">
        <v>1</v>
      </c>
      <c r="FE1163" s="552" t="s">
        <v>137</v>
      </c>
      <c r="FF1163" s="551">
        <v>0</v>
      </c>
      <c r="FG1163" s="552" t="s">
        <v>137</v>
      </c>
      <c r="FH1163" s="171">
        <v>1</v>
      </c>
      <c r="FI1163" s="171">
        <v>1</v>
      </c>
      <c r="FJ1163" s="331">
        <v>1</v>
      </c>
      <c r="FK1163" s="552" t="s">
        <v>137</v>
      </c>
      <c r="FL1163" s="551">
        <v>0</v>
      </c>
      <c r="FM1163" s="552" t="s">
        <v>137</v>
      </c>
      <c r="FN1163" s="171">
        <v>0</v>
      </c>
      <c r="FO1163" s="171">
        <v>0</v>
      </c>
      <c r="FP1163" s="331" t="s">
        <v>148</v>
      </c>
      <c r="FQ1163" s="552" t="s">
        <v>137</v>
      </c>
      <c r="FR1163" s="551">
        <v>0</v>
      </c>
      <c r="FS1163" s="552" t="s">
        <v>137</v>
      </c>
      <c r="FT1163" s="171">
        <v>0</v>
      </c>
      <c r="FU1163" s="171">
        <v>0</v>
      </c>
      <c r="FV1163" s="331" t="s">
        <v>148</v>
      </c>
      <c r="FW1163" s="552" t="s">
        <v>137</v>
      </c>
      <c r="FX1163" s="551">
        <v>0</v>
      </c>
      <c r="FY1163" s="552" t="s">
        <v>137</v>
      </c>
      <c r="FZ1163" s="171">
        <v>4</v>
      </c>
      <c r="GA1163" s="171">
        <v>3</v>
      </c>
      <c r="GB1163" s="331">
        <v>0.75</v>
      </c>
      <c r="GC1163" s="552" t="s">
        <v>7410</v>
      </c>
      <c r="GD1163" s="551">
        <v>1</v>
      </c>
      <c r="GE1163" s="552" t="s">
        <v>7411</v>
      </c>
      <c r="GF1163" s="171">
        <v>2</v>
      </c>
      <c r="GG1163" s="171">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0"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1">
        <v>1</v>
      </c>
      <c r="BQ1164" s="171">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1">
        <v>0</v>
      </c>
      <c r="DG1164" s="171">
        <v>0</v>
      </c>
      <c r="DH1164" s="331" t="s">
        <v>148</v>
      </c>
      <c r="DI1164" s="552" t="s">
        <v>137</v>
      </c>
      <c r="DJ1164" s="551">
        <v>0</v>
      </c>
      <c r="DK1164" s="552" t="s">
        <v>137</v>
      </c>
      <c r="DL1164" s="171">
        <v>2</v>
      </c>
      <c r="DM1164" s="171">
        <v>2</v>
      </c>
      <c r="DN1164" s="331">
        <v>1</v>
      </c>
      <c r="DO1164" s="552" t="s">
        <v>137</v>
      </c>
      <c r="DP1164" s="550">
        <v>0</v>
      </c>
      <c r="DQ1164" s="552" t="s">
        <v>137</v>
      </c>
      <c r="DR1164" s="171">
        <v>10</v>
      </c>
      <c r="DS1164" s="171">
        <v>0</v>
      </c>
      <c r="DT1164" s="331">
        <v>0</v>
      </c>
      <c r="DU1164" s="552" t="s">
        <v>7416</v>
      </c>
      <c r="DV1164" s="551">
        <v>0</v>
      </c>
      <c r="DW1164" s="552" t="s">
        <v>137</v>
      </c>
      <c r="DX1164" s="171">
        <v>2</v>
      </c>
      <c r="DY1164" s="171">
        <v>2</v>
      </c>
      <c r="DZ1164" s="331">
        <v>1</v>
      </c>
      <c r="EA1164" s="552" t="s">
        <v>137</v>
      </c>
      <c r="EB1164" s="551">
        <v>0</v>
      </c>
      <c r="EC1164" s="552" t="s">
        <v>137</v>
      </c>
      <c r="ED1164" s="171">
        <v>2</v>
      </c>
      <c r="EE1164" s="171">
        <v>1</v>
      </c>
      <c r="EF1164" s="575">
        <v>0.5</v>
      </c>
      <c r="EG1164" s="552" t="s">
        <v>7417</v>
      </c>
      <c r="EH1164" s="551">
        <v>0</v>
      </c>
      <c r="EI1164" s="552" t="s">
        <v>137</v>
      </c>
      <c r="EJ1164" s="171">
        <v>1</v>
      </c>
      <c r="EK1164" s="171">
        <v>1</v>
      </c>
      <c r="EL1164" s="575">
        <v>1</v>
      </c>
      <c r="EM1164" s="552" t="s">
        <v>137</v>
      </c>
      <c r="EN1164" s="551">
        <v>0</v>
      </c>
      <c r="EO1164" s="552" t="s">
        <v>137</v>
      </c>
      <c r="EP1164" s="171">
        <v>0</v>
      </c>
      <c r="EQ1164" s="171">
        <v>0</v>
      </c>
      <c r="ER1164" s="331" t="s">
        <v>148</v>
      </c>
      <c r="ES1164" s="552" t="s">
        <v>137</v>
      </c>
      <c r="ET1164" s="551">
        <v>0</v>
      </c>
      <c r="EU1164" s="552" t="s">
        <v>137</v>
      </c>
      <c r="EV1164" s="171">
        <v>8</v>
      </c>
      <c r="EW1164" s="171">
        <v>0</v>
      </c>
      <c r="EX1164" s="331">
        <v>0</v>
      </c>
      <c r="EY1164" s="552" t="s">
        <v>13452</v>
      </c>
      <c r="EZ1164" s="551">
        <v>8</v>
      </c>
      <c r="FA1164" s="552" t="s">
        <v>13453</v>
      </c>
      <c r="FB1164" s="171">
        <v>1</v>
      </c>
      <c r="FC1164" s="171">
        <v>1</v>
      </c>
      <c r="FD1164" s="331">
        <v>1</v>
      </c>
      <c r="FE1164" s="552" t="s">
        <v>137</v>
      </c>
      <c r="FF1164" s="551">
        <v>0</v>
      </c>
      <c r="FG1164" s="552" t="s">
        <v>137</v>
      </c>
      <c r="FH1164" s="171">
        <v>1</v>
      </c>
      <c r="FI1164" s="171">
        <v>1</v>
      </c>
      <c r="FJ1164" s="331">
        <v>1</v>
      </c>
      <c r="FK1164" s="552" t="s">
        <v>137</v>
      </c>
      <c r="FL1164" s="551">
        <v>0</v>
      </c>
      <c r="FM1164" s="552" t="s">
        <v>137</v>
      </c>
      <c r="FN1164" s="171">
        <v>0</v>
      </c>
      <c r="FO1164" s="171">
        <v>0</v>
      </c>
      <c r="FP1164" s="331" t="s">
        <v>148</v>
      </c>
      <c r="FQ1164" s="552" t="s">
        <v>137</v>
      </c>
      <c r="FR1164" s="551">
        <v>0</v>
      </c>
      <c r="FS1164" s="552" t="s">
        <v>137</v>
      </c>
      <c r="FT1164" s="171">
        <v>0</v>
      </c>
      <c r="FU1164" s="171">
        <v>0</v>
      </c>
      <c r="FV1164" s="331" t="s">
        <v>148</v>
      </c>
      <c r="FW1164" s="552" t="s">
        <v>137</v>
      </c>
      <c r="FX1164" s="551">
        <v>0</v>
      </c>
      <c r="FY1164" s="552" t="s">
        <v>137</v>
      </c>
      <c r="FZ1164" s="171">
        <v>3</v>
      </c>
      <c r="GA1164" s="171">
        <v>2</v>
      </c>
      <c r="GB1164" s="331">
        <v>0.66666666666666663</v>
      </c>
      <c r="GC1164" s="552" t="s">
        <v>7418</v>
      </c>
      <c r="GD1164" s="551">
        <v>3</v>
      </c>
      <c r="GE1164" s="552" t="s">
        <v>7419</v>
      </c>
      <c r="GF1164" s="171">
        <v>15</v>
      </c>
      <c r="GG1164" s="171">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0"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1">
        <v>1</v>
      </c>
      <c r="BQ1165" s="171">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1">
        <v>0</v>
      </c>
      <c r="DG1165" s="171">
        <v>0</v>
      </c>
      <c r="DH1165" s="331" t="s">
        <v>148</v>
      </c>
      <c r="DI1165" s="552" t="s">
        <v>137</v>
      </c>
      <c r="DJ1165" s="551">
        <v>0</v>
      </c>
      <c r="DK1165" s="552" t="s">
        <v>137</v>
      </c>
      <c r="DL1165" s="171">
        <v>0</v>
      </c>
      <c r="DM1165" s="171">
        <v>0</v>
      </c>
      <c r="DN1165" s="331" t="s">
        <v>148</v>
      </c>
      <c r="DO1165" s="552" t="s">
        <v>137</v>
      </c>
      <c r="DP1165" s="550">
        <v>0</v>
      </c>
      <c r="DQ1165" s="552" t="s">
        <v>137</v>
      </c>
      <c r="DR1165" s="171">
        <v>19</v>
      </c>
      <c r="DS1165" s="171">
        <v>19</v>
      </c>
      <c r="DT1165" s="331">
        <f>IF(ISERROR(DS1165/DR1165),"",DS1165/DR1165)</f>
        <v>1</v>
      </c>
      <c r="DU1165" s="552"/>
      <c r="DV1165" s="551">
        <v>0</v>
      </c>
      <c r="DW1165" s="552"/>
      <c r="DX1165" s="171">
        <v>0</v>
      </c>
      <c r="DY1165" s="171">
        <v>0</v>
      </c>
      <c r="DZ1165" s="331" t="s">
        <v>148</v>
      </c>
      <c r="EA1165" s="552" t="s">
        <v>137</v>
      </c>
      <c r="EB1165" s="551">
        <v>0</v>
      </c>
      <c r="EC1165" s="552" t="s">
        <v>137</v>
      </c>
      <c r="ED1165" s="171">
        <v>1</v>
      </c>
      <c r="EE1165" s="171">
        <v>1</v>
      </c>
      <c r="EF1165" s="575">
        <v>1</v>
      </c>
      <c r="EG1165" s="552"/>
      <c r="EH1165" s="551"/>
      <c r="EI1165" s="552"/>
      <c r="EJ1165" s="171">
        <v>1</v>
      </c>
      <c r="EK1165" s="171">
        <v>0</v>
      </c>
      <c r="EL1165" s="575">
        <v>0</v>
      </c>
      <c r="EM1165" s="552" t="s">
        <v>7424</v>
      </c>
      <c r="EN1165" s="551">
        <v>1</v>
      </c>
      <c r="EO1165" s="552" t="s">
        <v>7424</v>
      </c>
      <c r="EP1165" s="171">
        <v>3</v>
      </c>
      <c r="EQ1165" s="171">
        <v>0</v>
      </c>
      <c r="ER1165" s="331">
        <v>0</v>
      </c>
      <c r="ES1165" s="552" t="s">
        <v>16631</v>
      </c>
      <c r="ET1165" s="551">
        <v>2</v>
      </c>
      <c r="EU1165" s="552" t="s">
        <v>16631</v>
      </c>
      <c r="EV1165" s="171">
        <v>10</v>
      </c>
      <c r="EW1165" s="171">
        <v>0</v>
      </c>
      <c r="EX1165" s="331">
        <v>0</v>
      </c>
      <c r="EY1165" s="552" t="s">
        <v>13454</v>
      </c>
      <c r="EZ1165" s="551">
        <v>10</v>
      </c>
      <c r="FA1165" s="552" t="s">
        <v>13455</v>
      </c>
      <c r="FB1165" s="171">
        <v>2</v>
      </c>
      <c r="FC1165" s="171">
        <v>2</v>
      </c>
      <c r="FD1165" s="331">
        <v>1</v>
      </c>
      <c r="FE1165" s="552" t="s">
        <v>137</v>
      </c>
      <c r="FF1165" s="551">
        <v>0</v>
      </c>
      <c r="FG1165" s="552" t="s">
        <v>137</v>
      </c>
      <c r="FH1165" s="171">
        <v>0</v>
      </c>
      <c r="FI1165" s="171">
        <v>0</v>
      </c>
      <c r="FJ1165" s="331" t="s">
        <v>148</v>
      </c>
      <c r="FK1165" s="552" t="s">
        <v>137</v>
      </c>
      <c r="FL1165" s="551">
        <v>0</v>
      </c>
      <c r="FM1165" s="552" t="s">
        <v>137</v>
      </c>
      <c r="FN1165" s="171">
        <v>0</v>
      </c>
      <c r="FO1165" s="171">
        <v>0</v>
      </c>
      <c r="FP1165" s="331" t="s">
        <v>148</v>
      </c>
      <c r="FQ1165" s="552" t="s">
        <v>137</v>
      </c>
      <c r="FR1165" s="551">
        <v>0</v>
      </c>
      <c r="FS1165" s="552" t="s">
        <v>137</v>
      </c>
      <c r="FT1165" s="171">
        <v>0</v>
      </c>
      <c r="FU1165" s="171">
        <v>0</v>
      </c>
      <c r="FV1165" s="331" t="s">
        <v>148</v>
      </c>
      <c r="FW1165" s="552" t="s">
        <v>137</v>
      </c>
      <c r="FX1165" s="551">
        <v>0</v>
      </c>
      <c r="FY1165" s="552" t="s">
        <v>137</v>
      </c>
      <c r="FZ1165" s="171">
        <v>10</v>
      </c>
      <c r="GA1165" s="171">
        <v>8</v>
      </c>
      <c r="GB1165" s="331">
        <v>0.8</v>
      </c>
      <c r="GC1165" s="552" t="s">
        <v>15107</v>
      </c>
      <c r="GD1165" s="551">
        <v>2</v>
      </c>
      <c r="GE1165" s="552" t="s">
        <v>7425</v>
      </c>
      <c r="GF1165" s="171">
        <v>31</v>
      </c>
      <c r="GG1165" s="171">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0"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1">
        <v>1</v>
      </c>
      <c r="BQ1166" s="171">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1">
        <v>0</v>
      </c>
      <c r="DG1166" s="171">
        <v>0</v>
      </c>
      <c r="DH1166" s="331" t="s">
        <v>148</v>
      </c>
      <c r="DI1166" s="552" t="s">
        <v>137</v>
      </c>
      <c r="DJ1166" s="551">
        <v>0</v>
      </c>
      <c r="DK1166" s="552" t="s">
        <v>137</v>
      </c>
      <c r="DL1166" s="171">
        <v>1</v>
      </c>
      <c r="DM1166" s="171">
        <v>1</v>
      </c>
      <c r="DN1166" s="331">
        <v>1</v>
      </c>
      <c r="DO1166" s="552" t="s">
        <v>137</v>
      </c>
      <c r="DP1166" s="550">
        <v>0</v>
      </c>
      <c r="DQ1166" s="552" t="s">
        <v>137</v>
      </c>
      <c r="DR1166" s="171">
        <v>15</v>
      </c>
      <c r="DS1166" s="171">
        <v>0</v>
      </c>
      <c r="DT1166" s="331">
        <v>0</v>
      </c>
      <c r="DU1166" s="552" t="s">
        <v>7429</v>
      </c>
      <c r="DV1166" s="551">
        <v>0</v>
      </c>
      <c r="DW1166" s="552" t="s">
        <v>137</v>
      </c>
      <c r="DX1166" s="171">
        <v>0</v>
      </c>
      <c r="DY1166" s="171">
        <v>0</v>
      </c>
      <c r="DZ1166" s="331" t="s">
        <v>148</v>
      </c>
      <c r="EA1166" s="552" t="s">
        <v>137</v>
      </c>
      <c r="EB1166" s="551">
        <v>0</v>
      </c>
      <c r="EC1166" s="552" t="s">
        <v>137</v>
      </c>
      <c r="ED1166" s="171">
        <v>0</v>
      </c>
      <c r="EE1166" s="171">
        <v>0</v>
      </c>
      <c r="EF1166" s="575" t="s">
        <v>148</v>
      </c>
      <c r="EG1166" s="552" t="s">
        <v>137</v>
      </c>
      <c r="EH1166" s="551">
        <v>0</v>
      </c>
      <c r="EI1166" s="552" t="s">
        <v>137</v>
      </c>
      <c r="EJ1166" s="171">
        <v>1</v>
      </c>
      <c r="EK1166" s="171">
        <v>0</v>
      </c>
      <c r="EL1166" s="575">
        <v>0</v>
      </c>
      <c r="EM1166" s="552" t="s">
        <v>7430</v>
      </c>
      <c r="EN1166" s="551">
        <v>1</v>
      </c>
      <c r="EO1166" s="552" t="s">
        <v>7431</v>
      </c>
      <c r="EP1166" s="171">
        <v>1</v>
      </c>
      <c r="EQ1166" s="171">
        <v>0</v>
      </c>
      <c r="ER1166" s="331">
        <v>0</v>
      </c>
      <c r="ES1166" s="552" t="s">
        <v>7432</v>
      </c>
      <c r="ET1166" s="551">
        <v>1</v>
      </c>
      <c r="EU1166" s="552" t="s">
        <v>7433</v>
      </c>
      <c r="EV1166" s="171">
        <v>7</v>
      </c>
      <c r="EW1166" s="171">
        <v>1</v>
      </c>
      <c r="EX1166" s="331">
        <v>0.14285714285714285</v>
      </c>
      <c r="EY1166" s="552" t="s">
        <v>13456</v>
      </c>
      <c r="EZ1166" s="551">
        <v>6</v>
      </c>
      <c r="FA1166" s="552" t="s">
        <v>13457</v>
      </c>
      <c r="FB1166" s="171">
        <v>0</v>
      </c>
      <c r="FC1166" s="171">
        <v>0</v>
      </c>
      <c r="FD1166" s="331" t="s">
        <v>148</v>
      </c>
      <c r="FE1166" s="552" t="s">
        <v>137</v>
      </c>
      <c r="FF1166" s="551">
        <v>0</v>
      </c>
      <c r="FG1166" s="552" t="s">
        <v>137</v>
      </c>
      <c r="FH1166" s="171">
        <v>1</v>
      </c>
      <c r="FI1166" s="171">
        <v>0</v>
      </c>
      <c r="FJ1166" s="331">
        <v>0</v>
      </c>
      <c r="FK1166" s="552" t="s">
        <v>7434</v>
      </c>
      <c r="FL1166" s="551">
        <v>1</v>
      </c>
      <c r="FM1166" s="552" t="s">
        <v>7435</v>
      </c>
      <c r="FN1166" s="171">
        <v>0</v>
      </c>
      <c r="FO1166" s="171">
        <v>0</v>
      </c>
      <c r="FP1166" s="331" t="s">
        <v>148</v>
      </c>
      <c r="FQ1166" s="552" t="s">
        <v>137</v>
      </c>
      <c r="FR1166" s="551">
        <v>0</v>
      </c>
      <c r="FS1166" s="552" t="s">
        <v>137</v>
      </c>
      <c r="FT1166" s="171">
        <v>0</v>
      </c>
      <c r="FU1166" s="171">
        <v>0</v>
      </c>
      <c r="FV1166" s="331" t="s">
        <v>148</v>
      </c>
      <c r="FW1166" s="552" t="s">
        <v>137</v>
      </c>
      <c r="FX1166" s="551">
        <v>0</v>
      </c>
      <c r="FY1166" s="552" t="s">
        <v>137</v>
      </c>
      <c r="FZ1166" s="171">
        <v>1</v>
      </c>
      <c r="GA1166" s="171">
        <v>0</v>
      </c>
      <c r="GB1166" s="331">
        <v>0</v>
      </c>
      <c r="GC1166" s="552" t="s">
        <v>7436</v>
      </c>
      <c r="GD1166" s="551">
        <v>1</v>
      </c>
      <c r="GE1166" s="552" t="s">
        <v>7436</v>
      </c>
      <c r="GF1166" s="171">
        <v>9</v>
      </c>
      <c r="GG1166" s="171">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0"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1">
        <v>1</v>
      </c>
      <c r="BQ1167" s="171">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1">
        <v>0</v>
      </c>
      <c r="DG1167" s="171">
        <v>0</v>
      </c>
      <c r="DH1167" s="331" t="s">
        <v>148</v>
      </c>
      <c r="DI1167" s="552" t="s">
        <v>137</v>
      </c>
      <c r="DJ1167" s="551">
        <v>0</v>
      </c>
      <c r="DK1167" s="552" t="s">
        <v>137</v>
      </c>
      <c r="DL1167" s="171">
        <v>8</v>
      </c>
      <c r="DM1167" s="171">
        <v>8</v>
      </c>
      <c r="DN1167" s="331">
        <v>1</v>
      </c>
      <c r="DO1167" s="552" t="s">
        <v>137</v>
      </c>
      <c r="DP1167" s="550">
        <v>0</v>
      </c>
      <c r="DQ1167" s="552" t="s">
        <v>137</v>
      </c>
      <c r="DR1167" s="171">
        <v>7</v>
      </c>
      <c r="DS1167" s="171">
        <v>0</v>
      </c>
      <c r="DT1167" s="331">
        <v>0</v>
      </c>
      <c r="DU1167" s="552" t="s">
        <v>7439</v>
      </c>
      <c r="DV1167" s="551">
        <v>0</v>
      </c>
      <c r="DW1167" s="552" t="s">
        <v>137</v>
      </c>
      <c r="DX1167" s="171">
        <v>2</v>
      </c>
      <c r="DY1167" s="171">
        <v>2</v>
      </c>
      <c r="DZ1167" s="331">
        <v>1</v>
      </c>
      <c r="EA1167" s="552" t="s">
        <v>137</v>
      </c>
      <c r="EB1167" s="551">
        <v>0</v>
      </c>
      <c r="EC1167" s="552" t="s">
        <v>137</v>
      </c>
      <c r="ED1167" s="171">
        <v>2</v>
      </c>
      <c r="EE1167" s="171">
        <v>1</v>
      </c>
      <c r="EF1167" s="575">
        <v>0.5</v>
      </c>
      <c r="EG1167" s="552" t="s">
        <v>7440</v>
      </c>
      <c r="EH1167" s="551">
        <v>0</v>
      </c>
      <c r="EI1167" s="552" t="s">
        <v>137</v>
      </c>
      <c r="EJ1167" s="171">
        <v>3</v>
      </c>
      <c r="EK1167" s="171">
        <v>3</v>
      </c>
      <c r="EL1167" s="575">
        <v>1</v>
      </c>
      <c r="EM1167" s="552" t="s">
        <v>137</v>
      </c>
      <c r="EN1167" s="551">
        <v>0</v>
      </c>
      <c r="EO1167" s="552" t="s">
        <v>137</v>
      </c>
      <c r="EP1167" s="171">
        <v>0</v>
      </c>
      <c r="EQ1167" s="171">
        <v>0</v>
      </c>
      <c r="ER1167" s="331" t="s">
        <v>148</v>
      </c>
      <c r="ES1167" s="552" t="s">
        <v>137</v>
      </c>
      <c r="ET1167" s="551">
        <v>0</v>
      </c>
      <c r="EU1167" s="552" t="s">
        <v>137</v>
      </c>
      <c r="EV1167" s="171">
        <v>0</v>
      </c>
      <c r="EW1167" s="171">
        <v>0</v>
      </c>
      <c r="EX1167" s="331" t="s">
        <v>148</v>
      </c>
      <c r="EY1167" s="552" t="s">
        <v>137</v>
      </c>
      <c r="EZ1167" s="551">
        <v>0</v>
      </c>
      <c r="FA1167" s="552" t="s">
        <v>137</v>
      </c>
      <c r="FB1167" s="171">
        <v>1</v>
      </c>
      <c r="FC1167" s="171">
        <v>1</v>
      </c>
      <c r="FD1167" s="331">
        <v>1</v>
      </c>
      <c r="FE1167" s="552" t="s">
        <v>137</v>
      </c>
      <c r="FF1167" s="551">
        <v>0</v>
      </c>
      <c r="FG1167" s="552" t="s">
        <v>137</v>
      </c>
      <c r="FH1167" s="171">
        <v>0</v>
      </c>
      <c r="FI1167" s="171">
        <v>0</v>
      </c>
      <c r="FJ1167" s="331" t="s">
        <v>148</v>
      </c>
      <c r="FK1167" s="552" t="s">
        <v>137</v>
      </c>
      <c r="FL1167" s="551">
        <v>0</v>
      </c>
      <c r="FM1167" s="552" t="s">
        <v>137</v>
      </c>
      <c r="FN1167" s="171">
        <v>0</v>
      </c>
      <c r="FO1167" s="171">
        <v>0</v>
      </c>
      <c r="FP1167" s="331" t="s">
        <v>148</v>
      </c>
      <c r="FQ1167" s="552" t="s">
        <v>137</v>
      </c>
      <c r="FR1167" s="551">
        <v>0</v>
      </c>
      <c r="FS1167" s="552" t="s">
        <v>137</v>
      </c>
      <c r="FT1167" s="171">
        <v>0</v>
      </c>
      <c r="FU1167" s="171">
        <v>0</v>
      </c>
      <c r="FV1167" s="331" t="s">
        <v>148</v>
      </c>
      <c r="FW1167" s="552" t="s">
        <v>137</v>
      </c>
      <c r="FX1167" s="551">
        <v>0</v>
      </c>
      <c r="FY1167" s="552" t="s">
        <v>137</v>
      </c>
      <c r="FZ1167" s="171">
        <v>1</v>
      </c>
      <c r="GA1167" s="171">
        <v>1</v>
      </c>
      <c r="GB1167" s="331">
        <v>1</v>
      </c>
      <c r="GC1167" s="552" t="s">
        <v>137</v>
      </c>
      <c r="GD1167" s="551">
        <v>0</v>
      </c>
      <c r="GE1167" s="552" t="s">
        <v>137</v>
      </c>
      <c r="GF1167" s="171">
        <v>31</v>
      </c>
      <c r="GG1167" s="171">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0"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1">
        <v>0</v>
      </c>
      <c r="BQ1168" s="171">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1">
        <v>0</v>
      </c>
      <c r="DG1168" s="171">
        <v>0</v>
      </c>
      <c r="DH1168" s="331" t="s">
        <v>148</v>
      </c>
      <c r="DI1168" s="552" t="s">
        <v>137</v>
      </c>
      <c r="DJ1168" s="551">
        <v>0</v>
      </c>
      <c r="DK1168" s="552" t="s">
        <v>137</v>
      </c>
      <c r="DL1168" s="171">
        <v>1</v>
      </c>
      <c r="DM1168" s="171">
        <v>1</v>
      </c>
      <c r="DN1168" s="331">
        <v>1</v>
      </c>
      <c r="DO1168" s="552" t="s">
        <v>137</v>
      </c>
      <c r="DP1168" s="550">
        <v>0</v>
      </c>
      <c r="DQ1168" s="552" t="s">
        <v>137</v>
      </c>
      <c r="DR1168" s="171">
        <v>23</v>
      </c>
      <c r="DS1168" s="171">
        <v>0</v>
      </c>
      <c r="DT1168" s="331">
        <v>0</v>
      </c>
      <c r="DU1168" s="552" t="s">
        <v>7443</v>
      </c>
      <c r="DV1168" s="551">
        <v>0</v>
      </c>
      <c r="DW1168" s="552" t="s">
        <v>137</v>
      </c>
      <c r="DX1168" s="171">
        <v>0</v>
      </c>
      <c r="DY1168" s="171">
        <v>0</v>
      </c>
      <c r="DZ1168" s="331" t="s">
        <v>148</v>
      </c>
      <c r="EA1168" s="552" t="s">
        <v>137</v>
      </c>
      <c r="EB1168" s="551">
        <v>0</v>
      </c>
      <c r="EC1168" s="552" t="s">
        <v>137</v>
      </c>
      <c r="ED1168" s="171">
        <v>1</v>
      </c>
      <c r="EE1168" s="171">
        <v>0</v>
      </c>
      <c r="EF1168" s="575">
        <v>0</v>
      </c>
      <c r="EG1168" s="552" t="s">
        <v>7444</v>
      </c>
      <c r="EH1168" s="551">
        <v>0</v>
      </c>
      <c r="EI1168" s="552" t="s">
        <v>137</v>
      </c>
      <c r="EJ1168" s="171">
        <v>1</v>
      </c>
      <c r="EK1168" s="171">
        <v>0</v>
      </c>
      <c r="EL1168" s="575">
        <v>0</v>
      </c>
      <c r="EM1168" s="552" t="s">
        <v>7445</v>
      </c>
      <c r="EN1168" s="551">
        <v>1</v>
      </c>
      <c r="EO1168" s="552" t="s">
        <v>7445</v>
      </c>
      <c r="EP1168" s="171">
        <v>0</v>
      </c>
      <c r="EQ1168" s="171">
        <v>0</v>
      </c>
      <c r="ER1168" s="331" t="s">
        <v>148</v>
      </c>
      <c r="ES1168" s="552" t="s">
        <v>137</v>
      </c>
      <c r="ET1168" s="551">
        <v>0</v>
      </c>
      <c r="EU1168" s="552" t="s">
        <v>137</v>
      </c>
      <c r="EV1168" s="171">
        <v>5</v>
      </c>
      <c r="EW1168" s="171">
        <v>1</v>
      </c>
      <c r="EX1168" s="331">
        <v>0.2</v>
      </c>
      <c r="EY1168" s="552" t="s">
        <v>13458</v>
      </c>
      <c r="EZ1168" s="551">
        <v>4</v>
      </c>
      <c r="FA1168" s="552" t="s">
        <v>13458</v>
      </c>
      <c r="FB1168" s="171">
        <v>0</v>
      </c>
      <c r="FC1168" s="171">
        <v>0</v>
      </c>
      <c r="FD1168" s="331" t="s">
        <v>148</v>
      </c>
      <c r="FE1168" s="552" t="s">
        <v>137</v>
      </c>
      <c r="FF1168" s="551">
        <v>0</v>
      </c>
      <c r="FG1168" s="552" t="s">
        <v>137</v>
      </c>
      <c r="FH1168" s="171">
        <v>0</v>
      </c>
      <c r="FI1168" s="171">
        <v>0</v>
      </c>
      <c r="FJ1168" s="331" t="s">
        <v>148</v>
      </c>
      <c r="FK1168" s="552" t="s">
        <v>137</v>
      </c>
      <c r="FL1168" s="551">
        <v>0</v>
      </c>
      <c r="FM1168" s="552" t="s">
        <v>137</v>
      </c>
      <c r="FN1168" s="171">
        <v>0</v>
      </c>
      <c r="FO1168" s="171">
        <v>0</v>
      </c>
      <c r="FP1168" s="331" t="s">
        <v>148</v>
      </c>
      <c r="FQ1168" s="552" t="s">
        <v>137</v>
      </c>
      <c r="FR1168" s="551">
        <v>0</v>
      </c>
      <c r="FS1168" s="552" t="s">
        <v>137</v>
      </c>
      <c r="FT1168" s="171">
        <v>0</v>
      </c>
      <c r="FU1168" s="171">
        <v>0</v>
      </c>
      <c r="FV1168" s="331" t="s">
        <v>148</v>
      </c>
      <c r="FW1168" s="552" t="s">
        <v>137</v>
      </c>
      <c r="FX1168" s="551">
        <v>0</v>
      </c>
      <c r="FY1168" s="552" t="s">
        <v>137</v>
      </c>
      <c r="FZ1168" s="171">
        <v>1</v>
      </c>
      <c r="GA1168" s="171">
        <v>0</v>
      </c>
      <c r="GB1168" s="331">
        <v>0</v>
      </c>
      <c r="GC1168" s="552" t="s">
        <v>137</v>
      </c>
      <c r="GD1168" s="551">
        <v>0</v>
      </c>
      <c r="GE1168" s="552" t="s">
        <v>137</v>
      </c>
      <c r="GF1168" s="171">
        <v>2</v>
      </c>
      <c r="GG1168" s="171">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0"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1">
        <v>1</v>
      </c>
      <c r="BQ1169" s="171">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1">
        <v>0</v>
      </c>
      <c r="DG1169" s="171">
        <v>0</v>
      </c>
      <c r="DH1169" s="331" t="s">
        <v>148</v>
      </c>
      <c r="DI1169" s="552" t="s">
        <v>137</v>
      </c>
      <c r="DJ1169" s="551">
        <v>0</v>
      </c>
      <c r="DK1169" s="552" t="s">
        <v>137</v>
      </c>
      <c r="DL1169" s="171">
        <v>1</v>
      </c>
      <c r="DM1169" s="171">
        <v>1</v>
      </c>
      <c r="DN1169" s="331">
        <v>1</v>
      </c>
      <c r="DO1169" s="552" t="s">
        <v>137</v>
      </c>
      <c r="DP1169" s="550">
        <v>0</v>
      </c>
      <c r="DQ1169" s="552" t="s">
        <v>137</v>
      </c>
      <c r="DR1169" s="171">
        <v>28</v>
      </c>
      <c r="DS1169" s="171">
        <v>0</v>
      </c>
      <c r="DT1169" s="331">
        <v>0</v>
      </c>
      <c r="DU1169" s="552" t="s">
        <v>7450</v>
      </c>
      <c r="DV1169" s="551">
        <v>0</v>
      </c>
      <c r="DW1169" s="552" t="s">
        <v>137</v>
      </c>
      <c r="DX1169" s="171">
        <v>11</v>
      </c>
      <c r="DY1169" s="171">
        <v>11</v>
      </c>
      <c r="DZ1169" s="331">
        <v>1</v>
      </c>
      <c r="EA1169" s="552" t="s">
        <v>137</v>
      </c>
      <c r="EB1169" s="551">
        <v>0</v>
      </c>
      <c r="EC1169" s="552" t="s">
        <v>137</v>
      </c>
      <c r="ED1169" s="171">
        <v>1</v>
      </c>
      <c r="EE1169" s="171">
        <v>1</v>
      </c>
      <c r="EF1169" s="575">
        <v>1</v>
      </c>
      <c r="EG1169" s="552"/>
      <c r="EH1169" s="551"/>
      <c r="EI1169" s="552"/>
      <c r="EJ1169" s="171">
        <v>1</v>
      </c>
      <c r="EK1169" s="171">
        <v>0</v>
      </c>
      <c r="EL1169" s="575">
        <v>0</v>
      </c>
      <c r="EM1169" s="552" t="s">
        <v>7452</v>
      </c>
      <c r="EN1169" s="551">
        <v>1</v>
      </c>
      <c r="EO1169" s="552" t="s">
        <v>7453</v>
      </c>
      <c r="EP1169" s="171">
        <v>5</v>
      </c>
      <c r="EQ1169" s="171">
        <v>4</v>
      </c>
      <c r="ER1169" s="331">
        <v>0.8</v>
      </c>
      <c r="ES1169" s="552" t="s">
        <v>7454</v>
      </c>
      <c r="ET1169" s="551">
        <v>1</v>
      </c>
      <c r="EU1169" s="552" t="s">
        <v>7455</v>
      </c>
      <c r="EV1169" s="171">
        <v>6</v>
      </c>
      <c r="EW1169" s="171">
        <v>2</v>
      </c>
      <c r="EX1169" s="331">
        <v>0.33333333333333331</v>
      </c>
      <c r="EY1169" s="552" t="s">
        <v>7456</v>
      </c>
      <c r="EZ1169" s="551">
        <v>1</v>
      </c>
      <c r="FA1169" s="552" t="s">
        <v>13459</v>
      </c>
      <c r="FB1169" s="171">
        <v>0</v>
      </c>
      <c r="FC1169" s="171">
        <v>0</v>
      </c>
      <c r="FD1169" s="331" t="s">
        <v>148</v>
      </c>
      <c r="FE1169" s="552" t="s">
        <v>137</v>
      </c>
      <c r="FF1169" s="551">
        <v>0</v>
      </c>
      <c r="FG1169" s="552" t="s">
        <v>137</v>
      </c>
      <c r="FH1169" s="171">
        <v>0</v>
      </c>
      <c r="FI1169" s="171">
        <v>0</v>
      </c>
      <c r="FJ1169" s="331" t="s">
        <v>148</v>
      </c>
      <c r="FK1169" s="552" t="s">
        <v>137</v>
      </c>
      <c r="FL1169" s="551">
        <v>0</v>
      </c>
      <c r="FM1169" s="552" t="s">
        <v>137</v>
      </c>
      <c r="FN1169" s="171">
        <v>0</v>
      </c>
      <c r="FO1169" s="171">
        <v>0</v>
      </c>
      <c r="FP1169" s="331" t="s">
        <v>148</v>
      </c>
      <c r="FQ1169" s="552" t="s">
        <v>137</v>
      </c>
      <c r="FR1169" s="551">
        <v>0</v>
      </c>
      <c r="FS1169" s="552" t="s">
        <v>137</v>
      </c>
      <c r="FT1169" s="171">
        <v>0</v>
      </c>
      <c r="FU1169" s="171">
        <v>0</v>
      </c>
      <c r="FV1169" s="331" t="s">
        <v>148</v>
      </c>
      <c r="FW1169" s="552" t="s">
        <v>137</v>
      </c>
      <c r="FX1169" s="551">
        <v>0</v>
      </c>
      <c r="FY1169" s="552" t="s">
        <v>137</v>
      </c>
      <c r="FZ1169" s="171">
        <v>4</v>
      </c>
      <c r="GA1169" s="171">
        <v>2</v>
      </c>
      <c r="GB1169" s="331">
        <v>0.5</v>
      </c>
      <c r="GC1169" s="552" t="s">
        <v>7456</v>
      </c>
      <c r="GD1169" s="551">
        <v>2</v>
      </c>
      <c r="GE1169" s="552" t="s">
        <v>7457</v>
      </c>
      <c r="GF1169" s="171">
        <v>9</v>
      </c>
      <c r="GG1169" s="171">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0"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1">
        <v>2</v>
      </c>
      <c r="BQ1170" s="171">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1">
        <v>0</v>
      </c>
      <c r="DG1170" s="171">
        <v>0</v>
      </c>
      <c r="DH1170" s="331" t="s">
        <v>148</v>
      </c>
      <c r="DI1170" s="552" t="s">
        <v>137</v>
      </c>
      <c r="DJ1170" s="551">
        <v>0</v>
      </c>
      <c r="DK1170" s="552" t="s">
        <v>137</v>
      </c>
      <c r="DL1170" s="171">
        <v>1</v>
      </c>
      <c r="DM1170" s="171">
        <v>1</v>
      </c>
      <c r="DN1170" s="331">
        <v>1</v>
      </c>
      <c r="DO1170" s="552" t="s">
        <v>137</v>
      </c>
      <c r="DP1170" s="550">
        <v>0</v>
      </c>
      <c r="DQ1170" s="552" t="s">
        <v>137</v>
      </c>
      <c r="DR1170" s="171">
        <v>29</v>
      </c>
      <c r="DS1170" s="171">
        <v>0</v>
      </c>
      <c r="DT1170" s="331">
        <v>0</v>
      </c>
      <c r="DU1170" s="552" t="s">
        <v>7461</v>
      </c>
      <c r="DV1170" s="551">
        <v>0</v>
      </c>
      <c r="DW1170" s="552" t="s">
        <v>137</v>
      </c>
      <c r="DX1170" s="171">
        <v>0</v>
      </c>
      <c r="DY1170" s="171">
        <v>0</v>
      </c>
      <c r="DZ1170" s="331" t="s">
        <v>148</v>
      </c>
      <c r="EA1170" s="552" t="s">
        <v>137</v>
      </c>
      <c r="EB1170" s="551">
        <v>0</v>
      </c>
      <c r="EC1170" s="552" t="s">
        <v>137</v>
      </c>
      <c r="ED1170" s="171">
        <v>4</v>
      </c>
      <c r="EE1170" s="171">
        <v>0</v>
      </c>
      <c r="EF1170" s="575">
        <v>0</v>
      </c>
      <c r="EG1170" s="552" t="s">
        <v>7461</v>
      </c>
      <c r="EH1170" s="551">
        <v>0</v>
      </c>
      <c r="EI1170" s="552" t="s">
        <v>137</v>
      </c>
      <c r="EJ1170" s="171">
        <v>0</v>
      </c>
      <c r="EK1170" s="171">
        <v>0</v>
      </c>
      <c r="EL1170" s="575" t="s">
        <v>148</v>
      </c>
      <c r="EM1170" s="552" t="s">
        <v>137</v>
      </c>
      <c r="EN1170" s="551">
        <v>0</v>
      </c>
      <c r="EO1170" s="552" t="s">
        <v>137</v>
      </c>
      <c r="EP1170" s="171">
        <v>6</v>
      </c>
      <c r="EQ1170" s="171">
        <v>3</v>
      </c>
      <c r="ER1170" s="331">
        <v>0.5</v>
      </c>
      <c r="ES1170" s="552" t="s">
        <v>7461</v>
      </c>
      <c r="ET1170" s="551">
        <v>1</v>
      </c>
      <c r="EU1170" s="552" t="s">
        <v>7463</v>
      </c>
      <c r="EV1170" s="171">
        <v>10</v>
      </c>
      <c r="EW1170" s="171">
        <v>0</v>
      </c>
      <c r="EX1170" s="331">
        <v>0</v>
      </c>
      <c r="EY1170" s="552" t="s">
        <v>13460</v>
      </c>
      <c r="EZ1170" s="551">
        <v>4</v>
      </c>
      <c r="FA1170" s="552" t="s">
        <v>13461</v>
      </c>
      <c r="FB1170" s="171">
        <v>0</v>
      </c>
      <c r="FC1170" s="171">
        <v>0</v>
      </c>
      <c r="FD1170" s="331" t="s">
        <v>148</v>
      </c>
      <c r="FE1170" s="552" t="s">
        <v>137</v>
      </c>
      <c r="FF1170" s="551">
        <v>0</v>
      </c>
      <c r="FG1170" s="552" t="s">
        <v>137</v>
      </c>
      <c r="FH1170" s="171">
        <v>3</v>
      </c>
      <c r="FI1170" s="171">
        <v>0</v>
      </c>
      <c r="FJ1170" s="331">
        <v>0</v>
      </c>
      <c r="FK1170" s="552" t="s">
        <v>7461</v>
      </c>
      <c r="FL1170" s="551">
        <v>1</v>
      </c>
      <c r="FM1170" s="552" t="s">
        <v>7464</v>
      </c>
      <c r="FN1170" s="171">
        <v>0</v>
      </c>
      <c r="FO1170" s="171">
        <v>0</v>
      </c>
      <c r="FP1170" s="331" t="s">
        <v>148</v>
      </c>
      <c r="FQ1170" s="552" t="s">
        <v>137</v>
      </c>
      <c r="FR1170" s="551">
        <v>0</v>
      </c>
      <c r="FS1170" s="552" t="s">
        <v>137</v>
      </c>
      <c r="FT1170" s="171">
        <v>0</v>
      </c>
      <c r="FU1170" s="171">
        <v>0</v>
      </c>
      <c r="FV1170" s="331" t="s">
        <v>148</v>
      </c>
      <c r="FW1170" s="552" t="s">
        <v>137</v>
      </c>
      <c r="FX1170" s="551">
        <v>0</v>
      </c>
      <c r="FY1170" s="552" t="s">
        <v>137</v>
      </c>
      <c r="FZ1170" s="171">
        <v>17</v>
      </c>
      <c r="GA1170" s="171">
        <v>4</v>
      </c>
      <c r="GB1170" s="331">
        <v>0.23529411764705882</v>
      </c>
      <c r="GC1170" s="552" t="s">
        <v>7461</v>
      </c>
      <c r="GD1170" s="551">
        <v>0</v>
      </c>
      <c r="GE1170" s="552" t="s">
        <v>137</v>
      </c>
      <c r="GF1170" s="171">
        <v>0</v>
      </c>
      <c r="GG1170" s="171">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0"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1">
        <v>3</v>
      </c>
      <c r="BQ1171" s="171">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1">
        <v>0</v>
      </c>
      <c r="DG1171" s="171">
        <v>0</v>
      </c>
      <c r="DH1171" s="331" t="s">
        <v>148</v>
      </c>
      <c r="DI1171" s="552" t="s">
        <v>137</v>
      </c>
      <c r="DJ1171" s="551">
        <v>0</v>
      </c>
      <c r="DK1171" s="552" t="s">
        <v>137</v>
      </c>
      <c r="DL1171" s="171">
        <v>0</v>
      </c>
      <c r="DM1171" s="171">
        <v>0</v>
      </c>
      <c r="DN1171" s="331" t="s">
        <v>148</v>
      </c>
      <c r="DO1171" s="552" t="s">
        <v>137</v>
      </c>
      <c r="DP1171" s="550">
        <v>0</v>
      </c>
      <c r="DQ1171" s="552" t="s">
        <v>137</v>
      </c>
      <c r="DR1171" s="171">
        <v>31</v>
      </c>
      <c r="DS1171" s="171">
        <v>0</v>
      </c>
      <c r="DT1171" s="331">
        <v>0</v>
      </c>
      <c r="DU1171" s="552" t="s">
        <v>11576</v>
      </c>
      <c r="DV1171" s="551">
        <v>0</v>
      </c>
      <c r="DW1171" s="552"/>
      <c r="DX1171" s="171">
        <v>9</v>
      </c>
      <c r="DY1171" s="171">
        <v>9</v>
      </c>
      <c r="DZ1171" s="331">
        <v>1</v>
      </c>
      <c r="EA1171" s="552" t="s">
        <v>137</v>
      </c>
      <c r="EB1171" s="551">
        <v>0</v>
      </c>
      <c r="EC1171" s="552" t="s">
        <v>137</v>
      </c>
      <c r="ED1171" s="171">
        <v>2</v>
      </c>
      <c r="EE1171" s="171">
        <v>2</v>
      </c>
      <c r="EF1171" s="575">
        <f>IF(ISERROR(EE1171/ED1171),"",EE1171/ED1171)</f>
        <v>1</v>
      </c>
      <c r="EG1171" s="552"/>
      <c r="EH1171" s="551">
        <v>0</v>
      </c>
      <c r="EI1171" s="552"/>
      <c r="EJ1171" s="171">
        <v>6</v>
      </c>
      <c r="EK1171" s="171">
        <v>0</v>
      </c>
      <c r="EL1171" s="575">
        <v>0</v>
      </c>
      <c r="EM1171" s="552" t="s">
        <v>11577</v>
      </c>
      <c r="EN1171" s="551">
        <v>6</v>
      </c>
      <c r="EO1171" s="552" t="s">
        <v>11577</v>
      </c>
      <c r="EP1171" s="171">
        <v>8</v>
      </c>
      <c r="EQ1171" s="171">
        <v>0</v>
      </c>
      <c r="ER1171" s="331">
        <v>0</v>
      </c>
      <c r="ES1171" s="552" t="s">
        <v>11577</v>
      </c>
      <c r="ET1171" s="551">
        <v>5</v>
      </c>
      <c r="EU1171" s="552" t="s">
        <v>11577</v>
      </c>
      <c r="EV1171" s="171">
        <v>0</v>
      </c>
      <c r="EW1171" s="171">
        <v>0</v>
      </c>
      <c r="EX1171" s="331" t="s">
        <v>148</v>
      </c>
      <c r="EY1171" s="552" t="s">
        <v>137</v>
      </c>
      <c r="EZ1171" s="551">
        <v>0</v>
      </c>
      <c r="FA1171" s="552" t="s">
        <v>137</v>
      </c>
      <c r="FB1171" s="171">
        <v>2</v>
      </c>
      <c r="FC1171" s="171">
        <v>0</v>
      </c>
      <c r="FD1171" s="331">
        <v>0</v>
      </c>
      <c r="FE1171" s="552" t="s">
        <v>7466</v>
      </c>
      <c r="FF1171" s="551">
        <v>2</v>
      </c>
      <c r="FG1171" s="552" t="s">
        <v>7466</v>
      </c>
      <c r="FH1171" s="171">
        <v>1</v>
      </c>
      <c r="FI1171" s="171">
        <v>0</v>
      </c>
      <c r="FJ1171" s="331">
        <f>IF(ISERROR(FI1171/FH1171),"",FI1171/FH1171)</f>
        <v>0</v>
      </c>
      <c r="FK1171" s="552" t="s">
        <v>11578</v>
      </c>
      <c r="FL1171" s="551">
        <v>0</v>
      </c>
      <c r="FM1171" s="552" t="s">
        <v>137</v>
      </c>
      <c r="FN1171" s="171">
        <v>0</v>
      </c>
      <c r="FO1171" s="171">
        <v>0</v>
      </c>
      <c r="FP1171" s="331" t="s">
        <v>148</v>
      </c>
      <c r="FQ1171" s="552" t="s">
        <v>137</v>
      </c>
      <c r="FR1171" s="551">
        <v>0</v>
      </c>
      <c r="FS1171" s="552" t="s">
        <v>137</v>
      </c>
      <c r="FT1171" s="171">
        <v>0</v>
      </c>
      <c r="FU1171" s="171">
        <v>0</v>
      </c>
      <c r="FV1171" s="331" t="s">
        <v>148</v>
      </c>
      <c r="FW1171" s="552" t="s">
        <v>137</v>
      </c>
      <c r="FX1171" s="551">
        <v>0</v>
      </c>
      <c r="FY1171" s="552" t="s">
        <v>137</v>
      </c>
      <c r="FZ1171" s="171">
        <v>6</v>
      </c>
      <c r="GA1171" s="171">
        <v>5</v>
      </c>
      <c r="GB1171" s="331">
        <v>0.83333333333333337</v>
      </c>
      <c r="GC1171" s="552" t="s">
        <v>11579</v>
      </c>
      <c r="GD1171" s="551">
        <v>1</v>
      </c>
      <c r="GE1171" s="552" t="s">
        <v>11580</v>
      </c>
      <c r="GF1171" s="171">
        <v>23</v>
      </c>
      <c r="GG1171" s="171">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69"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69"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69"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69"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69"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69"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69"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69"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69"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69"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69"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69"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69"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69"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69"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69"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69"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69"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2" customFormat="1" ht="115" customHeight="1">
      <c r="A1190" s="337" t="s">
        <v>7605</v>
      </c>
      <c r="B1190" s="181" t="s">
        <v>7606</v>
      </c>
      <c r="C1190" s="181" t="s">
        <v>7607</v>
      </c>
      <c r="D1190" s="195" t="s">
        <v>95</v>
      </c>
      <c r="E1190" s="181" t="s">
        <v>132</v>
      </c>
      <c r="F1190" s="181" t="s">
        <v>137</v>
      </c>
      <c r="G1190" s="234" t="s">
        <v>137</v>
      </c>
      <c r="H1190" s="181" t="s">
        <v>138</v>
      </c>
      <c r="I1190" s="181" t="s">
        <v>132</v>
      </c>
      <c r="J1190" s="234" t="s">
        <v>7608</v>
      </c>
      <c r="K1190" s="355" t="s">
        <v>138</v>
      </c>
      <c r="L1190" s="181" t="s">
        <v>137</v>
      </c>
      <c r="M1190" s="434" t="s">
        <v>137</v>
      </c>
      <c r="N1190" s="181" t="s">
        <v>132</v>
      </c>
      <c r="O1190" s="181" t="s">
        <v>137</v>
      </c>
      <c r="P1190" s="234" t="s">
        <v>137</v>
      </c>
      <c r="Q1190" s="181" t="s">
        <v>132</v>
      </c>
      <c r="R1190" s="181" t="s">
        <v>137</v>
      </c>
      <c r="S1190" s="234" t="s">
        <v>137</v>
      </c>
      <c r="T1190" s="181" t="s">
        <v>132</v>
      </c>
      <c r="U1190" s="234" t="s">
        <v>137</v>
      </c>
      <c r="V1190" s="234" t="s">
        <v>137</v>
      </c>
      <c r="W1190" s="181" t="s">
        <v>132</v>
      </c>
      <c r="X1190" s="181"/>
      <c r="Y1190" s="234"/>
      <c r="Z1190" s="181" t="s">
        <v>132</v>
      </c>
      <c r="AA1190" s="181" t="s">
        <v>137</v>
      </c>
      <c r="AB1190" s="234" t="s">
        <v>137</v>
      </c>
      <c r="AC1190" s="181" t="s">
        <v>138</v>
      </c>
      <c r="AD1190" s="181" t="s">
        <v>137</v>
      </c>
      <c r="AE1190" s="234" t="s">
        <v>137</v>
      </c>
      <c r="AF1190" s="201" t="s">
        <v>132</v>
      </c>
      <c r="AG1190" s="181"/>
      <c r="AH1190" s="246"/>
      <c r="AI1190" s="181" t="s">
        <v>132</v>
      </c>
      <c r="AJ1190" s="181" t="s">
        <v>137</v>
      </c>
      <c r="AK1190" s="234" t="s">
        <v>137</v>
      </c>
      <c r="AL1190" s="181" t="s">
        <v>132</v>
      </c>
      <c r="AM1190" s="181"/>
      <c r="AN1190" s="234"/>
      <c r="AO1190" s="181"/>
      <c r="AP1190" s="234" t="s">
        <v>137</v>
      </c>
      <c r="AQ1190" s="234" t="s">
        <v>137</v>
      </c>
      <c r="AR1190" s="181" t="s">
        <v>132</v>
      </c>
      <c r="AS1190" s="234" t="s">
        <v>137</v>
      </c>
      <c r="AT1190" s="234" t="s">
        <v>137</v>
      </c>
      <c r="AU1190" s="181" t="s">
        <v>132</v>
      </c>
      <c r="AV1190" s="181" t="s">
        <v>137</v>
      </c>
      <c r="AW1190" s="234" t="s">
        <v>137</v>
      </c>
      <c r="AX1190" s="181" t="s">
        <v>132</v>
      </c>
      <c r="AY1190" s="181" t="s">
        <v>137</v>
      </c>
      <c r="AZ1190" s="234" t="s">
        <v>137</v>
      </c>
      <c r="BA1190" s="181" t="s">
        <v>132</v>
      </c>
      <c r="BB1190" s="181" t="s">
        <v>137</v>
      </c>
      <c r="BC1190" s="234" t="s">
        <v>137</v>
      </c>
      <c r="BD1190" s="181">
        <v>6</v>
      </c>
      <c r="BE1190" s="181">
        <v>5</v>
      </c>
      <c r="BF1190" s="357">
        <v>0.83333333333333337</v>
      </c>
      <c r="BG1190" s="234" t="s">
        <v>7609</v>
      </c>
      <c r="BH1190" s="181">
        <v>0</v>
      </c>
      <c r="BI1190" s="234" t="s">
        <v>137</v>
      </c>
      <c r="BJ1190" s="181">
        <v>39</v>
      </c>
      <c r="BK1190" s="181">
        <v>38</v>
      </c>
      <c r="BL1190" s="357">
        <v>0.97435897435897434</v>
      </c>
      <c r="BM1190" s="234" t="s">
        <v>7609</v>
      </c>
      <c r="BN1190" s="181">
        <v>0</v>
      </c>
      <c r="BO1190" s="234" t="s">
        <v>137</v>
      </c>
      <c r="BP1190" s="181">
        <v>4</v>
      </c>
      <c r="BQ1190" s="181">
        <v>4</v>
      </c>
      <c r="BR1190" s="357">
        <v>1</v>
      </c>
      <c r="BS1190" s="234" t="s">
        <v>137</v>
      </c>
      <c r="BT1190" s="181">
        <v>0</v>
      </c>
      <c r="BU1190" s="234" t="s">
        <v>137</v>
      </c>
      <c r="BV1190" s="181">
        <v>0</v>
      </c>
      <c r="BW1190" s="181">
        <v>0</v>
      </c>
      <c r="BX1190" s="358" t="s">
        <v>148</v>
      </c>
      <c r="BY1190" s="234"/>
      <c r="BZ1190" s="181">
        <v>0</v>
      </c>
      <c r="CA1190" s="234" t="s">
        <v>137</v>
      </c>
      <c r="CB1190" s="181">
        <v>0</v>
      </c>
      <c r="CC1190" s="181">
        <v>0</v>
      </c>
      <c r="CD1190" s="358" t="s">
        <v>148</v>
      </c>
      <c r="CE1190" s="234" t="s">
        <v>137</v>
      </c>
      <c r="CF1190" s="181">
        <v>0</v>
      </c>
      <c r="CG1190" s="234" t="s">
        <v>137</v>
      </c>
      <c r="CH1190" s="181">
        <v>2</v>
      </c>
      <c r="CI1190" s="181">
        <v>2</v>
      </c>
      <c r="CJ1190" s="358">
        <v>1</v>
      </c>
      <c r="CK1190" s="181" t="s">
        <v>137</v>
      </c>
      <c r="CL1190" s="181">
        <v>0</v>
      </c>
      <c r="CM1190" s="234" t="s">
        <v>137</v>
      </c>
      <c r="CN1190" s="181">
        <v>0</v>
      </c>
      <c r="CO1190" s="181">
        <v>0</v>
      </c>
      <c r="CP1190" s="358" t="s">
        <v>148</v>
      </c>
      <c r="CQ1190" s="234" t="s">
        <v>137</v>
      </c>
      <c r="CR1190" s="181">
        <v>0</v>
      </c>
      <c r="CS1190" s="234" t="s">
        <v>137</v>
      </c>
      <c r="CT1190" s="181">
        <v>1</v>
      </c>
      <c r="CU1190" s="181">
        <v>1</v>
      </c>
      <c r="CV1190" s="358">
        <v>1</v>
      </c>
      <c r="CW1190" s="234" t="s">
        <v>137</v>
      </c>
      <c r="CX1190" s="181">
        <v>0</v>
      </c>
      <c r="CY1190" s="234" t="s">
        <v>137</v>
      </c>
      <c r="CZ1190" s="181">
        <v>0</v>
      </c>
      <c r="DA1190" s="181">
        <v>0</v>
      </c>
      <c r="DB1190" s="358" t="s">
        <v>148</v>
      </c>
      <c r="DC1190" s="234" t="s">
        <v>137</v>
      </c>
      <c r="DD1190" s="181">
        <v>0</v>
      </c>
      <c r="DE1190" s="234" t="s">
        <v>137</v>
      </c>
      <c r="DF1190" s="181">
        <v>0</v>
      </c>
      <c r="DG1190" s="181">
        <v>0</v>
      </c>
      <c r="DH1190" s="358" t="s">
        <v>148</v>
      </c>
      <c r="DI1190" s="234" t="s">
        <v>137</v>
      </c>
      <c r="DJ1190" s="181">
        <v>0</v>
      </c>
      <c r="DK1190" s="234" t="s">
        <v>137</v>
      </c>
      <c r="DL1190" s="181">
        <v>1</v>
      </c>
      <c r="DM1190" s="181">
        <v>0</v>
      </c>
      <c r="DN1190" s="358">
        <v>0</v>
      </c>
      <c r="DO1190" s="234" t="s">
        <v>1806</v>
      </c>
      <c r="DP1190" s="181">
        <v>0</v>
      </c>
      <c r="DQ1190" s="234" t="s">
        <v>137</v>
      </c>
      <c r="DR1190" s="181">
        <v>26</v>
      </c>
      <c r="DS1190" s="181">
        <v>0</v>
      </c>
      <c r="DT1190" s="358">
        <v>0</v>
      </c>
      <c r="DU1190" s="234" t="s">
        <v>7610</v>
      </c>
      <c r="DV1190" s="181">
        <v>0</v>
      </c>
      <c r="DW1190" s="234" t="s">
        <v>137</v>
      </c>
      <c r="DX1190" s="181">
        <v>25</v>
      </c>
      <c r="DY1190" s="181">
        <v>25</v>
      </c>
      <c r="DZ1190" s="357">
        <v>1</v>
      </c>
      <c r="EA1190" s="234" t="s">
        <v>137</v>
      </c>
      <c r="EB1190" s="181">
        <v>0</v>
      </c>
      <c r="EC1190" s="234" t="s">
        <v>137</v>
      </c>
      <c r="ED1190" s="181">
        <v>7</v>
      </c>
      <c r="EE1190" s="181">
        <v>0</v>
      </c>
      <c r="EF1190" s="357">
        <v>0</v>
      </c>
      <c r="EG1190" s="234" t="s">
        <v>11601</v>
      </c>
      <c r="EH1190" s="181">
        <v>7</v>
      </c>
      <c r="EI1190" s="234" t="s">
        <v>11601</v>
      </c>
      <c r="EJ1190" s="181">
        <v>3</v>
      </c>
      <c r="EK1190" s="181">
        <v>0</v>
      </c>
      <c r="EL1190" s="357">
        <v>0</v>
      </c>
      <c r="EM1190" s="234" t="s">
        <v>7611</v>
      </c>
      <c r="EN1190" s="181">
        <v>3</v>
      </c>
      <c r="EO1190" s="234" t="s">
        <v>7611</v>
      </c>
      <c r="EP1190" s="181">
        <v>14</v>
      </c>
      <c r="EQ1190" s="181">
        <v>12</v>
      </c>
      <c r="ER1190" s="358">
        <v>0.8571428571428571</v>
      </c>
      <c r="ES1190" s="234" t="s">
        <v>11602</v>
      </c>
      <c r="ET1190" s="181">
        <v>1</v>
      </c>
      <c r="EU1190" s="234" t="s">
        <v>11603</v>
      </c>
      <c r="EV1190" s="181">
        <v>69</v>
      </c>
      <c r="EW1190" s="181">
        <v>69</v>
      </c>
      <c r="EX1190" s="359">
        <v>1</v>
      </c>
      <c r="EY1190" s="234" t="s">
        <v>137</v>
      </c>
      <c r="EZ1190" s="181">
        <v>0</v>
      </c>
      <c r="FA1190" s="234" t="s">
        <v>137</v>
      </c>
      <c r="FB1190" s="181">
        <v>2</v>
      </c>
      <c r="FC1190" s="181">
        <v>2</v>
      </c>
      <c r="FD1190" s="359">
        <v>1</v>
      </c>
      <c r="FE1190" s="234" t="s">
        <v>137</v>
      </c>
      <c r="FF1190" s="181">
        <v>0</v>
      </c>
      <c r="FG1190" s="234" t="s">
        <v>137</v>
      </c>
      <c r="FH1190" s="181">
        <v>2</v>
      </c>
      <c r="FI1190" s="181">
        <v>2</v>
      </c>
      <c r="FJ1190" s="359">
        <v>1</v>
      </c>
      <c r="FK1190" s="234" t="s">
        <v>137</v>
      </c>
      <c r="FL1190" s="181">
        <v>0</v>
      </c>
      <c r="FM1190" s="234" t="s">
        <v>137</v>
      </c>
      <c r="FN1190" s="181">
        <v>0</v>
      </c>
      <c r="FO1190" s="181">
        <v>0</v>
      </c>
      <c r="FP1190" s="359" t="s">
        <v>148</v>
      </c>
      <c r="FQ1190" s="234" t="s">
        <v>137</v>
      </c>
      <c r="FR1190" s="181">
        <v>0</v>
      </c>
      <c r="FS1190" s="234" t="s">
        <v>137</v>
      </c>
      <c r="FT1190" s="181">
        <v>0</v>
      </c>
      <c r="FU1190" s="181">
        <v>0</v>
      </c>
      <c r="FV1190" s="359" t="s">
        <v>148</v>
      </c>
      <c r="FW1190" s="234" t="s">
        <v>137</v>
      </c>
      <c r="FX1190" s="181">
        <v>0</v>
      </c>
      <c r="FY1190" s="234" t="s">
        <v>137</v>
      </c>
      <c r="FZ1190" s="181">
        <v>28</v>
      </c>
      <c r="GA1190" s="181">
        <v>28</v>
      </c>
      <c r="GB1190" s="359">
        <v>1</v>
      </c>
      <c r="GC1190" s="234"/>
      <c r="GD1190" s="181">
        <v>0</v>
      </c>
      <c r="GE1190" s="234" t="s">
        <v>137</v>
      </c>
      <c r="GF1190" s="181">
        <v>47</v>
      </c>
      <c r="GG1190" s="181">
        <v>0</v>
      </c>
      <c r="GH1190" s="359">
        <v>0</v>
      </c>
      <c r="GI1190" s="234" t="s">
        <v>11604</v>
      </c>
      <c r="GJ1190" s="181">
        <v>48</v>
      </c>
      <c r="GK1190" s="234" t="s">
        <v>11605</v>
      </c>
      <c r="GL1190" s="181" t="s">
        <v>143</v>
      </c>
      <c r="GM1190" s="181" t="s">
        <v>144</v>
      </c>
      <c r="GN1190" s="180" t="s">
        <v>133</v>
      </c>
      <c r="GO1190" s="272"/>
      <c r="GP1190" s="272"/>
      <c r="GQ1190" s="181" t="s">
        <v>156</v>
      </c>
      <c r="GR1190" s="181" t="s">
        <v>146</v>
      </c>
      <c r="GS1190" s="181" t="s">
        <v>132</v>
      </c>
      <c r="GT1190" s="181"/>
      <c r="GU1190" s="181"/>
      <c r="GV1190" s="181"/>
      <c r="GW1190" s="234" t="s">
        <v>15136</v>
      </c>
      <c r="GX1190" s="181" t="s">
        <v>132</v>
      </c>
      <c r="GY1190" s="181" t="s">
        <v>132</v>
      </c>
      <c r="GZ1190" s="181" t="s">
        <v>132</v>
      </c>
      <c r="HA1190" s="181" t="s">
        <v>132</v>
      </c>
      <c r="HB1190" s="181"/>
      <c r="HC1190" s="181"/>
      <c r="HD1190" s="561"/>
      <c r="HE1190" s="554"/>
      <c r="HF1190" s="558" t="s">
        <v>132</v>
      </c>
      <c r="HG1190" s="554"/>
      <c r="HH1190" s="554"/>
      <c r="HI1190" s="558" t="s">
        <v>132</v>
      </c>
      <c r="HJ1190" s="554" t="s">
        <v>148</v>
      </c>
      <c r="HK1190" s="554"/>
    </row>
    <row r="1191" spans="1:219" s="162" customFormat="1" ht="115" customHeight="1">
      <c r="A1191" s="337" t="s">
        <v>7612</v>
      </c>
      <c r="B1191" s="181" t="s">
        <v>7606</v>
      </c>
      <c r="C1191" s="181" t="s">
        <v>7613</v>
      </c>
      <c r="D1191" s="195" t="s">
        <v>104</v>
      </c>
      <c r="E1191" s="181" t="s">
        <v>132</v>
      </c>
      <c r="F1191" s="181" t="s">
        <v>137</v>
      </c>
      <c r="G1191" s="234" t="s">
        <v>137</v>
      </c>
      <c r="H1191" s="181" t="s">
        <v>132</v>
      </c>
      <c r="I1191" s="234" t="s">
        <v>137</v>
      </c>
      <c r="J1191" s="234" t="s">
        <v>137</v>
      </c>
      <c r="K1191" s="355" t="s">
        <v>138</v>
      </c>
      <c r="L1191" s="181" t="s">
        <v>137</v>
      </c>
      <c r="M1191" s="434" t="s">
        <v>137</v>
      </c>
      <c r="N1191" s="181" t="s">
        <v>132</v>
      </c>
      <c r="O1191" s="181" t="s">
        <v>137</v>
      </c>
      <c r="P1191" s="234" t="s">
        <v>137</v>
      </c>
      <c r="Q1191" s="181" t="s">
        <v>132</v>
      </c>
      <c r="R1191" s="181" t="s">
        <v>137</v>
      </c>
      <c r="S1191" s="234" t="s">
        <v>137</v>
      </c>
      <c r="T1191" s="181" t="s">
        <v>132</v>
      </c>
      <c r="U1191" s="234" t="s">
        <v>137</v>
      </c>
      <c r="V1191" s="234" t="s">
        <v>137</v>
      </c>
      <c r="W1191" s="181" t="s">
        <v>132</v>
      </c>
      <c r="X1191" s="181" t="s">
        <v>137</v>
      </c>
      <c r="Y1191" s="234" t="s">
        <v>137</v>
      </c>
      <c r="Z1191" s="181" t="s">
        <v>132</v>
      </c>
      <c r="AA1191" s="181" t="s">
        <v>137</v>
      </c>
      <c r="AB1191" s="234" t="s">
        <v>137</v>
      </c>
      <c r="AC1191" s="181" t="s">
        <v>132</v>
      </c>
      <c r="AD1191" s="181" t="s">
        <v>137</v>
      </c>
      <c r="AE1191" s="234" t="s">
        <v>137</v>
      </c>
      <c r="AF1191" s="201" t="s">
        <v>148</v>
      </c>
      <c r="AG1191" s="181" t="s">
        <v>132</v>
      </c>
      <c r="AH1191" s="246" t="s">
        <v>10882</v>
      </c>
      <c r="AI1191" s="181" t="s">
        <v>132</v>
      </c>
      <c r="AJ1191" s="181" t="s">
        <v>137</v>
      </c>
      <c r="AK1191" s="234" t="s">
        <v>137</v>
      </c>
      <c r="AL1191" s="181" t="s">
        <v>132</v>
      </c>
      <c r="AM1191" s="181" t="s">
        <v>137</v>
      </c>
      <c r="AN1191" s="234" t="s">
        <v>137</v>
      </c>
      <c r="AO1191" s="181" t="s">
        <v>138</v>
      </c>
      <c r="AP1191" s="234" t="s">
        <v>137</v>
      </c>
      <c r="AQ1191" s="234" t="s">
        <v>137</v>
      </c>
      <c r="AR1191" s="181" t="s">
        <v>138</v>
      </c>
      <c r="AS1191" s="234" t="s">
        <v>137</v>
      </c>
      <c r="AT1191" s="234" t="s">
        <v>137</v>
      </c>
      <c r="AU1191" s="181" t="s">
        <v>132</v>
      </c>
      <c r="AV1191" s="181" t="s">
        <v>137</v>
      </c>
      <c r="AW1191" s="234" t="s">
        <v>137</v>
      </c>
      <c r="AX1191" s="181" t="s">
        <v>132</v>
      </c>
      <c r="AY1191" s="181" t="s">
        <v>137</v>
      </c>
      <c r="AZ1191" s="234" t="s">
        <v>137</v>
      </c>
      <c r="BA1191" s="181" t="s">
        <v>138</v>
      </c>
      <c r="BB1191" s="181" t="s">
        <v>137</v>
      </c>
      <c r="BC1191" s="234" t="s">
        <v>137</v>
      </c>
      <c r="BD1191" s="181">
        <v>2</v>
      </c>
      <c r="BE1191" s="181">
        <v>0</v>
      </c>
      <c r="BF1191" s="357">
        <v>0</v>
      </c>
      <c r="BG1191" s="234" t="s">
        <v>11606</v>
      </c>
      <c r="BH1191" s="181">
        <v>2</v>
      </c>
      <c r="BI1191" s="234" t="s">
        <v>7633</v>
      </c>
      <c r="BJ1191" s="181">
        <v>3</v>
      </c>
      <c r="BK1191" s="181">
        <v>1</v>
      </c>
      <c r="BL1191" s="357">
        <v>0.33333333333333331</v>
      </c>
      <c r="BM1191" s="234" t="s">
        <v>7614</v>
      </c>
      <c r="BN1191" s="181">
        <v>0</v>
      </c>
      <c r="BO1191" s="234" t="s">
        <v>137</v>
      </c>
      <c r="BP1191" s="181">
        <v>1</v>
      </c>
      <c r="BQ1191" s="181">
        <v>1</v>
      </c>
      <c r="BR1191" s="357">
        <v>1</v>
      </c>
      <c r="BS1191" s="234" t="s">
        <v>137</v>
      </c>
      <c r="BT1191" s="181">
        <v>0</v>
      </c>
      <c r="BU1191" s="234" t="s">
        <v>137</v>
      </c>
      <c r="BV1191" s="181">
        <v>0</v>
      </c>
      <c r="BW1191" s="181">
        <v>0</v>
      </c>
      <c r="BX1191" s="358" t="s">
        <v>148</v>
      </c>
      <c r="BY1191" s="234"/>
      <c r="BZ1191" s="181">
        <v>0</v>
      </c>
      <c r="CA1191" s="234" t="s">
        <v>137</v>
      </c>
      <c r="CB1191" s="181">
        <v>0</v>
      </c>
      <c r="CC1191" s="181">
        <v>0</v>
      </c>
      <c r="CD1191" s="358" t="s">
        <v>148</v>
      </c>
      <c r="CE1191" s="234" t="s">
        <v>137</v>
      </c>
      <c r="CF1191" s="181">
        <v>0</v>
      </c>
      <c r="CG1191" s="234" t="s">
        <v>137</v>
      </c>
      <c r="CH1191" s="181">
        <v>0</v>
      </c>
      <c r="CI1191" s="181">
        <v>0</v>
      </c>
      <c r="CJ1191" s="358" t="s">
        <v>148</v>
      </c>
      <c r="CK1191" s="181" t="s">
        <v>137</v>
      </c>
      <c r="CL1191" s="181">
        <v>0</v>
      </c>
      <c r="CM1191" s="234" t="s">
        <v>137</v>
      </c>
      <c r="CN1191" s="181">
        <v>0</v>
      </c>
      <c r="CO1191" s="181">
        <v>0</v>
      </c>
      <c r="CP1191" s="358" t="s">
        <v>148</v>
      </c>
      <c r="CQ1191" s="234" t="s">
        <v>137</v>
      </c>
      <c r="CR1191" s="181">
        <v>0</v>
      </c>
      <c r="CS1191" s="234" t="s">
        <v>137</v>
      </c>
      <c r="CT1191" s="181">
        <v>0</v>
      </c>
      <c r="CU1191" s="181">
        <v>0</v>
      </c>
      <c r="CV1191" s="358" t="s">
        <v>148</v>
      </c>
      <c r="CW1191" s="234" t="s">
        <v>137</v>
      </c>
      <c r="CX1191" s="181">
        <v>0</v>
      </c>
      <c r="CY1191" s="234" t="s">
        <v>137</v>
      </c>
      <c r="CZ1191" s="181">
        <v>0</v>
      </c>
      <c r="DA1191" s="181">
        <v>0</v>
      </c>
      <c r="DB1191" s="358" t="s">
        <v>148</v>
      </c>
      <c r="DC1191" s="234" t="s">
        <v>137</v>
      </c>
      <c r="DD1191" s="181">
        <v>0</v>
      </c>
      <c r="DE1191" s="234" t="s">
        <v>137</v>
      </c>
      <c r="DF1191" s="181">
        <v>0</v>
      </c>
      <c r="DG1191" s="181">
        <v>0</v>
      </c>
      <c r="DH1191" s="358" t="s">
        <v>148</v>
      </c>
      <c r="DI1191" s="234" t="s">
        <v>137</v>
      </c>
      <c r="DJ1191" s="181">
        <v>0</v>
      </c>
      <c r="DK1191" s="234" t="s">
        <v>137</v>
      </c>
      <c r="DL1191" s="181">
        <v>0</v>
      </c>
      <c r="DM1191" s="181">
        <v>0</v>
      </c>
      <c r="DN1191" s="358" t="s">
        <v>148</v>
      </c>
      <c r="DO1191" s="234" t="s">
        <v>137</v>
      </c>
      <c r="DP1191" s="181">
        <v>0</v>
      </c>
      <c r="DQ1191" s="234" t="s">
        <v>137</v>
      </c>
      <c r="DR1191" s="181">
        <v>15</v>
      </c>
      <c r="DS1191" s="181">
        <v>0</v>
      </c>
      <c r="DT1191" s="358">
        <v>0</v>
      </c>
      <c r="DU1191" s="234" t="s">
        <v>7615</v>
      </c>
      <c r="DV1191" s="181">
        <v>0</v>
      </c>
      <c r="DW1191" s="234" t="s">
        <v>137</v>
      </c>
      <c r="DX1191" s="181">
        <v>2</v>
      </c>
      <c r="DY1191" s="181">
        <v>0</v>
      </c>
      <c r="DZ1191" s="357">
        <v>0</v>
      </c>
      <c r="EA1191" s="234" t="s">
        <v>7616</v>
      </c>
      <c r="EB1191" s="181">
        <v>0</v>
      </c>
      <c r="EC1191" s="234" t="s">
        <v>137</v>
      </c>
      <c r="ED1191" s="181">
        <v>1</v>
      </c>
      <c r="EE1191" s="181">
        <v>0</v>
      </c>
      <c r="EF1191" s="357">
        <v>0</v>
      </c>
      <c r="EG1191" s="234" t="s">
        <v>7617</v>
      </c>
      <c r="EH1191" s="181">
        <v>0</v>
      </c>
      <c r="EI1191" s="234" t="s">
        <v>137</v>
      </c>
      <c r="EJ1191" s="181">
        <v>1</v>
      </c>
      <c r="EK1191" s="181">
        <v>1</v>
      </c>
      <c r="EL1191" s="357">
        <v>1</v>
      </c>
      <c r="EM1191" s="234" t="s">
        <v>137</v>
      </c>
      <c r="EN1191" s="181">
        <v>0</v>
      </c>
      <c r="EO1191" s="234" t="s">
        <v>137</v>
      </c>
      <c r="EP1191" s="181">
        <v>0</v>
      </c>
      <c r="EQ1191" s="181">
        <v>0</v>
      </c>
      <c r="ER1191" s="358" t="s">
        <v>148</v>
      </c>
      <c r="ES1191" s="234" t="s">
        <v>137</v>
      </c>
      <c r="ET1191" s="181">
        <v>0</v>
      </c>
      <c r="EU1191" s="234" t="s">
        <v>137</v>
      </c>
      <c r="EV1191" s="181">
        <v>6</v>
      </c>
      <c r="EW1191" s="181">
        <v>0</v>
      </c>
      <c r="EX1191" s="359">
        <v>0</v>
      </c>
      <c r="EY1191" s="234" t="s">
        <v>13477</v>
      </c>
      <c r="EZ1191" s="181">
        <v>3</v>
      </c>
      <c r="FA1191" s="234" t="s">
        <v>13478</v>
      </c>
      <c r="FB1191" s="181">
        <v>1</v>
      </c>
      <c r="FC1191" s="181">
        <v>0</v>
      </c>
      <c r="FD1191" s="359">
        <v>0</v>
      </c>
      <c r="FE1191" s="234" t="s">
        <v>7618</v>
      </c>
      <c r="FF1191" s="181">
        <v>1</v>
      </c>
      <c r="FG1191" s="234" t="s">
        <v>7619</v>
      </c>
      <c r="FH1191" s="181">
        <v>0</v>
      </c>
      <c r="FI1191" s="181">
        <v>0</v>
      </c>
      <c r="FJ1191" s="359" t="s">
        <v>148</v>
      </c>
      <c r="FK1191" s="234" t="s">
        <v>137</v>
      </c>
      <c r="FL1191" s="181">
        <v>0</v>
      </c>
      <c r="FM1191" s="234" t="s">
        <v>137</v>
      </c>
      <c r="FN1191" s="181">
        <v>0</v>
      </c>
      <c r="FO1191" s="181">
        <v>0</v>
      </c>
      <c r="FP1191" s="359" t="s">
        <v>148</v>
      </c>
      <c r="FQ1191" s="234" t="s">
        <v>137</v>
      </c>
      <c r="FR1191" s="181">
        <v>0</v>
      </c>
      <c r="FS1191" s="234" t="s">
        <v>137</v>
      </c>
      <c r="FT1191" s="181">
        <v>0</v>
      </c>
      <c r="FU1191" s="181">
        <v>0</v>
      </c>
      <c r="FV1191" s="359" t="s">
        <v>148</v>
      </c>
      <c r="FW1191" s="234" t="s">
        <v>137</v>
      </c>
      <c r="FX1191" s="181">
        <v>0</v>
      </c>
      <c r="FY1191" s="234" t="s">
        <v>137</v>
      </c>
      <c r="FZ1191" s="181">
        <v>2</v>
      </c>
      <c r="GA1191" s="181">
        <v>1</v>
      </c>
      <c r="GB1191" s="359">
        <v>0.5</v>
      </c>
      <c r="GC1191" s="234" t="s">
        <v>7620</v>
      </c>
      <c r="GD1191" s="181">
        <v>1</v>
      </c>
      <c r="GE1191" s="234" t="s">
        <v>7621</v>
      </c>
      <c r="GF1191" s="181">
        <v>14</v>
      </c>
      <c r="GG1191" s="181">
        <v>0</v>
      </c>
      <c r="GH1191" s="359">
        <v>0</v>
      </c>
      <c r="GI1191" s="234" t="s">
        <v>17619</v>
      </c>
      <c r="GJ1191" s="181">
        <v>14</v>
      </c>
      <c r="GK1191" s="234" t="s">
        <v>7622</v>
      </c>
      <c r="GL1191" s="181" t="s">
        <v>143</v>
      </c>
      <c r="GM1191" s="181" t="s">
        <v>144</v>
      </c>
      <c r="GN1191" s="180" t="s">
        <v>133</v>
      </c>
      <c r="GO1191" s="272"/>
      <c r="GP1191" s="272"/>
      <c r="GQ1191" s="181" t="s">
        <v>156</v>
      </c>
      <c r="GR1191" s="181" t="s">
        <v>146</v>
      </c>
      <c r="GS1191" s="181" t="s">
        <v>132</v>
      </c>
      <c r="GT1191" s="181"/>
      <c r="GU1191" s="181" t="s">
        <v>132</v>
      </c>
      <c r="GV1191" s="181"/>
      <c r="GW1191" s="234"/>
      <c r="GX1191" s="181" t="s">
        <v>132</v>
      </c>
      <c r="GY1191" s="181"/>
      <c r="GZ1191" s="181" t="s">
        <v>132</v>
      </c>
      <c r="HA1191" s="181"/>
      <c r="HB1191" s="181"/>
      <c r="HC1191" s="181"/>
      <c r="HD1191" s="557" t="s">
        <v>132</v>
      </c>
      <c r="HE1191" s="550"/>
      <c r="HF1191" s="558" t="s">
        <v>132</v>
      </c>
      <c r="HG1191" s="550"/>
      <c r="HH1191" s="550"/>
      <c r="HI1191" s="558" t="s">
        <v>132</v>
      </c>
      <c r="HJ1191" s="558" t="s">
        <v>148</v>
      </c>
      <c r="HK1191" s="550"/>
    </row>
    <row r="1192" spans="1:219" s="163" customFormat="1" ht="115" customHeight="1">
      <c r="A1192" s="337" t="s">
        <v>17620</v>
      </c>
      <c r="B1192" s="181" t="s">
        <v>7606</v>
      </c>
      <c r="C1192" s="181" t="s">
        <v>7623</v>
      </c>
      <c r="D1192" s="195" t="s">
        <v>104</v>
      </c>
      <c r="E1192" s="181" t="s">
        <v>132</v>
      </c>
      <c r="F1192" s="181" t="s">
        <v>137</v>
      </c>
      <c r="G1192" s="234" t="s">
        <v>137</v>
      </c>
      <c r="H1192" s="181" t="s">
        <v>132</v>
      </c>
      <c r="I1192" s="234" t="s">
        <v>137</v>
      </c>
      <c r="J1192" s="234" t="s">
        <v>137</v>
      </c>
      <c r="K1192" s="355" t="s">
        <v>132</v>
      </c>
      <c r="L1192" s="181" t="s">
        <v>137</v>
      </c>
      <c r="M1192" s="434" t="s">
        <v>137</v>
      </c>
      <c r="N1192" s="181" t="s">
        <v>132</v>
      </c>
      <c r="O1192" s="181" t="s">
        <v>137</v>
      </c>
      <c r="P1192" s="234" t="s">
        <v>137</v>
      </c>
      <c r="Q1192" s="181" t="s">
        <v>138</v>
      </c>
      <c r="R1192" s="181" t="s">
        <v>137</v>
      </c>
      <c r="S1192" s="234" t="s">
        <v>137</v>
      </c>
      <c r="T1192" s="181" t="s">
        <v>132</v>
      </c>
      <c r="U1192" s="234" t="s">
        <v>137</v>
      </c>
      <c r="V1192" s="234" t="s">
        <v>137</v>
      </c>
      <c r="W1192" s="181" t="s">
        <v>132</v>
      </c>
      <c r="X1192" s="181" t="s">
        <v>137</v>
      </c>
      <c r="Y1192" s="234" t="s">
        <v>137</v>
      </c>
      <c r="Z1192" s="181" t="s">
        <v>132</v>
      </c>
      <c r="AA1192" s="181" t="s">
        <v>137</v>
      </c>
      <c r="AB1192" s="234" t="s">
        <v>137</v>
      </c>
      <c r="AC1192" s="181" t="s">
        <v>132</v>
      </c>
      <c r="AD1192" s="181" t="s">
        <v>137</v>
      </c>
      <c r="AE1192" s="234" t="s">
        <v>137</v>
      </c>
      <c r="AF1192" s="201" t="s">
        <v>132</v>
      </c>
      <c r="AG1192" s="181"/>
      <c r="AH1192" s="246"/>
      <c r="AI1192" s="181" t="s">
        <v>132</v>
      </c>
      <c r="AJ1192" s="181" t="s">
        <v>137</v>
      </c>
      <c r="AK1192" s="234" t="s">
        <v>137</v>
      </c>
      <c r="AL1192" s="181" t="s">
        <v>132</v>
      </c>
      <c r="AM1192" s="181" t="s">
        <v>137</v>
      </c>
      <c r="AN1192" s="234" t="s">
        <v>137</v>
      </c>
      <c r="AO1192" s="181" t="s">
        <v>132</v>
      </c>
      <c r="AP1192" s="234" t="s">
        <v>137</v>
      </c>
      <c r="AQ1192" s="234" t="s">
        <v>137</v>
      </c>
      <c r="AR1192" s="181" t="s">
        <v>132</v>
      </c>
      <c r="AS1192" s="234" t="s">
        <v>137</v>
      </c>
      <c r="AT1192" s="234" t="s">
        <v>137</v>
      </c>
      <c r="AU1192" s="181" t="s">
        <v>132</v>
      </c>
      <c r="AV1192" s="181" t="s">
        <v>137</v>
      </c>
      <c r="AW1192" s="234" t="s">
        <v>137</v>
      </c>
      <c r="AX1192" s="181" t="s">
        <v>132</v>
      </c>
      <c r="AY1192" s="181" t="s">
        <v>137</v>
      </c>
      <c r="AZ1192" s="234" t="s">
        <v>137</v>
      </c>
      <c r="BA1192" s="181" t="s">
        <v>132</v>
      </c>
      <c r="BB1192" s="181" t="s">
        <v>137</v>
      </c>
      <c r="BC1192" s="234" t="s">
        <v>137</v>
      </c>
      <c r="BD1192" s="181">
        <v>23</v>
      </c>
      <c r="BE1192" s="181">
        <v>21</v>
      </c>
      <c r="BF1192" s="357">
        <v>0.91304347826086951</v>
      </c>
      <c r="BG1192" s="234" t="s">
        <v>7624</v>
      </c>
      <c r="BH1192" s="181">
        <v>2</v>
      </c>
      <c r="BI1192" s="234" t="s">
        <v>19210</v>
      </c>
      <c r="BJ1192" s="181">
        <v>6</v>
      </c>
      <c r="BK1192" s="181">
        <v>6</v>
      </c>
      <c r="BL1192" s="357">
        <v>1</v>
      </c>
      <c r="BM1192" s="234" t="s">
        <v>137</v>
      </c>
      <c r="BN1192" s="181">
        <v>3</v>
      </c>
      <c r="BO1192" s="234" t="s">
        <v>7625</v>
      </c>
      <c r="BP1192" s="181">
        <v>1</v>
      </c>
      <c r="BQ1192" s="181">
        <v>1</v>
      </c>
      <c r="BR1192" s="357">
        <v>1</v>
      </c>
      <c r="BS1192" s="234" t="s">
        <v>137</v>
      </c>
      <c r="BT1192" s="181">
        <v>0</v>
      </c>
      <c r="BU1192" s="234" t="s">
        <v>137</v>
      </c>
      <c r="BV1192" s="181">
        <v>0</v>
      </c>
      <c r="BW1192" s="181">
        <v>0</v>
      </c>
      <c r="BX1192" s="358" t="s">
        <v>148</v>
      </c>
      <c r="BY1192" s="234"/>
      <c r="BZ1192" s="181">
        <v>0</v>
      </c>
      <c r="CA1192" s="234" t="s">
        <v>137</v>
      </c>
      <c r="CB1192" s="181">
        <v>0</v>
      </c>
      <c r="CC1192" s="181">
        <v>0</v>
      </c>
      <c r="CD1192" s="358" t="s">
        <v>148</v>
      </c>
      <c r="CE1192" s="234" t="s">
        <v>137</v>
      </c>
      <c r="CF1192" s="181">
        <v>0</v>
      </c>
      <c r="CG1192" s="234" t="s">
        <v>137</v>
      </c>
      <c r="CH1192" s="181">
        <v>2</v>
      </c>
      <c r="CI1192" s="181">
        <v>2</v>
      </c>
      <c r="CJ1192" s="358">
        <v>1</v>
      </c>
      <c r="CK1192" s="181" t="s">
        <v>137</v>
      </c>
      <c r="CL1192" s="181">
        <v>0</v>
      </c>
      <c r="CM1192" s="234" t="s">
        <v>137</v>
      </c>
      <c r="CN1192" s="181">
        <v>0</v>
      </c>
      <c r="CO1192" s="181">
        <v>0</v>
      </c>
      <c r="CP1192" s="358" t="s">
        <v>148</v>
      </c>
      <c r="CQ1192" s="234" t="s">
        <v>137</v>
      </c>
      <c r="CR1192" s="181">
        <v>0</v>
      </c>
      <c r="CS1192" s="234" t="s">
        <v>137</v>
      </c>
      <c r="CT1192" s="181">
        <v>0</v>
      </c>
      <c r="CU1192" s="181">
        <v>0</v>
      </c>
      <c r="CV1192" s="358" t="s">
        <v>148</v>
      </c>
      <c r="CW1192" s="234" t="s">
        <v>137</v>
      </c>
      <c r="CX1192" s="181">
        <v>0</v>
      </c>
      <c r="CY1192" s="234" t="s">
        <v>137</v>
      </c>
      <c r="CZ1192" s="181">
        <v>0</v>
      </c>
      <c r="DA1192" s="181">
        <v>0</v>
      </c>
      <c r="DB1192" s="358" t="s">
        <v>148</v>
      </c>
      <c r="DC1192" s="234" t="s">
        <v>137</v>
      </c>
      <c r="DD1192" s="181">
        <v>0</v>
      </c>
      <c r="DE1192" s="234" t="s">
        <v>137</v>
      </c>
      <c r="DF1192" s="181">
        <v>0</v>
      </c>
      <c r="DG1192" s="181">
        <v>0</v>
      </c>
      <c r="DH1192" s="358" t="s">
        <v>148</v>
      </c>
      <c r="DI1192" s="234" t="s">
        <v>137</v>
      </c>
      <c r="DJ1192" s="181">
        <v>0</v>
      </c>
      <c r="DK1192" s="234" t="s">
        <v>137</v>
      </c>
      <c r="DL1192" s="181">
        <v>1</v>
      </c>
      <c r="DM1192" s="181">
        <v>1</v>
      </c>
      <c r="DN1192" s="358">
        <v>1</v>
      </c>
      <c r="DO1192" s="234" t="s">
        <v>137</v>
      </c>
      <c r="DP1192" s="181">
        <v>1</v>
      </c>
      <c r="DQ1192" s="234" t="s">
        <v>7625</v>
      </c>
      <c r="DR1192" s="181">
        <v>19</v>
      </c>
      <c r="DS1192" s="181">
        <v>0</v>
      </c>
      <c r="DT1192" s="358">
        <v>0</v>
      </c>
      <c r="DU1192" s="234" t="s">
        <v>7626</v>
      </c>
      <c r="DV1192" s="181">
        <v>0</v>
      </c>
      <c r="DW1192" s="234" t="s">
        <v>137</v>
      </c>
      <c r="DX1192" s="181">
        <v>15</v>
      </c>
      <c r="DY1192" s="181">
        <v>15</v>
      </c>
      <c r="DZ1192" s="357">
        <v>1</v>
      </c>
      <c r="EA1192" s="234" t="s">
        <v>137</v>
      </c>
      <c r="EB1192" s="181">
        <v>0</v>
      </c>
      <c r="EC1192" s="234" t="s">
        <v>137</v>
      </c>
      <c r="ED1192" s="181">
        <v>2</v>
      </c>
      <c r="EE1192" s="181">
        <v>0</v>
      </c>
      <c r="EF1192" s="357">
        <v>0</v>
      </c>
      <c r="EG1192" s="234" t="s">
        <v>7627</v>
      </c>
      <c r="EH1192" s="181">
        <v>0</v>
      </c>
      <c r="EI1192" s="234" t="s">
        <v>137</v>
      </c>
      <c r="EJ1192" s="181">
        <v>1</v>
      </c>
      <c r="EK1192" s="181">
        <v>0</v>
      </c>
      <c r="EL1192" s="357">
        <v>0</v>
      </c>
      <c r="EM1192" s="234" t="s">
        <v>7628</v>
      </c>
      <c r="EN1192" s="181">
        <v>1</v>
      </c>
      <c r="EO1192" s="234" t="s">
        <v>5999</v>
      </c>
      <c r="EP1192" s="181">
        <v>0</v>
      </c>
      <c r="EQ1192" s="181">
        <v>0</v>
      </c>
      <c r="ER1192" s="358" t="s">
        <v>148</v>
      </c>
      <c r="ES1192" s="234" t="s">
        <v>137</v>
      </c>
      <c r="ET1192" s="181">
        <v>0</v>
      </c>
      <c r="EU1192" s="234" t="s">
        <v>137</v>
      </c>
      <c r="EV1192" s="181">
        <v>9</v>
      </c>
      <c r="EW1192" s="181">
        <v>2</v>
      </c>
      <c r="EX1192" s="359">
        <v>0.22222222222222221</v>
      </c>
      <c r="EY1192" s="234" t="s">
        <v>7628</v>
      </c>
      <c r="EZ1192" s="181">
        <v>7</v>
      </c>
      <c r="FA1192" s="234" t="s">
        <v>5999</v>
      </c>
      <c r="FB1192" s="181">
        <v>1</v>
      </c>
      <c r="FC1192" s="181">
        <v>1</v>
      </c>
      <c r="FD1192" s="359">
        <v>1</v>
      </c>
      <c r="FE1192" s="234" t="s">
        <v>137</v>
      </c>
      <c r="FF1192" s="181">
        <v>1</v>
      </c>
      <c r="FG1192" s="234" t="s">
        <v>7625</v>
      </c>
      <c r="FH1192" s="181">
        <v>1</v>
      </c>
      <c r="FI1192" s="181">
        <v>1</v>
      </c>
      <c r="FJ1192" s="359">
        <v>1</v>
      </c>
      <c r="FK1192" s="234" t="s">
        <v>137</v>
      </c>
      <c r="FL1192" s="181">
        <v>0</v>
      </c>
      <c r="FM1192" s="234" t="s">
        <v>137</v>
      </c>
      <c r="FN1192" s="181">
        <v>0</v>
      </c>
      <c r="FO1192" s="181">
        <v>0</v>
      </c>
      <c r="FP1192" s="359" t="s">
        <v>148</v>
      </c>
      <c r="FQ1192" s="234" t="s">
        <v>137</v>
      </c>
      <c r="FR1192" s="181">
        <v>0</v>
      </c>
      <c r="FS1192" s="234" t="s">
        <v>137</v>
      </c>
      <c r="FT1192" s="181">
        <v>0</v>
      </c>
      <c r="FU1192" s="181">
        <v>0</v>
      </c>
      <c r="FV1192" s="359" t="s">
        <v>148</v>
      </c>
      <c r="FW1192" s="234" t="s">
        <v>137</v>
      </c>
      <c r="FX1192" s="181">
        <v>0</v>
      </c>
      <c r="FY1192" s="234" t="s">
        <v>137</v>
      </c>
      <c r="FZ1192" s="181">
        <v>2</v>
      </c>
      <c r="GA1192" s="181">
        <v>2</v>
      </c>
      <c r="GB1192" s="359">
        <v>1</v>
      </c>
      <c r="GC1192" s="234" t="s">
        <v>137</v>
      </c>
      <c r="GD1192" s="181">
        <v>0</v>
      </c>
      <c r="GE1192" s="234" t="s">
        <v>137</v>
      </c>
      <c r="GF1192" s="181">
        <v>13</v>
      </c>
      <c r="GG1192" s="181">
        <v>0</v>
      </c>
      <c r="GH1192" s="359">
        <v>0</v>
      </c>
      <c r="GI1192" s="234" t="s">
        <v>7628</v>
      </c>
      <c r="GJ1192" s="181">
        <v>2</v>
      </c>
      <c r="GK1192" s="234" t="s">
        <v>7629</v>
      </c>
      <c r="GL1192" s="181" t="s">
        <v>143</v>
      </c>
      <c r="GM1192" s="181" t="s">
        <v>144</v>
      </c>
      <c r="GN1192" s="180" t="s">
        <v>133</v>
      </c>
      <c r="GO1192" s="272"/>
      <c r="GP1192" s="272"/>
      <c r="GQ1192" s="181" t="s">
        <v>145</v>
      </c>
      <c r="GR1192" s="181" t="s">
        <v>146</v>
      </c>
      <c r="GS1192" s="181"/>
      <c r="GT1192" s="181"/>
      <c r="GU1192" s="181"/>
      <c r="GV1192" s="181"/>
      <c r="GW1192" s="234" t="s">
        <v>7630</v>
      </c>
      <c r="GX1192" s="181"/>
      <c r="GY1192" s="181"/>
      <c r="GZ1192" s="181"/>
      <c r="HA1192" s="181"/>
      <c r="HB1192" s="181"/>
      <c r="HC1192" s="181"/>
      <c r="HD1192" s="557" t="s">
        <v>132</v>
      </c>
      <c r="HE1192" s="550"/>
      <c r="HF1192" s="558" t="s">
        <v>132</v>
      </c>
      <c r="HG1192" s="550"/>
      <c r="HH1192" s="550"/>
      <c r="HI1192" s="558" t="s">
        <v>148</v>
      </c>
      <c r="HJ1192" s="558" t="s">
        <v>132</v>
      </c>
      <c r="HK1192" s="550" t="s">
        <v>19222</v>
      </c>
    </row>
    <row r="1193" spans="1:219" s="162" customFormat="1" ht="115" customHeight="1">
      <c r="A1193" s="337" t="s">
        <v>7631</v>
      </c>
      <c r="B1193" s="181" t="s">
        <v>7606</v>
      </c>
      <c r="C1193" s="181" t="s">
        <v>7632</v>
      </c>
      <c r="D1193" s="195" t="s">
        <v>104</v>
      </c>
      <c r="E1193" s="181" t="s">
        <v>132</v>
      </c>
      <c r="F1193" s="181" t="s">
        <v>137</v>
      </c>
      <c r="G1193" s="234" t="s">
        <v>137</v>
      </c>
      <c r="H1193" s="181" t="s">
        <v>132</v>
      </c>
      <c r="I1193" s="234" t="s">
        <v>137</v>
      </c>
      <c r="J1193" s="234" t="s">
        <v>137</v>
      </c>
      <c r="K1193" s="355" t="s">
        <v>132</v>
      </c>
      <c r="L1193" s="181" t="s">
        <v>137</v>
      </c>
      <c r="M1193" s="434" t="s">
        <v>137</v>
      </c>
      <c r="N1193" s="181" t="s">
        <v>132</v>
      </c>
      <c r="O1193" s="181" t="s">
        <v>137</v>
      </c>
      <c r="P1193" s="234" t="s">
        <v>137</v>
      </c>
      <c r="Q1193" s="181" t="s">
        <v>132</v>
      </c>
      <c r="R1193" s="181" t="s">
        <v>137</v>
      </c>
      <c r="S1193" s="234" t="s">
        <v>137</v>
      </c>
      <c r="T1193" s="181" t="s">
        <v>132</v>
      </c>
      <c r="U1193" s="234" t="s">
        <v>137</v>
      </c>
      <c r="V1193" s="234" t="s">
        <v>137</v>
      </c>
      <c r="W1193" s="181" t="s">
        <v>132</v>
      </c>
      <c r="X1193" s="181" t="s">
        <v>137</v>
      </c>
      <c r="Y1193" s="234" t="s">
        <v>137</v>
      </c>
      <c r="Z1193" s="181" t="s">
        <v>132</v>
      </c>
      <c r="AA1193" s="181" t="s">
        <v>137</v>
      </c>
      <c r="AB1193" s="234" t="s">
        <v>137</v>
      </c>
      <c r="AC1193" s="181" t="s">
        <v>132</v>
      </c>
      <c r="AD1193" s="181" t="s">
        <v>137</v>
      </c>
      <c r="AE1193" s="234" t="s">
        <v>137</v>
      </c>
      <c r="AF1193" s="201" t="s">
        <v>148</v>
      </c>
      <c r="AG1193" s="181" t="s">
        <v>132</v>
      </c>
      <c r="AH1193" s="246" t="s">
        <v>15137</v>
      </c>
      <c r="AI1193" s="181" t="s">
        <v>132</v>
      </c>
      <c r="AJ1193" s="181" t="s">
        <v>137</v>
      </c>
      <c r="AK1193" s="234" t="s">
        <v>137</v>
      </c>
      <c r="AL1193" s="181" t="s">
        <v>132</v>
      </c>
      <c r="AM1193" s="181" t="s">
        <v>137</v>
      </c>
      <c r="AN1193" s="234" t="s">
        <v>137</v>
      </c>
      <c r="AO1193" s="181" t="s">
        <v>138</v>
      </c>
      <c r="AP1193" s="234" t="s">
        <v>137</v>
      </c>
      <c r="AQ1193" s="234" t="s">
        <v>137</v>
      </c>
      <c r="AR1193" s="181" t="s">
        <v>132</v>
      </c>
      <c r="AS1193" s="234" t="s">
        <v>137</v>
      </c>
      <c r="AT1193" s="234" t="s">
        <v>137</v>
      </c>
      <c r="AU1193" s="181" t="s">
        <v>132</v>
      </c>
      <c r="AV1193" s="181" t="s">
        <v>137</v>
      </c>
      <c r="AW1193" s="234" t="s">
        <v>137</v>
      </c>
      <c r="AX1193" s="181" t="s">
        <v>132</v>
      </c>
      <c r="AY1193" s="181" t="s">
        <v>137</v>
      </c>
      <c r="AZ1193" s="234" t="s">
        <v>137</v>
      </c>
      <c r="BA1193" s="181" t="s">
        <v>138</v>
      </c>
      <c r="BB1193" s="181" t="s">
        <v>137</v>
      </c>
      <c r="BC1193" s="234" t="s">
        <v>137</v>
      </c>
      <c r="BD1193" s="181">
        <v>3</v>
      </c>
      <c r="BE1193" s="181">
        <v>3</v>
      </c>
      <c r="BF1193" s="357">
        <v>1</v>
      </c>
      <c r="BG1193" s="234" t="s">
        <v>137</v>
      </c>
      <c r="BH1193" s="181">
        <v>0</v>
      </c>
      <c r="BI1193" s="234"/>
      <c r="BJ1193" s="181">
        <v>7</v>
      </c>
      <c r="BK1193" s="181">
        <v>7</v>
      </c>
      <c r="BL1193" s="357">
        <v>1</v>
      </c>
      <c r="BM1193" s="234"/>
      <c r="BN1193" s="181">
        <v>0</v>
      </c>
      <c r="BO1193" s="234" t="s">
        <v>137</v>
      </c>
      <c r="BP1193" s="181">
        <v>0</v>
      </c>
      <c r="BQ1193" s="181">
        <v>0</v>
      </c>
      <c r="BR1193" s="357" t="s">
        <v>148</v>
      </c>
      <c r="BS1193" s="234" t="s">
        <v>137</v>
      </c>
      <c r="BT1193" s="181">
        <v>0</v>
      </c>
      <c r="BU1193" s="234" t="s">
        <v>137</v>
      </c>
      <c r="BV1193" s="181">
        <v>0</v>
      </c>
      <c r="BW1193" s="181">
        <v>0</v>
      </c>
      <c r="BX1193" s="358" t="s">
        <v>148</v>
      </c>
      <c r="BY1193" s="234"/>
      <c r="BZ1193" s="181">
        <v>0</v>
      </c>
      <c r="CA1193" s="234" t="s">
        <v>137</v>
      </c>
      <c r="CB1193" s="181">
        <v>0</v>
      </c>
      <c r="CC1193" s="181">
        <v>0</v>
      </c>
      <c r="CD1193" s="358" t="s">
        <v>148</v>
      </c>
      <c r="CE1193" s="234" t="s">
        <v>137</v>
      </c>
      <c r="CF1193" s="181">
        <v>0</v>
      </c>
      <c r="CG1193" s="234" t="s">
        <v>137</v>
      </c>
      <c r="CH1193" s="181">
        <v>0</v>
      </c>
      <c r="CI1193" s="181">
        <v>0</v>
      </c>
      <c r="CJ1193" s="358" t="s">
        <v>148</v>
      </c>
      <c r="CK1193" s="181" t="s">
        <v>137</v>
      </c>
      <c r="CL1193" s="181">
        <v>0</v>
      </c>
      <c r="CM1193" s="234" t="s">
        <v>137</v>
      </c>
      <c r="CN1193" s="181">
        <v>1</v>
      </c>
      <c r="CO1193" s="181">
        <v>0</v>
      </c>
      <c r="CP1193" s="358">
        <v>0</v>
      </c>
      <c r="CQ1193" s="234" t="s">
        <v>19436</v>
      </c>
      <c r="CR1193" s="181">
        <v>0</v>
      </c>
      <c r="CS1193" s="234" t="s">
        <v>137</v>
      </c>
      <c r="CT1193" s="181">
        <v>3</v>
      </c>
      <c r="CU1193" s="181">
        <v>3</v>
      </c>
      <c r="CV1193" s="358">
        <v>1</v>
      </c>
      <c r="CW1193" s="234" t="s">
        <v>137</v>
      </c>
      <c r="CX1193" s="181">
        <v>0</v>
      </c>
      <c r="CY1193" s="234" t="s">
        <v>137</v>
      </c>
      <c r="CZ1193" s="181">
        <v>1</v>
      </c>
      <c r="DA1193" s="181">
        <v>0</v>
      </c>
      <c r="DB1193" s="358">
        <v>0</v>
      </c>
      <c r="DC1193" s="234" t="s">
        <v>15138</v>
      </c>
      <c r="DD1193" s="181">
        <v>1</v>
      </c>
      <c r="DE1193" s="456" t="s">
        <v>15139</v>
      </c>
      <c r="DF1193" s="181">
        <v>0</v>
      </c>
      <c r="DG1193" s="181">
        <v>0</v>
      </c>
      <c r="DH1193" s="358" t="s">
        <v>148</v>
      </c>
      <c r="DI1193" s="234" t="s">
        <v>137</v>
      </c>
      <c r="DJ1193" s="181">
        <v>0</v>
      </c>
      <c r="DK1193" s="234" t="s">
        <v>137</v>
      </c>
      <c r="DL1193" s="181">
        <v>0</v>
      </c>
      <c r="DM1193" s="181">
        <v>0</v>
      </c>
      <c r="DN1193" s="358" t="s">
        <v>148</v>
      </c>
      <c r="DO1193" s="234" t="s">
        <v>137</v>
      </c>
      <c r="DP1193" s="181">
        <v>0</v>
      </c>
      <c r="DQ1193" s="234" t="s">
        <v>137</v>
      </c>
      <c r="DR1193" s="181">
        <v>12</v>
      </c>
      <c r="DS1193" s="181">
        <v>0</v>
      </c>
      <c r="DT1193" s="358">
        <v>0</v>
      </c>
      <c r="DU1193" s="234" t="s">
        <v>7634</v>
      </c>
      <c r="DV1193" s="181">
        <v>0</v>
      </c>
      <c r="DW1193" s="234" t="s">
        <v>137</v>
      </c>
      <c r="DX1193" s="181">
        <v>2</v>
      </c>
      <c r="DY1193" s="181">
        <v>1</v>
      </c>
      <c r="DZ1193" s="357">
        <v>0.5</v>
      </c>
      <c r="EA1193" s="234" t="s">
        <v>19437</v>
      </c>
      <c r="EB1193" s="181">
        <v>0</v>
      </c>
      <c r="EC1193" s="234" t="s">
        <v>137</v>
      </c>
      <c r="ED1193" s="181">
        <v>1</v>
      </c>
      <c r="EE1193" s="181">
        <v>1</v>
      </c>
      <c r="EF1193" s="357">
        <v>1</v>
      </c>
      <c r="EG1193" s="234" t="s">
        <v>137</v>
      </c>
      <c r="EH1193" s="181">
        <v>0</v>
      </c>
      <c r="EI1193" s="234" t="s">
        <v>137</v>
      </c>
      <c r="EJ1193" s="181">
        <v>1</v>
      </c>
      <c r="EK1193" s="181">
        <v>0</v>
      </c>
      <c r="EL1193" s="357">
        <v>0</v>
      </c>
      <c r="EM1193" s="456" t="s">
        <v>17621</v>
      </c>
      <c r="EN1193" s="181">
        <v>1</v>
      </c>
      <c r="EO1193" s="234" t="s">
        <v>15140</v>
      </c>
      <c r="EP1193" s="181">
        <v>0</v>
      </c>
      <c r="EQ1193" s="181">
        <v>0</v>
      </c>
      <c r="ER1193" s="358" t="s">
        <v>148</v>
      </c>
      <c r="ES1193" s="234" t="s">
        <v>137</v>
      </c>
      <c r="ET1193" s="181">
        <v>0</v>
      </c>
      <c r="EU1193" s="234" t="s">
        <v>137</v>
      </c>
      <c r="EV1193" s="181">
        <v>58</v>
      </c>
      <c r="EW1193" s="181">
        <v>0</v>
      </c>
      <c r="EX1193" s="359">
        <v>0</v>
      </c>
      <c r="EY1193" s="234" t="s">
        <v>19438</v>
      </c>
      <c r="EZ1193" s="181">
        <v>13</v>
      </c>
      <c r="FA1193" s="234" t="s">
        <v>13479</v>
      </c>
      <c r="FB1193" s="181">
        <v>1</v>
      </c>
      <c r="FC1193" s="181">
        <v>0</v>
      </c>
      <c r="FD1193" s="359">
        <v>0</v>
      </c>
      <c r="FE1193" s="456" t="s">
        <v>15141</v>
      </c>
      <c r="FF1193" s="181">
        <v>1</v>
      </c>
      <c r="FG1193" s="234" t="s">
        <v>7635</v>
      </c>
      <c r="FH1193" s="181">
        <v>0</v>
      </c>
      <c r="FI1193" s="181">
        <v>0</v>
      </c>
      <c r="FJ1193" s="359" t="s">
        <v>148</v>
      </c>
      <c r="FK1193" s="234" t="s">
        <v>137</v>
      </c>
      <c r="FL1193" s="181">
        <v>0</v>
      </c>
      <c r="FM1193" s="234" t="s">
        <v>137</v>
      </c>
      <c r="FN1193" s="181">
        <v>1</v>
      </c>
      <c r="FO1193" s="181">
        <v>1</v>
      </c>
      <c r="FP1193" s="359">
        <v>1</v>
      </c>
      <c r="FQ1193" s="234" t="s">
        <v>137</v>
      </c>
      <c r="FR1193" s="181">
        <v>0</v>
      </c>
      <c r="FS1193" s="234" t="s">
        <v>137</v>
      </c>
      <c r="FT1193" s="181">
        <v>0</v>
      </c>
      <c r="FU1193" s="181">
        <v>0</v>
      </c>
      <c r="FV1193" s="359" t="s">
        <v>148</v>
      </c>
      <c r="FW1193" s="234"/>
      <c r="FX1193" s="181">
        <v>0</v>
      </c>
      <c r="FY1193" s="234" t="s">
        <v>137</v>
      </c>
      <c r="FZ1193" s="181">
        <v>2</v>
      </c>
      <c r="GA1193" s="181">
        <v>2</v>
      </c>
      <c r="GB1193" s="359">
        <v>1</v>
      </c>
      <c r="GC1193" s="234" t="s">
        <v>137</v>
      </c>
      <c r="GD1193" s="181">
        <v>0</v>
      </c>
      <c r="GE1193" s="234" t="s">
        <v>137</v>
      </c>
      <c r="GF1193" s="181">
        <v>19</v>
      </c>
      <c r="GG1193" s="181">
        <v>16</v>
      </c>
      <c r="GH1193" s="359">
        <v>0.84210526315789469</v>
      </c>
      <c r="GI1193" s="234" t="s">
        <v>7636</v>
      </c>
      <c r="GJ1193" s="181">
        <v>3</v>
      </c>
      <c r="GK1193" s="234" t="s">
        <v>7637</v>
      </c>
      <c r="GL1193" s="181" t="s">
        <v>12125</v>
      </c>
      <c r="GM1193" s="181" t="s">
        <v>144</v>
      </c>
      <c r="GN1193" s="180" t="s">
        <v>146</v>
      </c>
      <c r="GO1193" s="272"/>
      <c r="GP1193" s="272"/>
      <c r="GQ1193" s="181" t="s">
        <v>156</v>
      </c>
      <c r="GR1193" s="181" t="s">
        <v>146</v>
      </c>
      <c r="GS1193" s="181" t="s">
        <v>132</v>
      </c>
      <c r="GT1193" s="181"/>
      <c r="GU1193" s="181"/>
      <c r="GV1193" s="181"/>
      <c r="GW1193" s="234"/>
      <c r="GX1193" s="181" t="s">
        <v>132</v>
      </c>
      <c r="GY1193" s="181"/>
      <c r="GZ1193" s="181"/>
      <c r="HA1193" s="181"/>
      <c r="HB1193" s="181"/>
      <c r="HC1193" s="181"/>
      <c r="HD1193" s="557"/>
      <c r="HE1193" s="550"/>
      <c r="HF1193" s="558" t="s">
        <v>132</v>
      </c>
      <c r="HG1193" s="550"/>
      <c r="HH1193" s="550"/>
      <c r="HI1193" s="558" t="s">
        <v>132</v>
      </c>
      <c r="HJ1193" s="558" t="s">
        <v>148</v>
      </c>
      <c r="HK1193" s="550"/>
    </row>
    <row r="1194" spans="1:219" s="162" customFormat="1" ht="115" customHeight="1">
      <c r="A1194" s="337" t="s">
        <v>7638</v>
      </c>
      <c r="B1194" s="181" t="s">
        <v>7606</v>
      </c>
      <c r="C1194" s="181" t="s">
        <v>7639</v>
      </c>
      <c r="D1194" s="195" t="s">
        <v>108</v>
      </c>
      <c r="E1194" s="181" t="s">
        <v>132</v>
      </c>
      <c r="F1194" s="181" t="s">
        <v>137</v>
      </c>
      <c r="G1194" s="234" t="s">
        <v>137</v>
      </c>
      <c r="H1194" s="181" t="s">
        <v>132</v>
      </c>
      <c r="I1194" s="234" t="s">
        <v>137</v>
      </c>
      <c r="J1194" s="234" t="s">
        <v>137</v>
      </c>
      <c r="K1194" s="355" t="s">
        <v>132</v>
      </c>
      <c r="L1194" s="181" t="s">
        <v>137</v>
      </c>
      <c r="M1194" s="434" t="s">
        <v>137</v>
      </c>
      <c r="N1194" s="181" t="s">
        <v>132</v>
      </c>
      <c r="O1194" s="181" t="s">
        <v>137</v>
      </c>
      <c r="P1194" s="234" t="s">
        <v>137</v>
      </c>
      <c r="Q1194" s="181" t="s">
        <v>132</v>
      </c>
      <c r="R1194" s="181" t="s">
        <v>137</v>
      </c>
      <c r="S1194" s="234" t="s">
        <v>137</v>
      </c>
      <c r="T1194" s="181" t="s">
        <v>132</v>
      </c>
      <c r="U1194" s="234" t="s">
        <v>137</v>
      </c>
      <c r="V1194" s="234" t="s">
        <v>137</v>
      </c>
      <c r="W1194" s="181" t="s">
        <v>132</v>
      </c>
      <c r="X1194" s="181" t="s">
        <v>137</v>
      </c>
      <c r="Y1194" s="234" t="s">
        <v>137</v>
      </c>
      <c r="Z1194" s="181" t="s">
        <v>132</v>
      </c>
      <c r="AA1194" s="181" t="s">
        <v>137</v>
      </c>
      <c r="AB1194" s="234" t="s">
        <v>137</v>
      </c>
      <c r="AC1194" s="181" t="s">
        <v>132</v>
      </c>
      <c r="AD1194" s="181" t="s">
        <v>137</v>
      </c>
      <c r="AE1194" s="234" t="s">
        <v>137</v>
      </c>
      <c r="AF1194" s="201" t="s">
        <v>148</v>
      </c>
      <c r="AG1194" s="181"/>
      <c r="AH1194" s="246"/>
      <c r="AI1194" s="181" t="s">
        <v>132</v>
      </c>
      <c r="AJ1194" s="181" t="s">
        <v>137</v>
      </c>
      <c r="AK1194" s="234" t="s">
        <v>137</v>
      </c>
      <c r="AL1194" s="181" t="s">
        <v>132</v>
      </c>
      <c r="AM1194" s="181" t="s">
        <v>137</v>
      </c>
      <c r="AN1194" s="234" t="s">
        <v>137</v>
      </c>
      <c r="AO1194" s="181" t="s">
        <v>138</v>
      </c>
      <c r="AP1194" s="234" t="s">
        <v>137</v>
      </c>
      <c r="AQ1194" s="234" t="s">
        <v>137</v>
      </c>
      <c r="AR1194" s="181" t="s">
        <v>132</v>
      </c>
      <c r="AS1194" s="234" t="s">
        <v>137</v>
      </c>
      <c r="AT1194" s="234" t="s">
        <v>137</v>
      </c>
      <c r="AU1194" s="181" t="s">
        <v>132</v>
      </c>
      <c r="AV1194" s="181" t="s">
        <v>137</v>
      </c>
      <c r="AW1194" s="234" t="s">
        <v>137</v>
      </c>
      <c r="AX1194" s="181" t="s">
        <v>132</v>
      </c>
      <c r="AY1194" s="181" t="s">
        <v>137</v>
      </c>
      <c r="AZ1194" s="234" t="s">
        <v>137</v>
      </c>
      <c r="BA1194" s="181" t="s">
        <v>138</v>
      </c>
      <c r="BB1194" s="181" t="s">
        <v>132</v>
      </c>
      <c r="BC1194" s="234" t="s">
        <v>7640</v>
      </c>
      <c r="BD1194" s="181">
        <v>5</v>
      </c>
      <c r="BE1194" s="181">
        <v>3</v>
      </c>
      <c r="BF1194" s="357">
        <v>0.6</v>
      </c>
      <c r="BG1194" s="234" t="s">
        <v>17622</v>
      </c>
      <c r="BH1194" s="181">
        <v>2</v>
      </c>
      <c r="BI1194" s="234" t="s">
        <v>5999</v>
      </c>
      <c r="BJ1194" s="181">
        <v>3</v>
      </c>
      <c r="BK1194" s="181">
        <v>3</v>
      </c>
      <c r="BL1194" s="357">
        <v>1</v>
      </c>
      <c r="BM1194" s="234" t="s">
        <v>137</v>
      </c>
      <c r="BN1194" s="181">
        <v>0</v>
      </c>
      <c r="BO1194" s="234" t="s">
        <v>137</v>
      </c>
      <c r="BP1194" s="181">
        <v>0</v>
      </c>
      <c r="BQ1194" s="181">
        <v>0</v>
      </c>
      <c r="BR1194" s="357">
        <v>0</v>
      </c>
      <c r="BS1194" s="234" t="s">
        <v>137</v>
      </c>
      <c r="BT1194" s="181">
        <v>0</v>
      </c>
      <c r="BU1194" s="234" t="s">
        <v>137</v>
      </c>
      <c r="BV1194" s="181">
        <v>0</v>
      </c>
      <c r="BW1194" s="181">
        <v>0</v>
      </c>
      <c r="BX1194" s="358" t="s">
        <v>148</v>
      </c>
      <c r="BY1194" s="234"/>
      <c r="BZ1194" s="181">
        <v>0</v>
      </c>
      <c r="CA1194" s="234" t="s">
        <v>137</v>
      </c>
      <c r="CB1194" s="181">
        <v>0</v>
      </c>
      <c r="CC1194" s="181">
        <v>0</v>
      </c>
      <c r="CD1194" s="358" t="s">
        <v>148</v>
      </c>
      <c r="CE1194" s="234" t="s">
        <v>137</v>
      </c>
      <c r="CF1194" s="181">
        <v>0</v>
      </c>
      <c r="CG1194" s="234" t="s">
        <v>137</v>
      </c>
      <c r="CH1194" s="181">
        <v>1</v>
      </c>
      <c r="CI1194" s="181">
        <v>0</v>
      </c>
      <c r="CJ1194" s="358">
        <v>0</v>
      </c>
      <c r="CK1194" s="234" t="s">
        <v>17623</v>
      </c>
      <c r="CL1194" s="181">
        <v>1</v>
      </c>
      <c r="CM1194" s="234" t="s">
        <v>17624</v>
      </c>
      <c r="CN1194" s="181">
        <v>0</v>
      </c>
      <c r="CO1194" s="181">
        <v>0</v>
      </c>
      <c r="CP1194" s="358" t="s">
        <v>148</v>
      </c>
      <c r="CQ1194" s="234" t="s">
        <v>137</v>
      </c>
      <c r="CR1194" s="181">
        <v>0</v>
      </c>
      <c r="CS1194" s="234" t="s">
        <v>137</v>
      </c>
      <c r="CT1194" s="181">
        <v>1</v>
      </c>
      <c r="CU1194" s="181">
        <v>1</v>
      </c>
      <c r="CV1194" s="358">
        <v>1</v>
      </c>
      <c r="CW1194" s="234" t="s">
        <v>137</v>
      </c>
      <c r="CX1194" s="181">
        <v>0</v>
      </c>
      <c r="CY1194" s="234" t="s">
        <v>137</v>
      </c>
      <c r="CZ1194" s="181">
        <v>0</v>
      </c>
      <c r="DA1194" s="181">
        <v>0</v>
      </c>
      <c r="DB1194" s="358" t="s">
        <v>148</v>
      </c>
      <c r="DC1194" s="234" t="s">
        <v>137</v>
      </c>
      <c r="DD1194" s="181">
        <v>0</v>
      </c>
      <c r="DE1194" s="234" t="s">
        <v>137</v>
      </c>
      <c r="DF1194" s="181">
        <v>0</v>
      </c>
      <c r="DG1194" s="181">
        <v>0</v>
      </c>
      <c r="DH1194" s="358">
        <v>0</v>
      </c>
      <c r="DI1194" s="234" t="s">
        <v>137</v>
      </c>
      <c r="DJ1194" s="181">
        <v>0</v>
      </c>
      <c r="DK1194" s="234" t="s">
        <v>137</v>
      </c>
      <c r="DL1194" s="181">
        <v>3</v>
      </c>
      <c r="DM1194" s="181">
        <v>2</v>
      </c>
      <c r="DN1194" s="358">
        <v>0.66700000000000004</v>
      </c>
      <c r="DO1194" s="234" t="s">
        <v>17625</v>
      </c>
      <c r="DP1194" s="181">
        <v>1</v>
      </c>
      <c r="DQ1194" s="234" t="s">
        <v>17626</v>
      </c>
      <c r="DR1194" s="181">
        <v>14</v>
      </c>
      <c r="DS1194" s="181">
        <v>0</v>
      </c>
      <c r="DT1194" s="358">
        <v>0</v>
      </c>
      <c r="DU1194" s="234" t="s">
        <v>7641</v>
      </c>
      <c r="DV1194" s="181">
        <v>0</v>
      </c>
      <c r="DW1194" s="234" t="s">
        <v>137</v>
      </c>
      <c r="DX1194" s="181">
        <v>17</v>
      </c>
      <c r="DY1194" s="181">
        <v>0</v>
      </c>
      <c r="DZ1194" s="357">
        <v>0</v>
      </c>
      <c r="EA1194" s="234" t="s">
        <v>17627</v>
      </c>
      <c r="EB1194" s="181">
        <v>0</v>
      </c>
      <c r="EC1194" s="234" t="s">
        <v>137</v>
      </c>
      <c r="ED1194" s="181">
        <v>2</v>
      </c>
      <c r="EE1194" s="181">
        <v>0</v>
      </c>
      <c r="EF1194" s="357">
        <v>0</v>
      </c>
      <c r="EG1194" s="234" t="s">
        <v>7642</v>
      </c>
      <c r="EH1194" s="181">
        <v>0</v>
      </c>
      <c r="EI1194" s="234" t="s">
        <v>137</v>
      </c>
      <c r="EJ1194" s="181">
        <v>1</v>
      </c>
      <c r="EK1194" s="181">
        <v>0</v>
      </c>
      <c r="EL1194" s="357">
        <v>0</v>
      </c>
      <c r="EM1194" s="234" t="s">
        <v>7643</v>
      </c>
      <c r="EN1194" s="181">
        <v>1</v>
      </c>
      <c r="EO1194" s="234" t="s">
        <v>7644</v>
      </c>
      <c r="EP1194" s="181">
        <v>11</v>
      </c>
      <c r="EQ1194" s="181">
        <v>0</v>
      </c>
      <c r="ER1194" s="358">
        <v>0</v>
      </c>
      <c r="ES1194" s="234" t="s">
        <v>17628</v>
      </c>
      <c r="ET1194" s="181">
        <v>3</v>
      </c>
      <c r="EU1194" s="234" t="s">
        <v>15142</v>
      </c>
      <c r="EV1194" s="181">
        <v>16</v>
      </c>
      <c r="EW1194" s="181">
        <v>11</v>
      </c>
      <c r="EX1194" s="359">
        <v>0.6875</v>
      </c>
      <c r="EY1194" s="234" t="s">
        <v>13480</v>
      </c>
      <c r="EZ1194" s="181">
        <v>5</v>
      </c>
      <c r="FA1194" s="234" t="s">
        <v>13481</v>
      </c>
      <c r="FB1194" s="181">
        <v>1</v>
      </c>
      <c r="FC1194" s="181">
        <v>0</v>
      </c>
      <c r="FD1194" s="359">
        <v>0</v>
      </c>
      <c r="FE1194" s="234" t="s">
        <v>15143</v>
      </c>
      <c r="FF1194" s="181">
        <v>1</v>
      </c>
      <c r="FG1194" s="234" t="s">
        <v>7645</v>
      </c>
      <c r="FH1194" s="181">
        <v>0</v>
      </c>
      <c r="FI1194" s="181">
        <v>0</v>
      </c>
      <c r="FJ1194" s="359" t="s">
        <v>148</v>
      </c>
      <c r="FK1194" s="234" t="s">
        <v>137</v>
      </c>
      <c r="FL1194" s="181">
        <v>0</v>
      </c>
      <c r="FM1194" s="234" t="s">
        <v>137</v>
      </c>
      <c r="FN1194" s="181">
        <v>0</v>
      </c>
      <c r="FO1194" s="181">
        <v>0</v>
      </c>
      <c r="FP1194" s="359" t="s">
        <v>148</v>
      </c>
      <c r="FQ1194" s="234" t="s">
        <v>137</v>
      </c>
      <c r="FR1194" s="181">
        <v>0</v>
      </c>
      <c r="FS1194" s="234" t="s">
        <v>137</v>
      </c>
      <c r="FT1194" s="181">
        <v>0</v>
      </c>
      <c r="FU1194" s="181">
        <v>0</v>
      </c>
      <c r="FV1194" s="359" t="s">
        <v>148</v>
      </c>
      <c r="FW1194" s="234" t="s">
        <v>137</v>
      </c>
      <c r="FX1194" s="181">
        <v>0</v>
      </c>
      <c r="FY1194" s="234" t="s">
        <v>137</v>
      </c>
      <c r="FZ1194" s="181">
        <v>3</v>
      </c>
      <c r="GA1194" s="181">
        <v>1</v>
      </c>
      <c r="GB1194" s="359">
        <v>0.33333333333333331</v>
      </c>
      <c r="GC1194" s="234" t="s">
        <v>15144</v>
      </c>
      <c r="GD1194" s="181">
        <v>1</v>
      </c>
      <c r="GE1194" s="234" t="s">
        <v>7646</v>
      </c>
      <c r="GF1194" s="181">
        <v>27</v>
      </c>
      <c r="GG1194" s="181">
        <v>0</v>
      </c>
      <c r="GH1194" s="359">
        <v>0</v>
      </c>
      <c r="GI1194" s="234" t="s">
        <v>7647</v>
      </c>
      <c r="GJ1194" s="181">
        <v>1</v>
      </c>
      <c r="GK1194" s="234" t="s">
        <v>7648</v>
      </c>
      <c r="GL1194" s="181" t="s">
        <v>143</v>
      </c>
      <c r="GM1194" s="181" t="s">
        <v>144</v>
      </c>
      <c r="GN1194" s="180" t="s">
        <v>146</v>
      </c>
      <c r="GO1194" s="272"/>
      <c r="GP1194" s="272"/>
      <c r="GQ1194" s="181" t="s">
        <v>156</v>
      </c>
      <c r="GR1194" s="181" t="s">
        <v>146</v>
      </c>
      <c r="GS1194" s="181" t="s">
        <v>132</v>
      </c>
      <c r="GT1194" s="181" t="s">
        <v>132</v>
      </c>
      <c r="GU1194" s="181" t="s">
        <v>132</v>
      </c>
      <c r="GV1194" s="181"/>
      <c r="GW1194" s="234"/>
      <c r="GX1194" s="181" t="s">
        <v>132</v>
      </c>
      <c r="GY1194" s="181"/>
      <c r="GZ1194" s="181"/>
      <c r="HA1194" s="181"/>
      <c r="HB1194" s="181"/>
      <c r="HC1194" s="181"/>
      <c r="HD1194" s="557" t="s">
        <v>132</v>
      </c>
      <c r="HE1194" s="550"/>
      <c r="HF1194" s="558" t="s">
        <v>132</v>
      </c>
      <c r="HG1194" s="550"/>
      <c r="HH1194" s="550"/>
      <c r="HI1194" s="558" t="s">
        <v>132</v>
      </c>
      <c r="HJ1194" s="558" t="s">
        <v>148</v>
      </c>
      <c r="HK1194" s="550"/>
    </row>
    <row r="1195" spans="1:219" s="162" customFormat="1" ht="115" customHeight="1">
      <c r="A1195" s="337" t="s">
        <v>7649</v>
      </c>
      <c r="B1195" s="181" t="s">
        <v>7606</v>
      </c>
      <c r="C1195" s="181" t="s">
        <v>7650</v>
      </c>
      <c r="D1195" s="195" t="s">
        <v>104</v>
      </c>
      <c r="E1195" s="181" t="s">
        <v>132</v>
      </c>
      <c r="F1195" s="181" t="s">
        <v>137</v>
      </c>
      <c r="G1195" s="234" t="s">
        <v>137</v>
      </c>
      <c r="H1195" s="181" t="s">
        <v>132</v>
      </c>
      <c r="I1195" s="234" t="s">
        <v>137</v>
      </c>
      <c r="J1195" s="234" t="s">
        <v>137</v>
      </c>
      <c r="K1195" s="355" t="s">
        <v>132</v>
      </c>
      <c r="L1195" s="181"/>
      <c r="M1195" s="434"/>
      <c r="N1195" s="181" t="s">
        <v>132</v>
      </c>
      <c r="O1195" s="181" t="s">
        <v>137</v>
      </c>
      <c r="P1195" s="234" t="s">
        <v>137</v>
      </c>
      <c r="Q1195" s="181" t="s">
        <v>132</v>
      </c>
      <c r="R1195" s="181" t="s">
        <v>137</v>
      </c>
      <c r="S1195" s="234" t="s">
        <v>137</v>
      </c>
      <c r="T1195" s="181" t="s">
        <v>132</v>
      </c>
      <c r="U1195" s="234" t="s">
        <v>137</v>
      </c>
      <c r="V1195" s="234" t="s">
        <v>137</v>
      </c>
      <c r="W1195" s="181" t="s">
        <v>132</v>
      </c>
      <c r="X1195" s="181" t="s">
        <v>137</v>
      </c>
      <c r="Y1195" s="234" t="s">
        <v>137</v>
      </c>
      <c r="Z1195" s="181" t="s">
        <v>132</v>
      </c>
      <c r="AA1195" s="181" t="s">
        <v>137</v>
      </c>
      <c r="AB1195" s="234" t="s">
        <v>137</v>
      </c>
      <c r="AC1195" s="181" t="s">
        <v>132</v>
      </c>
      <c r="AD1195" s="181" t="s">
        <v>137</v>
      </c>
      <c r="AE1195" s="234" t="s">
        <v>137</v>
      </c>
      <c r="AF1195" s="201" t="s">
        <v>148</v>
      </c>
      <c r="AG1195" s="181"/>
      <c r="AH1195" s="246"/>
      <c r="AI1195" s="181" t="s">
        <v>132</v>
      </c>
      <c r="AJ1195" s="181" t="s">
        <v>137</v>
      </c>
      <c r="AK1195" s="234" t="s">
        <v>137</v>
      </c>
      <c r="AL1195" s="181" t="s">
        <v>132</v>
      </c>
      <c r="AM1195" s="181" t="s">
        <v>137</v>
      </c>
      <c r="AN1195" s="234" t="s">
        <v>137</v>
      </c>
      <c r="AO1195" s="181" t="s">
        <v>138</v>
      </c>
      <c r="AP1195" s="234" t="s">
        <v>137</v>
      </c>
      <c r="AQ1195" s="234" t="s">
        <v>137</v>
      </c>
      <c r="AR1195" s="181" t="s">
        <v>138</v>
      </c>
      <c r="AS1195" s="181" t="s">
        <v>137</v>
      </c>
      <c r="AT1195" s="234" t="s">
        <v>137</v>
      </c>
      <c r="AU1195" s="181" t="s">
        <v>132</v>
      </c>
      <c r="AV1195" s="181" t="s">
        <v>137</v>
      </c>
      <c r="AW1195" s="234" t="s">
        <v>137</v>
      </c>
      <c r="AX1195" s="181" t="s">
        <v>138</v>
      </c>
      <c r="AY1195" s="181" t="s">
        <v>132</v>
      </c>
      <c r="AZ1195" s="234" t="s">
        <v>11607</v>
      </c>
      <c r="BA1195" s="181" t="s">
        <v>132</v>
      </c>
      <c r="BB1195" s="181" t="s">
        <v>137</v>
      </c>
      <c r="BC1195" s="234" t="s">
        <v>137</v>
      </c>
      <c r="BD1195" s="181">
        <v>2</v>
      </c>
      <c r="BE1195" s="181">
        <v>2</v>
      </c>
      <c r="BF1195" s="357">
        <v>1</v>
      </c>
      <c r="BG1195" s="234" t="s">
        <v>137</v>
      </c>
      <c r="BH1195" s="181">
        <v>0</v>
      </c>
      <c r="BI1195" s="234" t="s">
        <v>137</v>
      </c>
      <c r="BJ1195" s="181">
        <v>2</v>
      </c>
      <c r="BK1195" s="181">
        <v>2</v>
      </c>
      <c r="BL1195" s="357">
        <v>1</v>
      </c>
      <c r="BM1195" s="234" t="s">
        <v>137</v>
      </c>
      <c r="BN1195" s="181">
        <v>0</v>
      </c>
      <c r="BO1195" s="234" t="s">
        <v>137</v>
      </c>
      <c r="BP1195" s="181">
        <v>0</v>
      </c>
      <c r="BQ1195" s="181">
        <v>0</v>
      </c>
      <c r="BR1195" s="357" t="s">
        <v>148</v>
      </c>
      <c r="BS1195" s="234" t="s">
        <v>137</v>
      </c>
      <c r="BT1195" s="181">
        <v>0</v>
      </c>
      <c r="BU1195" s="234" t="s">
        <v>137</v>
      </c>
      <c r="BV1195" s="181">
        <v>0</v>
      </c>
      <c r="BW1195" s="181">
        <v>0</v>
      </c>
      <c r="BX1195" s="358" t="s">
        <v>148</v>
      </c>
      <c r="BY1195" s="234"/>
      <c r="BZ1195" s="181">
        <v>0</v>
      </c>
      <c r="CA1195" s="234" t="s">
        <v>137</v>
      </c>
      <c r="CB1195" s="181">
        <v>0</v>
      </c>
      <c r="CC1195" s="181">
        <v>0</v>
      </c>
      <c r="CD1195" s="358" t="s">
        <v>148</v>
      </c>
      <c r="CE1195" s="234" t="s">
        <v>137</v>
      </c>
      <c r="CF1195" s="181">
        <v>0</v>
      </c>
      <c r="CG1195" s="234" t="s">
        <v>137</v>
      </c>
      <c r="CH1195" s="181">
        <v>2</v>
      </c>
      <c r="CI1195" s="181">
        <v>2</v>
      </c>
      <c r="CJ1195" s="358">
        <v>1</v>
      </c>
      <c r="CK1195" s="181" t="s">
        <v>137</v>
      </c>
      <c r="CL1195" s="181">
        <v>0</v>
      </c>
      <c r="CM1195" s="234" t="s">
        <v>137</v>
      </c>
      <c r="CN1195" s="181">
        <v>0</v>
      </c>
      <c r="CO1195" s="181">
        <v>0</v>
      </c>
      <c r="CP1195" s="358" t="s">
        <v>148</v>
      </c>
      <c r="CQ1195" s="234" t="s">
        <v>137</v>
      </c>
      <c r="CR1195" s="181">
        <v>0</v>
      </c>
      <c r="CS1195" s="234" t="s">
        <v>137</v>
      </c>
      <c r="CT1195" s="181">
        <v>0</v>
      </c>
      <c r="CU1195" s="181">
        <v>0</v>
      </c>
      <c r="CV1195" s="358" t="s">
        <v>148</v>
      </c>
      <c r="CW1195" s="234" t="s">
        <v>137</v>
      </c>
      <c r="CX1195" s="181">
        <v>0</v>
      </c>
      <c r="CY1195" s="234" t="s">
        <v>137</v>
      </c>
      <c r="CZ1195" s="181">
        <v>0</v>
      </c>
      <c r="DA1195" s="181">
        <v>0</v>
      </c>
      <c r="DB1195" s="358" t="s">
        <v>148</v>
      </c>
      <c r="DC1195" s="234" t="s">
        <v>137</v>
      </c>
      <c r="DD1195" s="181">
        <v>0</v>
      </c>
      <c r="DE1195" s="234" t="s">
        <v>137</v>
      </c>
      <c r="DF1195" s="181">
        <v>0</v>
      </c>
      <c r="DG1195" s="181">
        <v>0</v>
      </c>
      <c r="DH1195" s="358" t="s">
        <v>148</v>
      </c>
      <c r="DI1195" s="234" t="s">
        <v>137</v>
      </c>
      <c r="DJ1195" s="181">
        <v>0</v>
      </c>
      <c r="DK1195" s="234" t="s">
        <v>137</v>
      </c>
      <c r="DL1195" s="181">
        <v>0</v>
      </c>
      <c r="DM1195" s="181">
        <v>0</v>
      </c>
      <c r="DN1195" s="358" t="s">
        <v>148</v>
      </c>
      <c r="DO1195" s="234" t="s">
        <v>137</v>
      </c>
      <c r="DP1195" s="181">
        <v>0</v>
      </c>
      <c r="DQ1195" s="234" t="s">
        <v>137</v>
      </c>
      <c r="DR1195" s="181">
        <v>13</v>
      </c>
      <c r="DS1195" s="181">
        <v>0</v>
      </c>
      <c r="DT1195" s="358">
        <v>0</v>
      </c>
      <c r="DU1195" s="234" t="s">
        <v>7651</v>
      </c>
      <c r="DV1195" s="181">
        <v>0</v>
      </c>
      <c r="DW1195" s="234" t="s">
        <v>137</v>
      </c>
      <c r="DX1195" s="181">
        <v>3</v>
      </c>
      <c r="DY1195" s="181">
        <v>0</v>
      </c>
      <c r="DZ1195" s="357">
        <v>0</v>
      </c>
      <c r="EA1195" s="234" t="s">
        <v>7652</v>
      </c>
      <c r="EB1195" s="181">
        <v>0</v>
      </c>
      <c r="EC1195" s="234" t="s">
        <v>137</v>
      </c>
      <c r="ED1195" s="181">
        <v>1</v>
      </c>
      <c r="EE1195" s="181">
        <v>1</v>
      </c>
      <c r="EF1195" s="357">
        <v>1</v>
      </c>
      <c r="EG1195" s="234" t="s">
        <v>137</v>
      </c>
      <c r="EH1195" s="181">
        <v>0</v>
      </c>
      <c r="EI1195" s="234" t="s">
        <v>137</v>
      </c>
      <c r="EJ1195" s="181">
        <v>1</v>
      </c>
      <c r="EK1195" s="181">
        <v>1</v>
      </c>
      <c r="EL1195" s="357">
        <v>1</v>
      </c>
      <c r="EM1195" s="234" t="s">
        <v>137</v>
      </c>
      <c r="EN1195" s="181">
        <v>0</v>
      </c>
      <c r="EO1195" s="234" t="s">
        <v>137</v>
      </c>
      <c r="EP1195" s="181">
        <v>0</v>
      </c>
      <c r="EQ1195" s="181">
        <v>0</v>
      </c>
      <c r="ER1195" s="358" t="s">
        <v>148</v>
      </c>
      <c r="ES1195" s="234" t="s">
        <v>137</v>
      </c>
      <c r="ET1195" s="181">
        <v>0</v>
      </c>
      <c r="EU1195" s="234" t="s">
        <v>137</v>
      </c>
      <c r="EV1195" s="181">
        <v>16</v>
      </c>
      <c r="EW1195" s="181">
        <v>1</v>
      </c>
      <c r="EX1195" s="359">
        <v>6.25E-2</v>
      </c>
      <c r="EY1195" s="234" t="s">
        <v>13482</v>
      </c>
      <c r="EZ1195" s="181">
        <v>0</v>
      </c>
      <c r="FA1195" s="234" t="s">
        <v>137</v>
      </c>
      <c r="FB1195" s="181">
        <v>0</v>
      </c>
      <c r="FC1195" s="181">
        <v>0</v>
      </c>
      <c r="FD1195" s="359" t="s">
        <v>148</v>
      </c>
      <c r="FE1195" s="234" t="s">
        <v>137</v>
      </c>
      <c r="FF1195" s="181">
        <v>0</v>
      </c>
      <c r="FG1195" s="234" t="s">
        <v>137</v>
      </c>
      <c r="FH1195" s="181">
        <v>0</v>
      </c>
      <c r="FI1195" s="181">
        <v>0</v>
      </c>
      <c r="FJ1195" s="359" t="s">
        <v>148</v>
      </c>
      <c r="FK1195" s="234" t="s">
        <v>137</v>
      </c>
      <c r="FL1195" s="181">
        <v>0</v>
      </c>
      <c r="FM1195" s="234" t="s">
        <v>137</v>
      </c>
      <c r="FN1195" s="181">
        <v>0</v>
      </c>
      <c r="FO1195" s="181">
        <v>0</v>
      </c>
      <c r="FP1195" s="359" t="s">
        <v>148</v>
      </c>
      <c r="FQ1195" s="234" t="s">
        <v>137</v>
      </c>
      <c r="FR1195" s="181">
        <v>0</v>
      </c>
      <c r="FS1195" s="234" t="s">
        <v>137</v>
      </c>
      <c r="FT1195" s="181">
        <v>0</v>
      </c>
      <c r="FU1195" s="181">
        <v>0</v>
      </c>
      <c r="FV1195" s="359" t="s">
        <v>148</v>
      </c>
      <c r="FW1195" s="234" t="s">
        <v>137</v>
      </c>
      <c r="FX1195" s="181">
        <v>0</v>
      </c>
      <c r="FY1195" s="234" t="s">
        <v>137</v>
      </c>
      <c r="FZ1195" s="181">
        <v>1</v>
      </c>
      <c r="GA1195" s="181">
        <v>1</v>
      </c>
      <c r="GB1195" s="359">
        <v>1</v>
      </c>
      <c r="GC1195" s="234" t="s">
        <v>137</v>
      </c>
      <c r="GD1195" s="181">
        <v>0</v>
      </c>
      <c r="GE1195" s="234" t="s">
        <v>137</v>
      </c>
      <c r="GF1195" s="181">
        <v>11</v>
      </c>
      <c r="GG1195" s="181">
        <v>11</v>
      </c>
      <c r="GH1195" s="359">
        <v>1</v>
      </c>
      <c r="GI1195" s="234"/>
      <c r="GJ1195" s="181">
        <v>0</v>
      </c>
      <c r="GK1195" s="234" t="s">
        <v>137</v>
      </c>
      <c r="GL1195" s="181" t="s">
        <v>143</v>
      </c>
      <c r="GM1195" s="181" t="s">
        <v>144</v>
      </c>
      <c r="GN1195" s="180" t="s">
        <v>146</v>
      </c>
      <c r="GO1195" s="272"/>
      <c r="GP1195" s="272"/>
      <c r="GQ1195" s="181" t="s">
        <v>145</v>
      </c>
      <c r="GR1195" s="181" t="s">
        <v>146</v>
      </c>
      <c r="GS1195" s="181"/>
      <c r="GT1195" s="181"/>
      <c r="GU1195" s="181"/>
      <c r="GV1195" s="181"/>
      <c r="GW1195" s="234" t="s">
        <v>7653</v>
      </c>
      <c r="GX1195" s="181"/>
      <c r="GY1195" s="181"/>
      <c r="GZ1195" s="181"/>
      <c r="HA1195" s="181"/>
      <c r="HB1195" s="181"/>
      <c r="HC1195" s="181"/>
      <c r="HD1195" s="557" t="s">
        <v>132</v>
      </c>
      <c r="HE1195" s="550"/>
      <c r="HF1195" s="558" t="s">
        <v>132</v>
      </c>
      <c r="HG1195" s="550"/>
      <c r="HH1195" s="550"/>
      <c r="HI1195" s="558" t="s">
        <v>132</v>
      </c>
      <c r="HJ1195" s="558" t="s">
        <v>148</v>
      </c>
      <c r="HK1195" s="550"/>
    </row>
    <row r="1196" spans="1:219" s="162" customFormat="1" ht="115" customHeight="1">
      <c r="A1196" s="337" t="s">
        <v>7654</v>
      </c>
      <c r="B1196" s="181" t="s">
        <v>7606</v>
      </c>
      <c r="C1196" s="181" t="s">
        <v>7655</v>
      </c>
      <c r="D1196" s="195" t="s">
        <v>98</v>
      </c>
      <c r="E1196" s="181" t="s">
        <v>132</v>
      </c>
      <c r="F1196" s="181" t="s">
        <v>137</v>
      </c>
      <c r="G1196" s="234" t="s">
        <v>137</v>
      </c>
      <c r="H1196" s="181" t="s">
        <v>132</v>
      </c>
      <c r="I1196" s="234" t="s">
        <v>137</v>
      </c>
      <c r="J1196" s="234" t="s">
        <v>137</v>
      </c>
      <c r="K1196" s="355" t="s">
        <v>138</v>
      </c>
      <c r="L1196" s="181" t="s">
        <v>137</v>
      </c>
      <c r="M1196" s="434" t="s">
        <v>137</v>
      </c>
      <c r="N1196" s="181" t="s">
        <v>132</v>
      </c>
      <c r="O1196" s="181" t="s">
        <v>137</v>
      </c>
      <c r="P1196" s="234" t="s">
        <v>137</v>
      </c>
      <c r="Q1196" s="181" t="s">
        <v>132</v>
      </c>
      <c r="R1196" s="181" t="s">
        <v>137</v>
      </c>
      <c r="S1196" s="234" t="s">
        <v>137</v>
      </c>
      <c r="T1196" s="181" t="s">
        <v>132</v>
      </c>
      <c r="U1196" s="234" t="s">
        <v>137</v>
      </c>
      <c r="V1196" s="234" t="s">
        <v>137</v>
      </c>
      <c r="W1196" s="181" t="s">
        <v>132</v>
      </c>
      <c r="X1196" s="181" t="s">
        <v>137</v>
      </c>
      <c r="Y1196" s="234" t="s">
        <v>17629</v>
      </c>
      <c r="Z1196" s="181" t="s">
        <v>132</v>
      </c>
      <c r="AA1196" s="181" t="s">
        <v>137</v>
      </c>
      <c r="AB1196" s="234" t="s">
        <v>137</v>
      </c>
      <c r="AC1196" s="181" t="s">
        <v>132</v>
      </c>
      <c r="AD1196" s="181" t="s">
        <v>137</v>
      </c>
      <c r="AE1196" s="234" t="s">
        <v>137</v>
      </c>
      <c r="AF1196" s="201" t="s">
        <v>148</v>
      </c>
      <c r="AG1196" s="181" t="s">
        <v>132</v>
      </c>
      <c r="AH1196" s="246" t="s">
        <v>10883</v>
      </c>
      <c r="AI1196" s="181" t="s">
        <v>132</v>
      </c>
      <c r="AJ1196" s="181" t="s">
        <v>137</v>
      </c>
      <c r="AK1196" s="234" t="s">
        <v>137</v>
      </c>
      <c r="AL1196" s="181" t="s">
        <v>132</v>
      </c>
      <c r="AM1196" s="181" t="s">
        <v>137</v>
      </c>
      <c r="AN1196" s="234" t="s">
        <v>137</v>
      </c>
      <c r="AO1196" s="181" t="s">
        <v>138</v>
      </c>
      <c r="AP1196" s="234" t="s">
        <v>137</v>
      </c>
      <c r="AQ1196" s="234" t="s">
        <v>137</v>
      </c>
      <c r="AR1196" s="181" t="s">
        <v>132</v>
      </c>
      <c r="AS1196" s="234"/>
      <c r="AT1196" s="234" t="s">
        <v>137</v>
      </c>
      <c r="AU1196" s="181" t="s">
        <v>132</v>
      </c>
      <c r="AV1196" s="181" t="s">
        <v>137</v>
      </c>
      <c r="AW1196" s="234" t="s">
        <v>137</v>
      </c>
      <c r="AX1196" s="181" t="s">
        <v>132</v>
      </c>
      <c r="AY1196" s="181" t="s">
        <v>137</v>
      </c>
      <c r="AZ1196" s="234" t="s">
        <v>137</v>
      </c>
      <c r="BA1196" s="181" t="s">
        <v>132</v>
      </c>
      <c r="BB1196" s="181" t="s">
        <v>137</v>
      </c>
      <c r="BC1196" s="234" t="s">
        <v>137</v>
      </c>
      <c r="BD1196" s="181">
        <v>15</v>
      </c>
      <c r="BE1196" s="181">
        <v>1</v>
      </c>
      <c r="BF1196" s="357">
        <v>6.6666666666666666E-2</v>
      </c>
      <c r="BG1196" s="234" t="s">
        <v>7656</v>
      </c>
      <c r="BH1196" s="181">
        <v>1</v>
      </c>
      <c r="BI1196" s="234" t="s">
        <v>7657</v>
      </c>
      <c r="BJ1196" s="181">
        <v>3</v>
      </c>
      <c r="BK1196" s="181">
        <v>1</v>
      </c>
      <c r="BL1196" s="357">
        <v>0.33333333333333331</v>
      </c>
      <c r="BM1196" s="234" t="s">
        <v>7658</v>
      </c>
      <c r="BN1196" s="181">
        <v>0</v>
      </c>
      <c r="BO1196" s="234" t="s">
        <v>137</v>
      </c>
      <c r="BP1196" s="181">
        <v>2</v>
      </c>
      <c r="BQ1196" s="181">
        <v>0</v>
      </c>
      <c r="BR1196" s="357">
        <v>0</v>
      </c>
      <c r="BS1196" s="234" t="s">
        <v>7659</v>
      </c>
      <c r="BT1196" s="181">
        <v>0</v>
      </c>
      <c r="BU1196" s="234" t="s">
        <v>137</v>
      </c>
      <c r="BV1196" s="181">
        <v>0</v>
      </c>
      <c r="BW1196" s="181">
        <v>0</v>
      </c>
      <c r="BX1196" s="358" t="s">
        <v>148</v>
      </c>
      <c r="BY1196" s="234"/>
      <c r="BZ1196" s="181">
        <v>0</v>
      </c>
      <c r="CA1196" s="234" t="s">
        <v>137</v>
      </c>
      <c r="CB1196" s="181">
        <v>3</v>
      </c>
      <c r="CC1196" s="181">
        <v>2</v>
      </c>
      <c r="CD1196" s="358">
        <v>0.66666666666666663</v>
      </c>
      <c r="CE1196" s="234" t="s">
        <v>7660</v>
      </c>
      <c r="CF1196" s="181">
        <v>0</v>
      </c>
      <c r="CG1196" s="234" t="s">
        <v>137</v>
      </c>
      <c r="CH1196" s="181">
        <v>2</v>
      </c>
      <c r="CI1196" s="181">
        <v>1</v>
      </c>
      <c r="CJ1196" s="358">
        <v>0.5</v>
      </c>
      <c r="CK1196" s="181" t="s">
        <v>19439</v>
      </c>
      <c r="CL1196" s="181">
        <v>0</v>
      </c>
      <c r="CM1196" s="234" t="s">
        <v>137</v>
      </c>
      <c r="CN1196" s="181">
        <v>2</v>
      </c>
      <c r="CO1196" s="181">
        <v>1</v>
      </c>
      <c r="CP1196" s="358">
        <v>0.5</v>
      </c>
      <c r="CQ1196" s="234" t="s">
        <v>7661</v>
      </c>
      <c r="CR1196" s="181">
        <v>0</v>
      </c>
      <c r="CS1196" s="234" t="s">
        <v>137</v>
      </c>
      <c r="CT1196" s="181">
        <v>0</v>
      </c>
      <c r="CU1196" s="181">
        <v>0</v>
      </c>
      <c r="CV1196" s="358" t="s">
        <v>148</v>
      </c>
      <c r="CW1196" s="234" t="s">
        <v>137</v>
      </c>
      <c r="CX1196" s="181">
        <v>0</v>
      </c>
      <c r="CY1196" s="234" t="s">
        <v>137</v>
      </c>
      <c r="CZ1196" s="181">
        <v>0</v>
      </c>
      <c r="DA1196" s="181">
        <v>0</v>
      </c>
      <c r="DB1196" s="358" t="s">
        <v>148</v>
      </c>
      <c r="DC1196" s="234" t="s">
        <v>137</v>
      </c>
      <c r="DD1196" s="181">
        <v>0</v>
      </c>
      <c r="DE1196" s="234" t="s">
        <v>137</v>
      </c>
      <c r="DF1196" s="181">
        <v>0</v>
      </c>
      <c r="DG1196" s="181">
        <v>0</v>
      </c>
      <c r="DH1196" s="358" t="s">
        <v>148</v>
      </c>
      <c r="DI1196" s="234" t="s">
        <v>137</v>
      </c>
      <c r="DJ1196" s="181">
        <v>0</v>
      </c>
      <c r="DK1196" s="234" t="s">
        <v>137</v>
      </c>
      <c r="DL1196" s="181">
        <v>0</v>
      </c>
      <c r="DM1196" s="181">
        <v>0</v>
      </c>
      <c r="DN1196" s="358" t="s">
        <v>148</v>
      </c>
      <c r="DO1196" s="234" t="s">
        <v>137</v>
      </c>
      <c r="DP1196" s="181">
        <v>0</v>
      </c>
      <c r="DQ1196" s="234" t="s">
        <v>137</v>
      </c>
      <c r="DR1196" s="181">
        <v>31</v>
      </c>
      <c r="DS1196" s="181">
        <v>0</v>
      </c>
      <c r="DT1196" s="358">
        <v>0</v>
      </c>
      <c r="DU1196" s="234" t="s">
        <v>7662</v>
      </c>
      <c r="DV1196" s="181">
        <v>0</v>
      </c>
      <c r="DW1196" s="234" t="s">
        <v>137</v>
      </c>
      <c r="DX1196" s="181">
        <v>3</v>
      </c>
      <c r="DY1196" s="181">
        <v>1</v>
      </c>
      <c r="DZ1196" s="357">
        <v>0.33333333333333331</v>
      </c>
      <c r="EA1196" s="234" t="s">
        <v>7663</v>
      </c>
      <c r="EB1196" s="181">
        <v>0</v>
      </c>
      <c r="EC1196" s="234" t="s">
        <v>137</v>
      </c>
      <c r="ED1196" s="181">
        <v>5</v>
      </c>
      <c r="EE1196" s="181">
        <v>0</v>
      </c>
      <c r="EF1196" s="357">
        <v>0</v>
      </c>
      <c r="EG1196" s="234" t="s">
        <v>7664</v>
      </c>
      <c r="EH1196" s="181">
        <v>1</v>
      </c>
      <c r="EI1196" s="234" t="s">
        <v>7665</v>
      </c>
      <c r="EJ1196" s="181">
        <v>1</v>
      </c>
      <c r="EK1196" s="181">
        <v>1</v>
      </c>
      <c r="EL1196" s="357">
        <v>1</v>
      </c>
      <c r="EM1196" s="234" t="s">
        <v>137</v>
      </c>
      <c r="EN1196" s="181">
        <v>0</v>
      </c>
      <c r="EO1196" s="234" t="s">
        <v>137</v>
      </c>
      <c r="EP1196" s="181">
        <v>6</v>
      </c>
      <c r="EQ1196" s="181">
        <v>5</v>
      </c>
      <c r="ER1196" s="358">
        <v>0.83333333333333337</v>
      </c>
      <c r="ES1196" s="234" t="s">
        <v>7666</v>
      </c>
      <c r="ET1196" s="181">
        <v>1</v>
      </c>
      <c r="EU1196" s="234" t="s">
        <v>7667</v>
      </c>
      <c r="EV1196" s="181">
        <v>20</v>
      </c>
      <c r="EW1196" s="181">
        <v>3</v>
      </c>
      <c r="EX1196" s="359">
        <v>0.15</v>
      </c>
      <c r="EY1196" s="234" t="s">
        <v>13483</v>
      </c>
      <c r="EZ1196" s="181">
        <v>0</v>
      </c>
      <c r="FA1196" s="234" t="s">
        <v>137</v>
      </c>
      <c r="FB1196" s="181">
        <v>0</v>
      </c>
      <c r="FC1196" s="181">
        <v>0</v>
      </c>
      <c r="FD1196" s="359" t="s">
        <v>148</v>
      </c>
      <c r="FE1196" s="234" t="s">
        <v>137</v>
      </c>
      <c r="FF1196" s="181">
        <v>0</v>
      </c>
      <c r="FG1196" s="234" t="s">
        <v>137</v>
      </c>
      <c r="FH1196" s="181">
        <v>0</v>
      </c>
      <c r="FI1196" s="181">
        <v>0</v>
      </c>
      <c r="FJ1196" s="359" t="s">
        <v>148</v>
      </c>
      <c r="FK1196" s="234" t="s">
        <v>137</v>
      </c>
      <c r="FL1196" s="181">
        <v>0</v>
      </c>
      <c r="FM1196" s="234" t="s">
        <v>137</v>
      </c>
      <c r="FN1196" s="181">
        <v>0</v>
      </c>
      <c r="FO1196" s="181">
        <v>0</v>
      </c>
      <c r="FP1196" s="359" t="s">
        <v>148</v>
      </c>
      <c r="FQ1196" s="234" t="s">
        <v>137</v>
      </c>
      <c r="FR1196" s="181">
        <v>0</v>
      </c>
      <c r="FS1196" s="234" t="s">
        <v>137</v>
      </c>
      <c r="FT1196" s="181">
        <v>0</v>
      </c>
      <c r="FU1196" s="181">
        <v>0</v>
      </c>
      <c r="FV1196" s="359" t="s">
        <v>148</v>
      </c>
      <c r="FW1196" s="234" t="s">
        <v>137</v>
      </c>
      <c r="FX1196" s="181">
        <v>0</v>
      </c>
      <c r="FY1196" s="234" t="s">
        <v>137</v>
      </c>
      <c r="FZ1196" s="181">
        <v>16</v>
      </c>
      <c r="GA1196" s="181">
        <v>2</v>
      </c>
      <c r="GB1196" s="359">
        <v>0.125</v>
      </c>
      <c r="GC1196" s="234" t="s">
        <v>7668</v>
      </c>
      <c r="GD1196" s="181">
        <v>1</v>
      </c>
      <c r="GE1196" s="234" t="s">
        <v>7669</v>
      </c>
      <c r="GF1196" s="181">
        <v>6</v>
      </c>
      <c r="GG1196" s="181">
        <v>0</v>
      </c>
      <c r="GH1196" s="359">
        <v>0</v>
      </c>
      <c r="GI1196" s="234" t="s">
        <v>7670</v>
      </c>
      <c r="GJ1196" s="181">
        <v>6</v>
      </c>
      <c r="GK1196" s="234" t="s">
        <v>7671</v>
      </c>
      <c r="GL1196" s="181" t="s">
        <v>143</v>
      </c>
      <c r="GM1196" s="181" t="s">
        <v>144</v>
      </c>
      <c r="GN1196" s="180" t="s">
        <v>133</v>
      </c>
      <c r="GO1196" s="272"/>
      <c r="GP1196" s="272"/>
      <c r="GQ1196" s="181" t="s">
        <v>145</v>
      </c>
      <c r="GR1196" s="181" t="s">
        <v>146</v>
      </c>
      <c r="GS1196" s="181"/>
      <c r="GT1196" s="181"/>
      <c r="GU1196" s="181"/>
      <c r="GV1196" s="181"/>
      <c r="GW1196" s="234"/>
      <c r="GX1196" s="181"/>
      <c r="GY1196" s="181"/>
      <c r="GZ1196" s="181"/>
      <c r="HA1196" s="181"/>
      <c r="HB1196" s="181"/>
      <c r="HC1196" s="181"/>
      <c r="HD1196" s="557" t="s">
        <v>132</v>
      </c>
      <c r="HE1196" s="550"/>
      <c r="HF1196" s="558" t="s">
        <v>132</v>
      </c>
      <c r="HG1196" s="550"/>
      <c r="HH1196" s="550"/>
      <c r="HI1196" s="558" t="s">
        <v>132</v>
      </c>
      <c r="HJ1196" s="558" t="s">
        <v>148</v>
      </c>
      <c r="HK1196" s="550"/>
    </row>
    <row r="1197" spans="1:219" s="162" customFormat="1" ht="115" customHeight="1">
      <c r="A1197" s="337" t="s">
        <v>7672</v>
      </c>
      <c r="B1197" s="181" t="s">
        <v>7606</v>
      </c>
      <c r="C1197" s="181" t="s">
        <v>7673</v>
      </c>
      <c r="D1197" s="195" t="s">
        <v>99</v>
      </c>
      <c r="E1197" s="181" t="s">
        <v>132</v>
      </c>
      <c r="F1197" s="181" t="s">
        <v>137</v>
      </c>
      <c r="G1197" s="234" t="s">
        <v>137</v>
      </c>
      <c r="H1197" s="181" t="s">
        <v>132</v>
      </c>
      <c r="I1197" s="234" t="s">
        <v>137</v>
      </c>
      <c r="J1197" s="234" t="s">
        <v>137</v>
      </c>
      <c r="K1197" s="355" t="s">
        <v>138</v>
      </c>
      <c r="L1197" s="181" t="s">
        <v>137</v>
      </c>
      <c r="M1197" s="434" t="s">
        <v>137</v>
      </c>
      <c r="N1197" s="181" t="s">
        <v>132</v>
      </c>
      <c r="O1197" s="181" t="s">
        <v>137</v>
      </c>
      <c r="P1197" s="234" t="s">
        <v>137</v>
      </c>
      <c r="Q1197" s="181" t="s">
        <v>132</v>
      </c>
      <c r="R1197" s="181" t="s">
        <v>137</v>
      </c>
      <c r="S1197" s="234" t="s">
        <v>137</v>
      </c>
      <c r="T1197" s="181" t="s">
        <v>132</v>
      </c>
      <c r="U1197" s="234" t="s">
        <v>137</v>
      </c>
      <c r="V1197" s="234" t="s">
        <v>137</v>
      </c>
      <c r="W1197" s="181" t="s">
        <v>132</v>
      </c>
      <c r="X1197" s="181"/>
      <c r="Y1197" s="234"/>
      <c r="Z1197" s="181" t="s">
        <v>132</v>
      </c>
      <c r="AA1197" s="181" t="s">
        <v>137</v>
      </c>
      <c r="AB1197" s="234" t="s">
        <v>137</v>
      </c>
      <c r="AC1197" s="181" t="s">
        <v>132</v>
      </c>
      <c r="AD1197" s="181" t="s">
        <v>137</v>
      </c>
      <c r="AE1197" s="234" t="s">
        <v>137</v>
      </c>
      <c r="AF1197" s="201" t="s">
        <v>132</v>
      </c>
      <c r="AG1197" s="181"/>
      <c r="AH1197" s="246"/>
      <c r="AI1197" s="181" t="s">
        <v>132</v>
      </c>
      <c r="AJ1197" s="181" t="s">
        <v>137</v>
      </c>
      <c r="AK1197" s="234" t="s">
        <v>137</v>
      </c>
      <c r="AL1197" s="181" t="s">
        <v>138</v>
      </c>
      <c r="AM1197" s="181" t="s">
        <v>132</v>
      </c>
      <c r="AN1197" s="234" t="s">
        <v>17630</v>
      </c>
      <c r="AO1197" s="181" t="s">
        <v>138</v>
      </c>
      <c r="AP1197" s="234" t="s">
        <v>137</v>
      </c>
      <c r="AQ1197" s="234" t="s">
        <v>137</v>
      </c>
      <c r="AR1197" s="181" t="s">
        <v>132</v>
      </c>
      <c r="AS1197" s="234" t="s">
        <v>137</v>
      </c>
      <c r="AT1197" s="234" t="s">
        <v>137</v>
      </c>
      <c r="AU1197" s="181" t="s">
        <v>132</v>
      </c>
      <c r="AV1197" s="181" t="s">
        <v>137</v>
      </c>
      <c r="AW1197" s="234" t="s">
        <v>137</v>
      </c>
      <c r="AX1197" s="181" t="s">
        <v>132</v>
      </c>
      <c r="AY1197" s="181"/>
      <c r="AZ1197" s="234"/>
      <c r="BA1197" s="181" t="s">
        <v>132</v>
      </c>
      <c r="BB1197" s="181" t="s">
        <v>137</v>
      </c>
      <c r="BC1197" s="234" t="s">
        <v>137</v>
      </c>
      <c r="BD1197" s="181">
        <v>0</v>
      </c>
      <c r="BE1197" s="181">
        <v>0</v>
      </c>
      <c r="BF1197" s="357" t="s">
        <v>148</v>
      </c>
      <c r="BG1197" s="234" t="s">
        <v>137</v>
      </c>
      <c r="BH1197" s="181">
        <v>0</v>
      </c>
      <c r="BI1197" s="234" t="s">
        <v>137</v>
      </c>
      <c r="BJ1197" s="181">
        <v>1</v>
      </c>
      <c r="BK1197" s="181">
        <v>0</v>
      </c>
      <c r="BL1197" s="357">
        <v>0</v>
      </c>
      <c r="BM1197" s="234" t="s">
        <v>17631</v>
      </c>
      <c r="BN1197" s="181">
        <v>1</v>
      </c>
      <c r="BO1197" s="234" t="s">
        <v>17632</v>
      </c>
      <c r="BP1197" s="181">
        <v>0</v>
      </c>
      <c r="BQ1197" s="181">
        <v>0</v>
      </c>
      <c r="BR1197" s="357" t="s">
        <v>148</v>
      </c>
      <c r="BS1197" s="234" t="s">
        <v>137</v>
      </c>
      <c r="BT1197" s="181">
        <v>0</v>
      </c>
      <c r="BU1197" s="234" t="s">
        <v>137</v>
      </c>
      <c r="BV1197" s="181">
        <v>0</v>
      </c>
      <c r="BW1197" s="181">
        <v>0</v>
      </c>
      <c r="BX1197" s="358" t="s">
        <v>148</v>
      </c>
      <c r="BY1197" s="234"/>
      <c r="BZ1197" s="181">
        <v>0</v>
      </c>
      <c r="CA1197" s="234" t="s">
        <v>137</v>
      </c>
      <c r="CB1197" s="181">
        <v>1</v>
      </c>
      <c r="CC1197" s="181">
        <v>0</v>
      </c>
      <c r="CD1197" s="358">
        <v>0</v>
      </c>
      <c r="CE1197" s="234" t="s">
        <v>7674</v>
      </c>
      <c r="CF1197" s="181">
        <v>0</v>
      </c>
      <c r="CG1197" s="234" t="s">
        <v>137</v>
      </c>
      <c r="CH1197" s="181">
        <v>0</v>
      </c>
      <c r="CI1197" s="181">
        <v>0</v>
      </c>
      <c r="CJ1197" s="358" t="s">
        <v>148</v>
      </c>
      <c r="CK1197" s="181" t="s">
        <v>137</v>
      </c>
      <c r="CL1197" s="181">
        <v>0</v>
      </c>
      <c r="CM1197" s="234" t="s">
        <v>137</v>
      </c>
      <c r="CN1197" s="181">
        <v>0</v>
      </c>
      <c r="CO1197" s="181">
        <v>0</v>
      </c>
      <c r="CP1197" s="358" t="s">
        <v>148</v>
      </c>
      <c r="CQ1197" s="234" t="s">
        <v>137</v>
      </c>
      <c r="CR1197" s="181">
        <v>0</v>
      </c>
      <c r="CS1197" s="234" t="s">
        <v>137</v>
      </c>
      <c r="CT1197" s="181">
        <v>2</v>
      </c>
      <c r="CU1197" s="181">
        <v>1</v>
      </c>
      <c r="CV1197" s="358">
        <v>0.5</v>
      </c>
      <c r="CW1197" s="234" t="s">
        <v>17633</v>
      </c>
      <c r="CX1197" s="181">
        <v>1</v>
      </c>
      <c r="CY1197" s="234" t="s">
        <v>17634</v>
      </c>
      <c r="CZ1197" s="181">
        <v>0</v>
      </c>
      <c r="DA1197" s="181">
        <v>0</v>
      </c>
      <c r="DB1197" s="358" t="s">
        <v>148</v>
      </c>
      <c r="DC1197" s="234" t="s">
        <v>137</v>
      </c>
      <c r="DD1197" s="181">
        <v>0</v>
      </c>
      <c r="DE1197" s="234" t="s">
        <v>137</v>
      </c>
      <c r="DF1197" s="181">
        <v>0</v>
      </c>
      <c r="DG1197" s="181">
        <v>0</v>
      </c>
      <c r="DH1197" s="358" t="s">
        <v>148</v>
      </c>
      <c r="DI1197" s="234" t="s">
        <v>137</v>
      </c>
      <c r="DJ1197" s="181">
        <v>0</v>
      </c>
      <c r="DK1197" s="234" t="s">
        <v>137</v>
      </c>
      <c r="DL1197" s="181">
        <v>0</v>
      </c>
      <c r="DM1197" s="181">
        <v>0</v>
      </c>
      <c r="DN1197" s="358" t="s">
        <v>148</v>
      </c>
      <c r="DO1197" s="234" t="s">
        <v>137</v>
      </c>
      <c r="DP1197" s="181">
        <v>0</v>
      </c>
      <c r="DQ1197" s="234" t="s">
        <v>137</v>
      </c>
      <c r="DR1197" s="181">
        <v>26</v>
      </c>
      <c r="DS1197" s="181">
        <v>0</v>
      </c>
      <c r="DT1197" s="358">
        <v>0</v>
      </c>
      <c r="DU1197" s="234" t="s">
        <v>7675</v>
      </c>
      <c r="DV1197" s="181">
        <v>0</v>
      </c>
      <c r="DW1197" s="234" t="s">
        <v>137</v>
      </c>
      <c r="DX1197" s="181">
        <v>0</v>
      </c>
      <c r="DY1197" s="181">
        <v>0</v>
      </c>
      <c r="DZ1197" s="357" t="s">
        <v>148</v>
      </c>
      <c r="EA1197" s="234" t="s">
        <v>137</v>
      </c>
      <c r="EB1197" s="181">
        <v>0</v>
      </c>
      <c r="EC1197" s="234" t="s">
        <v>137</v>
      </c>
      <c r="ED1197" s="181">
        <v>0</v>
      </c>
      <c r="EE1197" s="181">
        <v>0</v>
      </c>
      <c r="EF1197" s="357" t="s">
        <v>148</v>
      </c>
      <c r="EG1197" s="234" t="s">
        <v>137</v>
      </c>
      <c r="EH1197" s="181">
        <v>0</v>
      </c>
      <c r="EI1197" s="234" t="s">
        <v>137</v>
      </c>
      <c r="EJ1197" s="181">
        <v>1</v>
      </c>
      <c r="EK1197" s="181">
        <v>0</v>
      </c>
      <c r="EL1197" s="357">
        <v>0</v>
      </c>
      <c r="EM1197" s="234" t="s">
        <v>17635</v>
      </c>
      <c r="EN1197" s="181">
        <v>1</v>
      </c>
      <c r="EO1197" s="234" t="s">
        <v>7676</v>
      </c>
      <c r="EP1197" s="181">
        <v>0</v>
      </c>
      <c r="EQ1197" s="181">
        <v>0</v>
      </c>
      <c r="ER1197" s="358" t="s">
        <v>148</v>
      </c>
      <c r="ES1197" s="234" t="s">
        <v>137</v>
      </c>
      <c r="ET1197" s="181">
        <v>0</v>
      </c>
      <c r="EU1197" s="234" t="s">
        <v>137</v>
      </c>
      <c r="EV1197" s="181">
        <v>3</v>
      </c>
      <c r="EW1197" s="181">
        <v>0</v>
      </c>
      <c r="EX1197" s="359">
        <v>0</v>
      </c>
      <c r="EY1197" s="234" t="s">
        <v>7677</v>
      </c>
      <c r="EZ1197" s="181">
        <v>3</v>
      </c>
      <c r="FA1197" s="234" t="s">
        <v>7677</v>
      </c>
      <c r="FB1197" s="181">
        <v>0</v>
      </c>
      <c r="FC1197" s="181">
        <v>0</v>
      </c>
      <c r="FD1197" s="359" t="s">
        <v>148</v>
      </c>
      <c r="FE1197" s="234" t="s">
        <v>137</v>
      </c>
      <c r="FF1197" s="181">
        <v>0</v>
      </c>
      <c r="FG1197" s="234" t="s">
        <v>137</v>
      </c>
      <c r="FH1197" s="181">
        <v>0</v>
      </c>
      <c r="FI1197" s="181">
        <v>0</v>
      </c>
      <c r="FJ1197" s="359" t="s">
        <v>148</v>
      </c>
      <c r="FK1197" s="234" t="s">
        <v>137</v>
      </c>
      <c r="FL1197" s="181">
        <v>0</v>
      </c>
      <c r="FM1197" s="234" t="s">
        <v>137</v>
      </c>
      <c r="FN1197" s="181">
        <v>0</v>
      </c>
      <c r="FO1197" s="181">
        <v>0</v>
      </c>
      <c r="FP1197" s="359" t="s">
        <v>148</v>
      </c>
      <c r="FQ1197" s="234" t="s">
        <v>137</v>
      </c>
      <c r="FR1197" s="181">
        <v>0</v>
      </c>
      <c r="FS1197" s="234" t="s">
        <v>137</v>
      </c>
      <c r="FT1197" s="181">
        <v>1</v>
      </c>
      <c r="FU1197" s="181">
        <v>0</v>
      </c>
      <c r="FV1197" s="359">
        <v>0</v>
      </c>
      <c r="FW1197" s="234" t="s">
        <v>7677</v>
      </c>
      <c r="FX1197" s="181">
        <v>1</v>
      </c>
      <c r="FY1197" s="234" t="s">
        <v>7677</v>
      </c>
      <c r="FZ1197" s="181">
        <v>2</v>
      </c>
      <c r="GA1197" s="181">
        <v>0</v>
      </c>
      <c r="GB1197" s="359">
        <v>0</v>
      </c>
      <c r="GC1197" s="234" t="s">
        <v>7677</v>
      </c>
      <c r="GD1197" s="181">
        <v>1</v>
      </c>
      <c r="GE1197" s="234" t="s">
        <v>7677</v>
      </c>
      <c r="GF1197" s="181">
        <v>7</v>
      </c>
      <c r="GG1197" s="181">
        <v>0</v>
      </c>
      <c r="GH1197" s="359">
        <v>0</v>
      </c>
      <c r="GI1197" s="234" t="s">
        <v>7678</v>
      </c>
      <c r="GJ1197" s="181">
        <v>0</v>
      </c>
      <c r="GK1197" s="234" t="s">
        <v>137</v>
      </c>
      <c r="GL1197" s="181" t="s">
        <v>143</v>
      </c>
      <c r="GM1197" s="181" t="s">
        <v>144</v>
      </c>
      <c r="GN1197" s="180" t="s">
        <v>146</v>
      </c>
      <c r="GO1197" s="272"/>
      <c r="GP1197" s="272"/>
      <c r="GQ1197" s="181" t="s">
        <v>145</v>
      </c>
      <c r="GR1197" s="181" t="s">
        <v>146</v>
      </c>
      <c r="GS1197" s="181"/>
      <c r="GT1197" s="181"/>
      <c r="GU1197" s="181"/>
      <c r="GV1197" s="181"/>
      <c r="GW1197" s="234"/>
      <c r="GX1197" s="181"/>
      <c r="GY1197" s="181"/>
      <c r="GZ1197" s="181"/>
      <c r="HA1197" s="181"/>
      <c r="HB1197" s="181"/>
      <c r="HC1197" s="181"/>
      <c r="HD1197" s="557" t="s">
        <v>132</v>
      </c>
      <c r="HE1197" s="550"/>
      <c r="HF1197" s="558" t="s">
        <v>132</v>
      </c>
      <c r="HG1197" s="550"/>
      <c r="HH1197" s="550"/>
      <c r="HI1197" s="558" t="s">
        <v>132</v>
      </c>
      <c r="HJ1197" s="558" t="s">
        <v>148</v>
      </c>
      <c r="HK1197" s="550"/>
    </row>
    <row r="1198" spans="1:219" s="162" customFormat="1" ht="115" customHeight="1">
      <c r="A1198" s="337" t="s">
        <v>17636</v>
      </c>
      <c r="B1198" s="181" t="s">
        <v>7606</v>
      </c>
      <c r="C1198" s="181" t="s">
        <v>7679</v>
      </c>
      <c r="D1198" s="195" t="s">
        <v>108</v>
      </c>
      <c r="E1198" s="181" t="s">
        <v>132</v>
      </c>
      <c r="F1198" s="181" t="s">
        <v>137</v>
      </c>
      <c r="G1198" s="234" t="s">
        <v>137</v>
      </c>
      <c r="H1198" s="181" t="s">
        <v>132</v>
      </c>
      <c r="I1198" s="234" t="s">
        <v>137</v>
      </c>
      <c r="J1198" s="234" t="s">
        <v>137</v>
      </c>
      <c r="K1198" s="355" t="s">
        <v>132</v>
      </c>
      <c r="L1198" s="181" t="s">
        <v>137</v>
      </c>
      <c r="M1198" s="434" t="s">
        <v>137</v>
      </c>
      <c r="N1198" s="181" t="s">
        <v>132</v>
      </c>
      <c r="O1198" s="181" t="s">
        <v>137</v>
      </c>
      <c r="P1198" s="234" t="s">
        <v>137</v>
      </c>
      <c r="Q1198" s="181" t="s">
        <v>132</v>
      </c>
      <c r="R1198" s="181" t="s">
        <v>137</v>
      </c>
      <c r="S1198" s="234" t="s">
        <v>137</v>
      </c>
      <c r="T1198" s="181" t="s">
        <v>132</v>
      </c>
      <c r="U1198" s="234" t="s">
        <v>137</v>
      </c>
      <c r="V1198" s="234" t="s">
        <v>137</v>
      </c>
      <c r="W1198" s="181" t="s">
        <v>132</v>
      </c>
      <c r="X1198" s="181" t="s">
        <v>137</v>
      </c>
      <c r="Y1198" s="234" t="s">
        <v>137</v>
      </c>
      <c r="Z1198" s="181" t="s">
        <v>132</v>
      </c>
      <c r="AA1198" s="181"/>
      <c r="AB1198" s="234"/>
      <c r="AC1198" s="181" t="s">
        <v>132</v>
      </c>
      <c r="AD1198" s="181" t="s">
        <v>137</v>
      </c>
      <c r="AE1198" s="234" t="s">
        <v>137</v>
      </c>
      <c r="AF1198" s="201" t="s">
        <v>148</v>
      </c>
      <c r="AG1198" s="181"/>
      <c r="AH1198" s="246"/>
      <c r="AI1198" s="181" t="s">
        <v>132</v>
      </c>
      <c r="AJ1198" s="181" t="s">
        <v>137</v>
      </c>
      <c r="AK1198" s="234" t="s">
        <v>137</v>
      </c>
      <c r="AL1198" s="181" t="s">
        <v>132</v>
      </c>
      <c r="AM1198" s="181" t="s">
        <v>137</v>
      </c>
      <c r="AN1198" s="234" t="s">
        <v>137</v>
      </c>
      <c r="AO1198" s="181" t="s">
        <v>132</v>
      </c>
      <c r="AP1198" s="234" t="s">
        <v>137</v>
      </c>
      <c r="AQ1198" s="234" t="s">
        <v>137</v>
      </c>
      <c r="AR1198" s="181" t="s">
        <v>132</v>
      </c>
      <c r="AS1198" s="234" t="s">
        <v>137</v>
      </c>
      <c r="AT1198" s="234" t="s">
        <v>137</v>
      </c>
      <c r="AU1198" s="181" t="s">
        <v>132</v>
      </c>
      <c r="AV1198" s="181" t="s">
        <v>137</v>
      </c>
      <c r="AW1198" s="234" t="s">
        <v>137</v>
      </c>
      <c r="AX1198" s="181" t="s">
        <v>132</v>
      </c>
      <c r="AY1198" s="181" t="s">
        <v>137</v>
      </c>
      <c r="AZ1198" s="234" t="s">
        <v>137</v>
      </c>
      <c r="BA1198" s="181" t="s">
        <v>132</v>
      </c>
      <c r="BB1198" s="181" t="s">
        <v>137</v>
      </c>
      <c r="BC1198" s="234" t="s">
        <v>137</v>
      </c>
      <c r="BD1198" s="181">
        <v>7</v>
      </c>
      <c r="BE1198" s="181">
        <v>7</v>
      </c>
      <c r="BF1198" s="357">
        <v>1</v>
      </c>
      <c r="BG1198" s="234" t="s">
        <v>137</v>
      </c>
      <c r="BH1198" s="181">
        <v>0</v>
      </c>
      <c r="BI1198" s="234"/>
      <c r="BJ1198" s="181">
        <v>17</v>
      </c>
      <c r="BK1198" s="181">
        <v>17</v>
      </c>
      <c r="BL1198" s="357">
        <v>1</v>
      </c>
      <c r="BM1198" s="234" t="s">
        <v>137</v>
      </c>
      <c r="BN1198" s="181">
        <v>0</v>
      </c>
      <c r="BO1198" s="234" t="s">
        <v>137</v>
      </c>
      <c r="BP1198" s="181">
        <v>3</v>
      </c>
      <c r="BQ1198" s="181">
        <v>3</v>
      </c>
      <c r="BR1198" s="357">
        <v>1</v>
      </c>
      <c r="BS1198" s="234" t="s">
        <v>137</v>
      </c>
      <c r="BT1198" s="181">
        <v>0</v>
      </c>
      <c r="BU1198" s="234" t="s">
        <v>137</v>
      </c>
      <c r="BV1198" s="181">
        <v>0</v>
      </c>
      <c r="BW1198" s="181">
        <v>0</v>
      </c>
      <c r="BX1198" s="358" t="s">
        <v>148</v>
      </c>
      <c r="BY1198" s="234"/>
      <c r="BZ1198" s="181">
        <v>0</v>
      </c>
      <c r="CA1198" s="234" t="s">
        <v>137</v>
      </c>
      <c r="CB1198" s="181">
        <v>0</v>
      </c>
      <c r="CC1198" s="181">
        <v>0</v>
      </c>
      <c r="CD1198" s="358" t="s">
        <v>148</v>
      </c>
      <c r="CE1198" s="234" t="s">
        <v>137</v>
      </c>
      <c r="CF1198" s="181">
        <v>0</v>
      </c>
      <c r="CG1198" s="234" t="s">
        <v>137</v>
      </c>
      <c r="CH1198" s="181">
        <v>0</v>
      </c>
      <c r="CI1198" s="181">
        <v>0</v>
      </c>
      <c r="CJ1198" s="358" t="s">
        <v>148</v>
      </c>
      <c r="CK1198" s="181" t="s">
        <v>137</v>
      </c>
      <c r="CL1198" s="181">
        <v>0</v>
      </c>
      <c r="CM1198" s="234" t="s">
        <v>137</v>
      </c>
      <c r="CN1198" s="181">
        <v>1</v>
      </c>
      <c r="CO1198" s="181">
        <v>1</v>
      </c>
      <c r="CP1198" s="358">
        <v>1</v>
      </c>
      <c r="CQ1198" s="234" t="s">
        <v>137</v>
      </c>
      <c r="CR1198" s="181">
        <v>0</v>
      </c>
      <c r="CS1198" s="234" t="s">
        <v>137</v>
      </c>
      <c r="CT1198" s="181">
        <v>1</v>
      </c>
      <c r="CU1198" s="181">
        <v>1</v>
      </c>
      <c r="CV1198" s="358">
        <v>1</v>
      </c>
      <c r="CW1198" s="234" t="s">
        <v>137</v>
      </c>
      <c r="CX1198" s="181">
        <v>0</v>
      </c>
      <c r="CY1198" s="234" t="s">
        <v>137</v>
      </c>
      <c r="CZ1198" s="181">
        <v>0</v>
      </c>
      <c r="DA1198" s="181">
        <v>0</v>
      </c>
      <c r="DB1198" s="358" t="s">
        <v>148</v>
      </c>
      <c r="DC1198" s="234" t="s">
        <v>137</v>
      </c>
      <c r="DD1198" s="181">
        <v>0</v>
      </c>
      <c r="DE1198" s="234" t="s">
        <v>137</v>
      </c>
      <c r="DF1198" s="181">
        <v>0</v>
      </c>
      <c r="DG1198" s="181">
        <v>0</v>
      </c>
      <c r="DH1198" s="358" t="s">
        <v>148</v>
      </c>
      <c r="DI1198" s="234" t="s">
        <v>137</v>
      </c>
      <c r="DJ1198" s="181">
        <v>0</v>
      </c>
      <c r="DK1198" s="234" t="s">
        <v>137</v>
      </c>
      <c r="DL1198" s="181">
        <v>1</v>
      </c>
      <c r="DM1198" s="181">
        <v>1</v>
      </c>
      <c r="DN1198" s="358">
        <v>1</v>
      </c>
      <c r="DO1198" s="234" t="s">
        <v>137</v>
      </c>
      <c r="DP1198" s="181">
        <v>0</v>
      </c>
      <c r="DQ1198" s="234" t="s">
        <v>137</v>
      </c>
      <c r="DR1198" s="181">
        <v>5</v>
      </c>
      <c r="DS1198" s="181">
        <v>0</v>
      </c>
      <c r="DT1198" s="358">
        <v>0</v>
      </c>
      <c r="DU1198" s="234" t="s">
        <v>17637</v>
      </c>
      <c r="DV1198" s="181">
        <v>0</v>
      </c>
      <c r="DW1198" s="234" t="s">
        <v>137</v>
      </c>
      <c r="DX1198" s="181">
        <v>3</v>
      </c>
      <c r="DY1198" s="181">
        <v>3</v>
      </c>
      <c r="DZ1198" s="357">
        <v>1</v>
      </c>
      <c r="EA1198" s="234" t="s">
        <v>137</v>
      </c>
      <c r="EB1198" s="181">
        <v>0</v>
      </c>
      <c r="EC1198" s="234" t="s">
        <v>137</v>
      </c>
      <c r="ED1198" s="181">
        <v>1</v>
      </c>
      <c r="EE1198" s="181">
        <v>0</v>
      </c>
      <c r="EF1198" s="357">
        <v>0</v>
      </c>
      <c r="EG1198" s="234" t="s">
        <v>7680</v>
      </c>
      <c r="EH1198" s="181">
        <v>0</v>
      </c>
      <c r="EI1198" s="234" t="s">
        <v>137</v>
      </c>
      <c r="EJ1198" s="181">
        <v>3</v>
      </c>
      <c r="EK1198" s="181">
        <v>0</v>
      </c>
      <c r="EL1198" s="357">
        <v>0</v>
      </c>
      <c r="EM1198" s="234" t="s">
        <v>17638</v>
      </c>
      <c r="EN1198" s="181">
        <v>3</v>
      </c>
      <c r="EO1198" s="234" t="s">
        <v>7681</v>
      </c>
      <c r="EP1198" s="181">
        <v>1</v>
      </c>
      <c r="EQ1198" s="181">
        <v>1</v>
      </c>
      <c r="ER1198" s="358">
        <v>1</v>
      </c>
      <c r="ES1198" s="234" t="s">
        <v>137</v>
      </c>
      <c r="ET1198" s="181">
        <v>0</v>
      </c>
      <c r="EU1198" s="234" t="s">
        <v>137</v>
      </c>
      <c r="EV1198" s="181">
        <v>0</v>
      </c>
      <c r="EW1198" s="181">
        <v>0</v>
      </c>
      <c r="EX1198" s="359" t="s">
        <v>148</v>
      </c>
      <c r="EY1198" s="234" t="s">
        <v>137</v>
      </c>
      <c r="EZ1198" s="181">
        <v>0</v>
      </c>
      <c r="FA1198" s="234" t="s">
        <v>137</v>
      </c>
      <c r="FB1198" s="181">
        <v>9</v>
      </c>
      <c r="FC1198" s="181">
        <v>8</v>
      </c>
      <c r="FD1198" s="359">
        <v>0.88888888888888884</v>
      </c>
      <c r="FE1198" s="234" t="s">
        <v>17639</v>
      </c>
      <c r="FF1198" s="181">
        <v>1</v>
      </c>
      <c r="FG1198" s="234" t="s">
        <v>7681</v>
      </c>
      <c r="FH1198" s="181">
        <v>0</v>
      </c>
      <c r="FI1198" s="181">
        <v>0</v>
      </c>
      <c r="FJ1198" s="359" t="s">
        <v>148</v>
      </c>
      <c r="FK1198" s="234" t="s">
        <v>137</v>
      </c>
      <c r="FL1198" s="181">
        <v>0</v>
      </c>
      <c r="FM1198" s="234" t="s">
        <v>137</v>
      </c>
      <c r="FN1198" s="181">
        <v>0</v>
      </c>
      <c r="FO1198" s="181">
        <v>0</v>
      </c>
      <c r="FP1198" s="359" t="s">
        <v>148</v>
      </c>
      <c r="FQ1198" s="234" t="s">
        <v>137</v>
      </c>
      <c r="FR1198" s="181">
        <v>0</v>
      </c>
      <c r="FS1198" s="234" t="s">
        <v>137</v>
      </c>
      <c r="FT1198" s="181">
        <v>0</v>
      </c>
      <c r="FU1198" s="181">
        <v>0</v>
      </c>
      <c r="FV1198" s="359" t="s">
        <v>148</v>
      </c>
      <c r="FW1198" s="234" t="s">
        <v>137</v>
      </c>
      <c r="FX1198" s="181">
        <v>0</v>
      </c>
      <c r="FY1198" s="234" t="s">
        <v>137</v>
      </c>
      <c r="FZ1198" s="181">
        <v>1</v>
      </c>
      <c r="GA1198" s="181">
        <v>1</v>
      </c>
      <c r="GB1198" s="359">
        <v>1</v>
      </c>
      <c r="GC1198" s="234"/>
      <c r="GD1198" s="181">
        <v>0</v>
      </c>
      <c r="GE1198" s="234" t="s">
        <v>137</v>
      </c>
      <c r="GF1198" s="181">
        <v>12</v>
      </c>
      <c r="GG1198" s="181">
        <v>0</v>
      </c>
      <c r="GH1198" s="359">
        <v>0</v>
      </c>
      <c r="GI1198" s="234" t="s">
        <v>7682</v>
      </c>
      <c r="GJ1198" s="181">
        <v>0</v>
      </c>
      <c r="GK1198" s="234" t="s">
        <v>137</v>
      </c>
      <c r="GL1198" s="181" t="s">
        <v>143</v>
      </c>
      <c r="GM1198" s="181" t="s">
        <v>144</v>
      </c>
      <c r="GN1198" s="180" t="s">
        <v>133</v>
      </c>
      <c r="GO1198" s="272"/>
      <c r="GP1198" s="272"/>
      <c r="GQ1198" s="181" t="s">
        <v>145</v>
      </c>
      <c r="GR1198" s="181" t="s">
        <v>146</v>
      </c>
      <c r="GS1198" s="181"/>
      <c r="GT1198" s="181"/>
      <c r="GU1198" s="181"/>
      <c r="GV1198" s="181"/>
      <c r="GW1198" s="234" t="s">
        <v>7683</v>
      </c>
      <c r="GX1198" s="181"/>
      <c r="GY1198" s="181"/>
      <c r="GZ1198" s="181"/>
      <c r="HA1198" s="181"/>
      <c r="HB1198" s="181"/>
      <c r="HC1198" s="181"/>
      <c r="HD1198" s="557" t="s">
        <v>132</v>
      </c>
      <c r="HE1198" s="550"/>
      <c r="HF1198" s="558" t="s">
        <v>132</v>
      </c>
      <c r="HG1198" s="550"/>
      <c r="HH1198" s="550"/>
      <c r="HI1198" s="558" t="s">
        <v>132</v>
      </c>
      <c r="HJ1198" s="558" t="s">
        <v>148</v>
      </c>
      <c r="HK1198" s="550"/>
    </row>
    <row r="1199" spans="1:219" s="162" customFormat="1" ht="115" customHeight="1">
      <c r="A1199" s="337" t="s">
        <v>7684</v>
      </c>
      <c r="B1199" s="181" t="s">
        <v>7606</v>
      </c>
      <c r="C1199" s="181" t="s">
        <v>7685</v>
      </c>
      <c r="D1199" s="195" t="s">
        <v>104</v>
      </c>
      <c r="E1199" s="181" t="s">
        <v>132</v>
      </c>
      <c r="F1199" s="181" t="s">
        <v>137</v>
      </c>
      <c r="G1199" s="234" t="s">
        <v>137</v>
      </c>
      <c r="H1199" s="181" t="s">
        <v>132</v>
      </c>
      <c r="I1199" s="234" t="s">
        <v>137</v>
      </c>
      <c r="J1199" s="234" t="s">
        <v>137</v>
      </c>
      <c r="K1199" s="355" t="s">
        <v>132</v>
      </c>
      <c r="L1199" s="181" t="s">
        <v>137</v>
      </c>
      <c r="M1199" s="434" t="s">
        <v>137</v>
      </c>
      <c r="N1199" s="181" t="s">
        <v>132</v>
      </c>
      <c r="O1199" s="181" t="s">
        <v>137</v>
      </c>
      <c r="P1199" s="234" t="s">
        <v>137</v>
      </c>
      <c r="Q1199" s="181" t="s">
        <v>132</v>
      </c>
      <c r="R1199" s="181" t="s">
        <v>137</v>
      </c>
      <c r="S1199" s="234" t="s">
        <v>137</v>
      </c>
      <c r="T1199" s="181" t="s">
        <v>132</v>
      </c>
      <c r="U1199" s="234" t="s">
        <v>137</v>
      </c>
      <c r="V1199" s="234" t="s">
        <v>137</v>
      </c>
      <c r="W1199" s="181" t="s">
        <v>132</v>
      </c>
      <c r="X1199" s="181" t="s">
        <v>137</v>
      </c>
      <c r="Y1199" s="234" t="s">
        <v>137</v>
      </c>
      <c r="Z1199" s="181" t="s">
        <v>132</v>
      </c>
      <c r="AA1199" s="181" t="s">
        <v>137</v>
      </c>
      <c r="AB1199" s="234" t="s">
        <v>137</v>
      </c>
      <c r="AC1199" s="181" t="s">
        <v>132</v>
      </c>
      <c r="AD1199" s="181" t="s">
        <v>137</v>
      </c>
      <c r="AE1199" s="234" t="s">
        <v>137</v>
      </c>
      <c r="AF1199" s="201" t="s">
        <v>132</v>
      </c>
      <c r="AG1199" s="181"/>
      <c r="AH1199" s="246"/>
      <c r="AI1199" s="181" t="s">
        <v>132</v>
      </c>
      <c r="AJ1199" s="181" t="s">
        <v>137</v>
      </c>
      <c r="AK1199" s="234" t="s">
        <v>137</v>
      </c>
      <c r="AL1199" s="181" t="s">
        <v>132</v>
      </c>
      <c r="AM1199" s="181"/>
      <c r="AN1199" s="234"/>
      <c r="AO1199" s="181" t="s">
        <v>138</v>
      </c>
      <c r="AP1199" s="234" t="s">
        <v>137</v>
      </c>
      <c r="AQ1199" s="234" t="s">
        <v>137</v>
      </c>
      <c r="AR1199" s="181" t="s">
        <v>138</v>
      </c>
      <c r="AS1199" s="234" t="s">
        <v>137</v>
      </c>
      <c r="AT1199" s="234" t="s">
        <v>137</v>
      </c>
      <c r="AU1199" s="181" t="s">
        <v>132</v>
      </c>
      <c r="AV1199" s="181" t="s">
        <v>137</v>
      </c>
      <c r="AW1199" s="234" t="s">
        <v>137</v>
      </c>
      <c r="AX1199" s="181" t="s">
        <v>132</v>
      </c>
      <c r="AY1199" s="181" t="s">
        <v>137</v>
      </c>
      <c r="AZ1199" s="234" t="s">
        <v>137</v>
      </c>
      <c r="BA1199" s="181" t="s">
        <v>132</v>
      </c>
      <c r="BB1199" s="181" t="s">
        <v>137</v>
      </c>
      <c r="BC1199" s="234" t="s">
        <v>137</v>
      </c>
      <c r="BD1199" s="181">
        <v>2</v>
      </c>
      <c r="BE1199" s="181">
        <v>2</v>
      </c>
      <c r="BF1199" s="357">
        <v>1</v>
      </c>
      <c r="BG1199" s="234" t="s">
        <v>137</v>
      </c>
      <c r="BH1199" s="181">
        <v>0</v>
      </c>
      <c r="BI1199" s="234" t="s">
        <v>137</v>
      </c>
      <c r="BJ1199" s="181">
        <v>7</v>
      </c>
      <c r="BK1199" s="181">
        <v>7</v>
      </c>
      <c r="BL1199" s="357">
        <v>1</v>
      </c>
      <c r="BM1199" s="234" t="s">
        <v>137</v>
      </c>
      <c r="BN1199" s="181">
        <v>0</v>
      </c>
      <c r="BO1199" s="234" t="s">
        <v>137</v>
      </c>
      <c r="BP1199" s="181">
        <v>1</v>
      </c>
      <c r="BQ1199" s="181">
        <v>1</v>
      </c>
      <c r="BR1199" s="357">
        <v>1</v>
      </c>
      <c r="BS1199" s="234" t="s">
        <v>137</v>
      </c>
      <c r="BT1199" s="181">
        <v>0</v>
      </c>
      <c r="BU1199" s="234" t="s">
        <v>137</v>
      </c>
      <c r="BV1199" s="181">
        <v>0</v>
      </c>
      <c r="BW1199" s="181">
        <v>0</v>
      </c>
      <c r="BX1199" s="358" t="s">
        <v>148</v>
      </c>
      <c r="BY1199" s="234"/>
      <c r="BZ1199" s="181">
        <v>0</v>
      </c>
      <c r="CA1199" s="234" t="s">
        <v>137</v>
      </c>
      <c r="CB1199" s="181">
        <v>0</v>
      </c>
      <c r="CC1199" s="181">
        <v>0</v>
      </c>
      <c r="CD1199" s="358" t="s">
        <v>148</v>
      </c>
      <c r="CE1199" s="234" t="s">
        <v>137</v>
      </c>
      <c r="CF1199" s="181">
        <v>0</v>
      </c>
      <c r="CG1199" s="234" t="s">
        <v>137</v>
      </c>
      <c r="CH1199" s="181">
        <v>0</v>
      </c>
      <c r="CI1199" s="181">
        <v>0</v>
      </c>
      <c r="CJ1199" s="358" t="s">
        <v>148</v>
      </c>
      <c r="CK1199" s="181" t="s">
        <v>137</v>
      </c>
      <c r="CL1199" s="181">
        <v>0</v>
      </c>
      <c r="CM1199" s="234" t="s">
        <v>137</v>
      </c>
      <c r="CN1199" s="181">
        <v>0</v>
      </c>
      <c r="CO1199" s="181">
        <v>0</v>
      </c>
      <c r="CP1199" s="358" t="s">
        <v>148</v>
      </c>
      <c r="CQ1199" s="234" t="s">
        <v>137</v>
      </c>
      <c r="CR1199" s="181">
        <v>0</v>
      </c>
      <c r="CS1199" s="234" t="s">
        <v>137</v>
      </c>
      <c r="CT1199" s="181">
        <v>0</v>
      </c>
      <c r="CU1199" s="181">
        <v>0</v>
      </c>
      <c r="CV1199" s="358" t="s">
        <v>148</v>
      </c>
      <c r="CW1199" s="234" t="s">
        <v>137</v>
      </c>
      <c r="CX1199" s="181">
        <v>0</v>
      </c>
      <c r="CY1199" s="234" t="s">
        <v>137</v>
      </c>
      <c r="CZ1199" s="181">
        <v>0</v>
      </c>
      <c r="DA1199" s="181">
        <v>0</v>
      </c>
      <c r="DB1199" s="358" t="s">
        <v>148</v>
      </c>
      <c r="DC1199" s="234" t="s">
        <v>137</v>
      </c>
      <c r="DD1199" s="181">
        <v>0</v>
      </c>
      <c r="DE1199" s="234" t="s">
        <v>137</v>
      </c>
      <c r="DF1199" s="181">
        <v>0</v>
      </c>
      <c r="DG1199" s="181">
        <v>0</v>
      </c>
      <c r="DH1199" s="358" t="s">
        <v>148</v>
      </c>
      <c r="DI1199" s="234" t="s">
        <v>137</v>
      </c>
      <c r="DJ1199" s="181">
        <v>0</v>
      </c>
      <c r="DK1199" s="234" t="s">
        <v>137</v>
      </c>
      <c r="DL1199" s="181">
        <v>0</v>
      </c>
      <c r="DM1199" s="181">
        <v>0</v>
      </c>
      <c r="DN1199" s="358" t="s">
        <v>148</v>
      </c>
      <c r="DO1199" s="234" t="s">
        <v>137</v>
      </c>
      <c r="DP1199" s="181">
        <v>0</v>
      </c>
      <c r="DQ1199" s="234" t="s">
        <v>137</v>
      </c>
      <c r="DR1199" s="181">
        <v>1</v>
      </c>
      <c r="DS1199" s="181">
        <v>0</v>
      </c>
      <c r="DT1199" s="358">
        <v>0</v>
      </c>
      <c r="DU1199" s="234" t="s">
        <v>7686</v>
      </c>
      <c r="DV1199" s="181">
        <v>0</v>
      </c>
      <c r="DW1199" s="234" t="s">
        <v>137</v>
      </c>
      <c r="DX1199" s="181">
        <v>10</v>
      </c>
      <c r="DY1199" s="181">
        <v>10</v>
      </c>
      <c r="DZ1199" s="357">
        <v>1</v>
      </c>
      <c r="EA1199" s="234" t="s">
        <v>137</v>
      </c>
      <c r="EB1199" s="181">
        <v>0</v>
      </c>
      <c r="EC1199" s="234" t="s">
        <v>137</v>
      </c>
      <c r="ED1199" s="181">
        <v>0</v>
      </c>
      <c r="EE1199" s="181">
        <v>0</v>
      </c>
      <c r="EF1199" s="357" t="s">
        <v>148</v>
      </c>
      <c r="EG1199" s="234" t="s">
        <v>137</v>
      </c>
      <c r="EH1199" s="181">
        <v>0</v>
      </c>
      <c r="EI1199" s="234" t="s">
        <v>137</v>
      </c>
      <c r="EJ1199" s="181">
        <v>1</v>
      </c>
      <c r="EK1199" s="181">
        <v>0</v>
      </c>
      <c r="EL1199" s="357">
        <v>0</v>
      </c>
      <c r="EM1199" s="234" t="s">
        <v>7687</v>
      </c>
      <c r="EN1199" s="181">
        <v>1</v>
      </c>
      <c r="EO1199" s="234" t="s">
        <v>11608</v>
      </c>
      <c r="EP1199" s="181">
        <v>1</v>
      </c>
      <c r="EQ1199" s="181">
        <v>1</v>
      </c>
      <c r="ER1199" s="358">
        <v>1</v>
      </c>
      <c r="ES1199" s="234" t="s">
        <v>137</v>
      </c>
      <c r="ET1199" s="181">
        <v>0</v>
      </c>
      <c r="EU1199" s="234" t="s">
        <v>137</v>
      </c>
      <c r="EV1199" s="181">
        <v>2</v>
      </c>
      <c r="EW1199" s="181">
        <v>2</v>
      </c>
      <c r="EX1199" s="359">
        <v>1</v>
      </c>
      <c r="EY1199" s="234" t="s">
        <v>137</v>
      </c>
      <c r="EZ1199" s="181">
        <v>0</v>
      </c>
      <c r="FA1199" s="234" t="s">
        <v>137</v>
      </c>
      <c r="FB1199" s="181">
        <v>1</v>
      </c>
      <c r="FC1199" s="181">
        <v>1</v>
      </c>
      <c r="FD1199" s="359">
        <v>1</v>
      </c>
      <c r="FE1199" s="234" t="s">
        <v>137</v>
      </c>
      <c r="FF1199" s="181">
        <v>0</v>
      </c>
      <c r="FG1199" s="234" t="s">
        <v>137</v>
      </c>
      <c r="FH1199" s="181">
        <v>0</v>
      </c>
      <c r="FI1199" s="181">
        <v>0</v>
      </c>
      <c r="FJ1199" s="359" t="s">
        <v>148</v>
      </c>
      <c r="FK1199" s="234" t="s">
        <v>137</v>
      </c>
      <c r="FL1199" s="181">
        <v>0</v>
      </c>
      <c r="FM1199" s="234" t="s">
        <v>137</v>
      </c>
      <c r="FN1199" s="181">
        <v>0</v>
      </c>
      <c r="FO1199" s="181">
        <v>0</v>
      </c>
      <c r="FP1199" s="359" t="s">
        <v>148</v>
      </c>
      <c r="FQ1199" s="234" t="s">
        <v>137</v>
      </c>
      <c r="FR1199" s="181">
        <v>0</v>
      </c>
      <c r="FS1199" s="234" t="s">
        <v>137</v>
      </c>
      <c r="FT1199" s="181">
        <v>0</v>
      </c>
      <c r="FU1199" s="181">
        <v>0</v>
      </c>
      <c r="FV1199" s="359" t="s">
        <v>148</v>
      </c>
      <c r="FW1199" s="234" t="s">
        <v>137</v>
      </c>
      <c r="FX1199" s="181">
        <v>0</v>
      </c>
      <c r="FY1199" s="234" t="s">
        <v>137</v>
      </c>
      <c r="FZ1199" s="181">
        <v>1</v>
      </c>
      <c r="GA1199" s="181">
        <v>1</v>
      </c>
      <c r="GB1199" s="359">
        <v>1</v>
      </c>
      <c r="GC1199" s="234" t="s">
        <v>137</v>
      </c>
      <c r="GD1199" s="181">
        <v>0</v>
      </c>
      <c r="GE1199" s="234" t="s">
        <v>137</v>
      </c>
      <c r="GF1199" s="181">
        <v>11</v>
      </c>
      <c r="GG1199" s="181">
        <v>11</v>
      </c>
      <c r="GH1199" s="359">
        <v>1</v>
      </c>
      <c r="GI1199" s="234"/>
      <c r="GJ1199" s="181"/>
      <c r="GK1199" s="234"/>
      <c r="GL1199" s="181" t="s">
        <v>12125</v>
      </c>
      <c r="GM1199" s="181" t="s">
        <v>144</v>
      </c>
      <c r="GN1199" s="180" t="s">
        <v>133</v>
      </c>
      <c r="GO1199" s="272"/>
      <c r="GP1199" s="272"/>
      <c r="GQ1199" s="181" t="s">
        <v>156</v>
      </c>
      <c r="GR1199" s="181" t="s">
        <v>146</v>
      </c>
      <c r="GS1199" s="181" t="s">
        <v>132</v>
      </c>
      <c r="GT1199" s="181" t="s">
        <v>132</v>
      </c>
      <c r="GU1199" s="181" t="s">
        <v>132</v>
      </c>
      <c r="GV1199" s="181"/>
      <c r="GW1199" s="234"/>
      <c r="GX1199" s="181" t="s">
        <v>132</v>
      </c>
      <c r="GY1199" s="181"/>
      <c r="GZ1199" s="181"/>
      <c r="HA1199" s="181"/>
      <c r="HB1199" s="181"/>
      <c r="HC1199" s="181"/>
      <c r="HD1199" s="557" t="s">
        <v>132</v>
      </c>
      <c r="HE1199" s="550" t="s">
        <v>132</v>
      </c>
      <c r="HF1199" s="558" t="s">
        <v>132</v>
      </c>
      <c r="HG1199" s="550"/>
      <c r="HH1199" s="550"/>
      <c r="HI1199" s="558" t="s">
        <v>132</v>
      </c>
      <c r="HJ1199" s="558" t="s">
        <v>148</v>
      </c>
      <c r="HK1199" s="550"/>
    </row>
    <row r="1200" spans="1:219" s="162" customFormat="1" ht="115" customHeight="1">
      <c r="A1200" s="337" t="s">
        <v>7688</v>
      </c>
      <c r="B1200" s="181" t="s">
        <v>7606</v>
      </c>
      <c r="C1200" s="181" t="s">
        <v>7689</v>
      </c>
      <c r="D1200" s="181" t="s">
        <v>99</v>
      </c>
      <c r="E1200" s="181" t="s">
        <v>132</v>
      </c>
      <c r="F1200" s="234" t="s">
        <v>137</v>
      </c>
      <c r="G1200" s="234" t="s">
        <v>137</v>
      </c>
      <c r="H1200" s="181" t="s">
        <v>138</v>
      </c>
      <c r="I1200" s="234" t="s">
        <v>137</v>
      </c>
      <c r="J1200" s="234" t="s">
        <v>137</v>
      </c>
      <c r="K1200" s="355" t="s">
        <v>138</v>
      </c>
      <c r="L1200" s="234"/>
      <c r="M1200" s="434"/>
      <c r="N1200" s="181" t="s">
        <v>132</v>
      </c>
      <c r="O1200" s="234" t="s">
        <v>137</v>
      </c>
      <c r="P1200" s="234" t="s">
        <v>137</v>
      </c>
      <c r="Q1200" s="181" t="s">
        <v>132</v>
      </c>
      <c r="R1200" s="234" t="s">
        <v>137</v>
      </c>
      <c r="S1200" s="234" t="s">
        <v>137</v>
      </c>
      <c r="T1200" s="181" t="s">
        <v>132</v>
      </c>
      <c r="U1200" s="234" t="s">
        <v>137</v>
      </c>
      <c r="V1200" s="234" t="s">
        <v>137</v>
      </c>
      <c r="W1200" s="181" t="s">
        <v>132</v>
      </c>
      <c r="X1200" s="234" t="s">
        <v>137</v>
      </c>
      <c r="Y1200" s="234" t="s">
        <v>137</v>
      </c>
      <c r="Z1200" s="181" t="s">
        <v>132</v>
      </c>
      <c r="AA1200" s="234" t="s">
        <v>137</v>
      </c>
      <c r="AB1200" s="234" t="s">
        <v>137</v>
      </c>
      <c r="AC1200" s="181" t="s">
        <v>132</v>
      </c>
      <c r="AD1200" s="234" t="s">
        <v>137</v>
      </c>
      <c r="AE1200" s="234" t="s">
        <v>137</v>
      </c>
      <c r="AF1200" s="201" t="s">
        <v>132</v>
      </c>
      <c r="AG1200" s="181"/>
      <c r="AH1200" s="246"/>
      <c r="AI1200" s="181" t="s">
        <v>132</v>
      </c>
      <c r="AJ1200" s="234" t="s">
        <v>137</v>
      </c>
      <c r="AK1200" s="234" t="s">
        <v>137</v>
      </c>
      <c r="AL1200" s="234" t="s">
        <v>132</v>
      </c>
      <c r="AM1200" s="234" t="s">
        <v>137</v>
      </c>
      <c r="AN1200" s="234" t="s">
        <v>137</v>
      </c>
      <c r="AO1200" s="181" t="s">
        <v>132</v>
      </c>
      <c r="AP1200" s="234" t="s">
        <v>137</v>
      </c>
      <c r="AQ1200" s="234" t="s">
        <v>137</v>
      </c>
      <c r="AR1200" s="181" t="s">
        <v>132</v>
      </c>
      <c r="AS1200" s="234" t="s">
        <v>137</v>
      </c>
      <c r="AT1200" s="234" t="s">
        <v>137</v>
      </c>
      <c r="AU1200" s="181" t="s">
        <v>132</v>
      </c>
      <c r="AV1200" s="234" t="s">
        <v>137</v>
      </c>
      <c r="AW1200" s="234" t="s">
        <v>137</v>
      </c>
      <c r="AX1200" s="181" t="s">
        <v>132</v>
      </c>
      <c r="AY1200" s="234"/>
      <c r="AZ1200" s="234"/>
      <c r="BA1200" s="234" t="s">
        <v>138</v>
      </c>
      <c r="BB1200" s="181" t="s">
        <v>137</v>
      </c>
      <c r="BC1200" s="234" t="s">
        <v>137</v>
      </c>
      <c r="BD1200" s="181">
        <v>3</v>
      </c>
      <c r="BE1200" s="181">
        <v>0</v>
      </c>
      <c r="BF1200" s="357">
        <v>0</v>
      </c>
      <c r="BG1200" s="234" t="s">
        <v>7690</v>
      </c>
      <c r="BH1200" s="181">
        <v>1</v>
      </c>
      <c r="BI1200" s="234" t="s">
        <v>7690</v>
      </c>
      <c r="BJ1200" s="181">
        <v>3</v>
      </c>
      <c r="BK1200" s="181">
        <v>0</v>
      </c>
      <c r="BL1200" s="357">
        <v>0</v>
      </c>
      <c r="BM1200" s="234" t="s">
        <v>7691</v>
      </c>
      <c r="BN1200" s="234">
        <v>1</v>
      </c>
      <c r="BO1200" s="234" t="s">
        <v>7691</v>
      </c>
      <c r="BP1200" s="234">
        <v>2</v>
      </c>
      <c r="BQ1200" s="234">
        <v>0</v>
      </c>
      <c r="BR1200" s="357">
        <v>0</v>
      </c>
      <c r="BS1200" s="234" t="s">
        <v>7692</v>
      </c>
      <c r="BT1200" s="234">
        <v>0</v>
      </c>
      <c r="BU1200" s="234" t="s">
        <v>137</v>
      </c>
      <c r="BV1200" s="181">
        <v>0</v>
      </c>
      <c r="BW1200" s="181">
        <v>0</v>
      </c>
      <c r="BX1200" s="358" t="s">
        <v>148</v>
      </c>
      <c r="BY1200" s="234"/>
      <c r="BZ1200" s="181">
        <v>0</v>
      </c>
      <c r="CA1200" s="234" t="s">
        <v>137</v>
      </c>
      <c r="CB1200" s="181">
        <v>0</v>
      </c>
      <c r="CC1200" s="181">
        <v>0</v>
      </c>
      <c r="CD1200" s="358" t="s">
        <v>148</v>
      </c>
      <c r="CE1200" s="234" t="s">
        <v>137</v>
      </c>
      <c r="CF1200" s="181">
        <v>0</v>
      </c>
      <c r="CG1200" s="234" t="s">
        <v>137</v>
      </c>
      <c r="CH1200" s="181">
        <v>0</v>
      </c>
      <c r="CI1200" s="181">
        <v>0</v>
      </c>
      <c r="CJ1200" s="358" t="s">
        <v>148</v>
      </c>
      <c r="CK1200" s="181" t="s">
        <v>137</v>
      </c>
      <c r="CL1200" s="181">
        <v>0</v>
      </c>
      <c r="CM1200" s="234" t="s">
        <v>137</v>
      </c>
      <c r="CN1200" s="181">
        <v>0</v>
      </c>
      <c r="CO1200" s="181">
        <v>0</v>
      </c>
      <c r="CP1200" s="358" t="s">
        <v>148</v>
      </c>
      <c r="CQ1200" s="234" t="s">
        <v>137</v>
      </c>
      <c r="CR1200" s="181">
        <v>0</v>
      </c>
      <c r="CS1200" s="234" t="s">
        <v>137</v>
      </c>
      <c r="CT1200" s="181">
        <v>0</v>
      </c>
      <c r="CU1200" s="181">
        <v>0</v>
      </c>
      <c r="CV1200" s="358" t="s">
        <v>148</v>
      </c>
      <c r="CW1200" s="234" t="s">
        <v>137</v>
      </c>
      <c r="CX1200" s="181">
        <v>0</v>
      </c>
      <c r="CY1200" s="234" t="s">
        <v>137</v>
      </c>
      <c r="CZ1200" s="181">
        <v>0</v>
      </c>
      <c r="DA1200" s="181">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1">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1">
        <v>3</v>
      </c>
      <c r="GE1200" s="234" t="s">
        <v>7695</v>
      </c>
      <c r="GF1200" s="234">
        <v>6</v>
      </c>
      <c r="GG1200" s="234">
        <v>0</v>
      </c>
      <c r="GH1200" s="359">
        <v>0</v>
      </c>
      <c r="GI1200" s="234" t="s">
        <v>7696</v>
      </c>
      <c r="GJ1200" s="181">
        <v>6</v>
      </c>
      <c r="GK1200" s="234" t="s">
        <v>7696</v>
      </c>
      <c r="GL1200" s="181" t="s">
        <v>143</v>
      </c>
      <c r="GM1200" s="234" t="s">
        <v>144</v>
      </c>
      <c r="GN1200" s="181" t="s">
        <v>146</v>
      </c>
      <c r="GO1200" s="181" t="s">
        <v>132</v>
      </c>
      <c r="GP1200" s="234"/>
      <c r="GQ1200" s="181" t="s">
        <v>145</v>
      </c>
      <c r="GR1200" s="181" t="s">
        <v>146</v>
      </c>
      <c r="GS1200" s="181"/>
      <c r="GT1200" s="181"/>
      <c r="GU1200" s="181"/>
      <c r="GV1200" s="181"/>
      <c r="GW1200" s="234"/>
      <c r="GX1200" s="180"/>
      <c r="GY1200" s="181"/>
      <c r="GZ1200" s="180"/>
      <c r="HA1200" s="181"/>
      <c r="HB1200" s="181" t="s">
        <v>132</v>
      </c>
      <c r="HC1200" s="181"/>
      <c r="HD1200" s="557" t="s">
        <v>132</v>
      </c>
      <c r="HE1200" s="550" t="s">
        <v>132</v>
      </c>
      <c r="HF1200" s="558" t="s">
        <v>132</v>
      </c>
      <c r="HG1200" s="550"/>
      <c r="HH1200" s="550"/>
      <c r="HI1200" s="558" t="s">
        <v>132</v>
      </c>
      <c r="HJ1200" s="558" t="s">
        <v>148</v>
      </c>
      <c r="HK1200" s="550"/>
    </row>
    <row r="1201" spans="1:219" s="162" customFormat="1" ht="115" customHeight="1">
      <c r="A1201" s="337" t="s">
        <v>7697</v>
      </c>
      <c r="B1201" s="181" t="s">
        <v>7606</v>
      </c>
      <c r="C1201" s="181" t="s">
        <v>7698</v>
      </c>
      <c r="D1201" s="195" t="s">
        <v>98</v>
      </c>
      <c r="E1201" s="181" t="s">
        <v>132</v>
      </c>
      <c r="F1201" s="181" t="s">
        <v>137</v>
      </c>
      <c r="G1201" s="234" t="s">
        <v>137</v>
      </c>
      <c r="H1201" s="181" t="s">
        <v>132</v>
      </c>
      <c r="I1201" s="234" t="s">
        <v>137</v>
      </c>
      <c r="J1201" s="234" t="s">
        <v>137</v>
      </c>
      <c r="K1201" s="181" t="s">
        <v>132</v>
      </c>
      <c r="L1201" s="181" t="s">
        <v>137</v>
      </c>
      <c r="M1201" s="434"/>
      <c r="N1201" s="181" t="s">
        <v>132</v>
      </c>
      <c r="O1201" s="181" t="s">
        <v>137</v>
      </c>
      <c r="P1201" s="234" t="s">
        <v>137</v>
      </c>
      <c r="Q1201" s="181" t="s">
        <v>132</v>
      </c>
      <c r="R1201" s="181" t="s">
        <v>137</v>
      </c>
      <c r="S1201" s="234" t="s">
        <v>137</v>
      </c>
      <c r="T1201" s="181" t="s">
        <v>132</v>
      </c>
      <c r="U1201" s="234" t="s">
        <v>137</v>
      </c>
      <c r="V1201" s="234" t="s">
        <v>137</v>
      </c>
      <c r="W1201" s="181" t="s">
        <v>132</v>
      </c>
      <c r="X1201" s="181" t="s">
        <v>137</v>
      </c>
      <c r="Y1201" s="234" t="s">
        <v>137</v>
      </c>
      <c r="Z1201" s="181" t="s">
        <v>138</v>
      </c>
      <c r="AA1201" s="181" t="s">
        <v>132</v>
      </c>
      <c r="AB1201" s="234" t="s">
        <v>7699</v>
      </c>
      <c r="AC1201" s="181" t="s">
        <v>132</v>
      </c>
      <c r="AD1201" s="181" t="s">
        <v>137</v>
      </c>
      <c r="AE1201" s="234" t="s">
        <v>137</v>
      </c>
      <c r="AF1201" s="201" t="s">
        <v>148</v>
      </c>
      <c r="AG1201" s="181" t="s">
        <v>132</v>
      </c>
      <c r="AH1201" s="246" t="s">
        <v>10884</v>
      </c>
      <c r="AI1201" s="181" t="s">
        <v>132</v>
      </c>
      <c r="AJ1201" s="181" t="s">
        <v>137</v>
      </c>
      <c r="AK1201" s="234" t="s">
        <v>137</v>
      </c>
      <c r="AL1201" s="181" t="s">
        <v>132</v>
      </c>
      <c r="AM1201" s="181" t="s">
        <v>137</v>
      </c>
      <c r="AN1201" s="234" t="s">
        <v>137</v>
      </c>
      <c r="AO1201" s="181" t="s">
        <v>132</v>
      </c>
      <c r="AP1201" s="234" t="s">
        <v>137</v>
      </c>
      <c r="AQ1201" s="234" t="s">
        <v>137</v>
      </c>
      <c r="AR1201" s="181" t="s">
        <v>132</v>
      </c>
      <c r="AS1201" s="234" t="s">
        <v>137</v>
      </c>
      <c r="AT1201" s="234" t="s">
        <v>137</v>
      </c>
      <c r="AU1201" s="181" t="s">
        <v>132</v>
      </c>
      <c r="AV1201" s="181" t="s">
        <v>137</v>
      </c>
      <c r="AW1201" s="234" t="s">
        <v>137</v>
      </c>
      <c r="AX1201" s="181" t="s">
        <v>132</v>
      </c>
      <c r="AY1201" s="181" t="s">
        <v>137</v>
      </c>
      <c r="AZ1201" s="234" t="s">
        <v>137</v>
      </c>
      <c r="BA1201" s="181" t="s">
        <v>132</v>
      </c>
      <c r="BB1201" s="181" t="s">
        <v>137</v>
      </c>
      <c r="BC1201" s="234" t="s">
        <v>137</v>
      </c>
      <c r="BD1201" s="181">
        <v>6</v>
      </c>
      <c r="BE1201" s="181">
        <v>0</v>
      </c>
      <c r="BF1201" s="357">
        <v>0</v>
      </c>
      <c r="BG1201" s="234" t="s">
        <v>7700</v>
      </c>
      <c r="BH1201" s="181">
        <v>1</v>
      </c>
      <c r="BI1201" s="234" t="s">
        <v>17640</v>
      </c>
      <c r="BJ1201" s="181">
        <v>6</v>
      </c>
      <c r="BK1201" s="181">
        <v>0</v>
      </c>
      <c r="BL1201" s="357">
        <v>0</v>
      </c>
      <c r="BM1201" s="234" t="s">
        <v>7700</v>
      </c>
      <c r="BN1201" s="181">
        <v>1</v>
      </c>
      <c r="BO1201" s="234" t="s">
        <v>17640</v>
      </c>
      <c r="BP1201" s="181">
        <v>1</v>
      </c>
      <c r="BQ1201" s="181">
        <v>0</v>
      </c>
      <c r="BR1201" s="357">
        <v>0</v>
      </c>
      <c r="BS1201" s="234" t="s">
        <v>7700</v>
      </c>
      <c r="BT1201" s="181">
        <v>0</v>
      </c>
      <c r="BU1201" s="234"/>
      <c r="BV1201" s="181">
        <v>0</v>
      </c>
      <c r="BW1201" s="181">
        <v>0</v>
      </c>
      <c r="BX1201" s="358" t="s">
        <v>148</v>
      </c>
      <c r="BY1201" s="234"/>
      <c r="BZ1201" s="181">
        <v>0</v>
      </c>
      <c r="CA1201" s="234" t="s">
        <v>137</v>
      </c>
      <c r="CB1201" s="181">
        <v>1</v>
      </c>
      <c r="CC1201" s="181">
        <v>1</v>
      </c>
      <c r="CD1201" s="358">
        <v>1</v>
      </c>
      <c r="CE1201" s="234" t="s">
        <v>137</v>
      </c>
      <c r="CF1201" s="181">
        <v>0</v>
      </c>
      <c r="CG1201" s="234" t="s">
        <v>137</v>
      </c>
      <c r="CH1201" s="181">
        <v>0</v>
      </c>
      <c r="CI1201" s="181">
        <v>0</v>
      </c>
      <c r="CJ1201" s="358" t="s">
        <v>148</v>
      </c>
      <c r="CK1201" s="181" t="s">
        <v>137</v>
      </c>
      <c r="CL1201" s="181">
        <v>0</v>
      </c>
      <c r="CM1201" s="234" t="s">
        <v>137</v>
      </c>
      <c r="CN1201" s="181">
        <v>1</v>
      </c>
      <c r="CO1201" s="181">
        <v>0</v>
      </c>
      <c r="CP1201" s="358">
        <v>0</v>
      </c>
      <c r="CQ1201" s="234" t="s">
        <v>7701</v>
      </c>
      <c r="CR1201" s="181">
        <v>0</v>
      </c>
      <c r="CS1201" s="234" t="s">
        <v>137</v>
      </c>
      <c r="CT1201" s="181">
        <v>1</v>
      </c>
      <c r="CU1201" s="181">
        <v>0</v>
      </c>
      <c r="CV1201" s="358">
        <v>0</v>
      </c>
      <c r="CW1201" s="234" t="s">
        <v>6232</v>
      </c>
      <c r="CX1201" s="181">
        <v>1</v>
      </c>
      <c r="CY1201" s="234" t="s">
        <v>6232</v>
      </c>
      <c r="CZ1201" s="181">
        <v>0</v>
      </c>
      <c r="DA1201" s="181">
        <v>0</v>
      </c>
      <c r="DB1201" s="358" t="s">
        <v>148</v>
      </c>
      <c r="DC1201" s="234" t="s">
        <v>137</v>
      </c>
      <c r="DD1201" s="181">
        <v>0</v>
      </c>
      <c r="DE1201" s="234" t="s">
        <v>137</v>
      </c>
      <c r="DF1201" s="181">
        <v>0</v>
      </c>
      <c r="DG1201" s="181">
        <v>0</v>
      </c>
      <c r="DH1201" s="358" t="s">
        <v>148</v>
      </c>
      <c r="DI1201" s="234" t="s">
        <v>137</v>
      </c>
      <c r="DJ1201" s="181">
        <v>0</v>
      </c>
      <c r="DK1201" s="234" t="s">
        <v>137</v>
      </c>
      <c r="DL1201" s="181">
        <v>1</v>
      </c>
      <c r="DM1201" s="181">
        <v>0</v>
      </c>
      <c r="DN1201" s="358">
        <v>0</v>
      </c>
      <c r="DO1201" s="234" t="s">
        <v>7702</v>
      </c>
      <c r="DP1201" s="181">
        <v>1</v>
      </c>
      <c r="DQ1201" s="234" t="s">
        <v>17641</v>
      </c>
      <c r="DR1201" s="181">
        <v>19</v>
      </c>
      <c r="DS1201" s="181">
        <v>0</v>
      </c>
      <c r="DT1201" s="358">
        <v>0</v>
      </c>
      <c r="DU1201" s="234" t="s">
        <v>7703</v>
      </c>
      <c r="DV1201" s="181">
        <v>0</v>
      </c>
      <c r="DW1201" s="234" t="s">
        <v>137</v>
      </c>
      <c r="DX1201" s="181">
        <v>3</v>
      </c>
      <c r="DY1201" s="181">
        <v>0</v>
      </c>
      <c r="DZ1201" s="357">
        <v>0</v>
      </c>
      <c r="EA1201" s="234" t="s">
        <v>7704</v>
      </c>
      <c r="EB1201" s="181">
        <v>0</v>
      </c>
      <c r="EC1201" s="234" t="s">
        <v>137</v>
      </c>
      <c r="ED1201" s="181">
        <v>3</v>
      </c>
      <c r="EE1201" s="181">
        <v>0</v>
      </c>
      <c r="EF1201" s="357">
        <v>0</v>
      </c>
      <c r="EG1201" s="234" t="s">
        <v>6232</v>
      </c>
      <c r="EH1201" s="181">
        <v>0</v>
      </c>
      <c r="EI1201" s="234" t="s">
        <v>137</v>
      </c>
      <c r="EJ1201" s="181">
        <v>2</v>
      </c>
      <c r="EK1201" s="181">
        <v>0</v>
      </c>
      <c r="EL1201" s="357">
        <v>0</v>
      </c>
      <c r="EM1201" s="234" t="s">
        <v>12762</v>
      </c>
      <c r="EN1201" s="181">
        <v>2</v>
      </c>
      <c r="EO1201" s="234" t="s">
        <v>17641</v>
      </c>
      <c r="EP1201" s="181">
        <v>0</v>
      </c>
      <c r="EQ1201" s="181">
        <v>0</v>
      </c>
      <c r="ER1201" s="358" t="s">
        <v>148</v>
      </c>
      <c r="ES1201" s="234" t="s">
        <v>137</v>
      </c>
      <c r="ET1201" s="181">
        <v>0</v>
      </c>
      <c r="EU1201" s="234" t="s">
        <v>137</v>
      </c>
      <c r="EV1201" s="181">
        <v>5</v>
      </c>
      <c r="EW1201" s="181">
        <v>0</v>
      </c>
      <c r="EX1201" s="359">
        <v>0</v>
      </c>
      <c r="EY1201" s="234" t="s">
        <v>13484</v>
      </c>
      <c r="EZ1201" s="181">
        <v>4</v>
      </c>
      <c r="FA1201" s="234" t="s">
        <v>17642</v>
      </c>
      <c r="FB1201" s="181">
        <v>1</v>
      </c>
      <c r="FC1201" s="181">
        <v>0</v>
      </c>
      <c r="FD1201" s="359">
        <v>0</v>
      </c>
      <c r="FE1201" s="234" t="s">
        <v>7705</v>
      </c>
      <c r="FF1201" s="181">
        <v>1</v>
      </c>
      <c r="FG1201" s="234" t="s">
        <v>17643</v>
      </c>
      <c r="FH1201" s="181">
        <v>0</v>
      </c>
      <c r="FI1201" s="181">
        <v>0</v>
      </c>
      <c r="FJ1201" s="359" t="s">
        <v>148</v>
      </c>
      <c r="FK1201" s="234" t="s">
        <v>137</v>
      </c>
      <c r="FL1201" s="181">
        <v>0</v>
      </c>
      <c r="FM1201" s="234" t="s">
        <v>137</v>
      </c>
      <c r="FN1201" s="181">
        <v>0</v>
      </c>
      <c r="FO1201" s="181">
        <v>0</v>
      </c>
      <c r="FP1201" s="359" t="s">
        <v>148</v>
      </c>
      <c r="FQ1201" s="234" t="s">
        <v>137</v>
      </c>
      <c r="FR1201" s="181">
        <v>0</v>
      </c>
      <c r="FS1201" s="234" t="s">
        <v>137</v>
      </c>
      <c r="FT1201" s="181">
        <v>0</v>
      </c>
      <c r="FU1201" s="181">
        <v>0</v>
      </c>
      <c r="FV1201" s="359" t="s">
        <v>148</v>
      </c>
      <c r="FW1201" s="234" t="s">
        <v>137</v>
      </c>
      <c r="FX1201" s="181">
        <v>0</v>
      </c>
      <c r="FY1201" s="234" t="s">
        <v>137</v>
      </c>
      <c r="FZ1201" s="181">
        <v>4</v>
      </c>
      <c r="GA1201" s="181">
        <v>0</v>
      </c>
      <c r="GB1201" s="359">
        <v>0</v>
      </c>
      <c r="GC1201" s="234" t="s">
        <v>6232</v>
      </c>
      <c r="GD1201" s="181">
        <v>1</v>
      </c>
      <c r="GE1201" s="234" t="s">
        <v>7706</v>
      </c>
      <c r="GF1201" s="181">
        <v>7</v>
      </c>
      <c r="GG1201" s="181">
        <v>0</v>
      </c>
      <c r="GH1201" s="359">
        <v>0</v>
      </c>
      <c r="GI1201" s="234" t="s">
        <v>7707</v>
      </c>
      <c r="GJ1201" s="181">
        <v>0</v>
      </c>
      <c r="GK1201" s="234" t="s">
        <v>137</v>
      </c>
      <c r="GL1201" s="181" t="s">
        <v>143</v>
      </c>
      <c r="GM1201" s="181" t="s">
        <v>144</v>
      </c>
      <c r="GN1201" s="180" t="s">
        <v>146</v>
      </c>
      <c r="GO1201" s="272"/>
      <c r="GP1201" s="272"/>
      <c r="GQ1201" s="181" t="s">
        <v>156</v>
      </c>
      <c r="GR1201" s="181" t="s">
        <v>146</v>
      </c>
      <c r="GS1201" s="181" t="s">
        <v>132</v>
      </c>
      <c r="GT1201" s="181" t="s">
        <v>132</v>
      </c>
      <c r="GU1201" s="181" t="s">
        <v>132</v>
      </c>
      <c r="GV1201" s="181"/>
      <c r="GW1201" s="234"/>
      <c r="GX1201" s="181" t="s">
        <v>132</v>
      </c>
      <c r="GY1201" s="181"/>
      <c r="GZ1201" s="181" t="s">
        <v>132</v>
      </c>
      <c r="HA1201" s="181"/>
      <c r="HB1201" s="181"/>
      <c r="HC1201" s="181"/>
      <c r="HD1201" s="557" t="s">
        <v>132</v>
      </c>
      <c r="HE1201" s="550"/>
      <c r="HF1201" s="558" t="s">
        <v>132</v>
      </c>
      <c r="HG1201" s="550"/>
      <c r="HH1201" s="550"/>
      <c r="HI1201" s="558" t="s">
        <v>148</v>
      </c>
      <c r="HJ1201" s="558" t="s">
        <v>132</v>
      </c>
      <c r="HK1201" s="550" t="s">
        <v>19222</v>
      </c>
    </row>
    <row r="1202" spans="1:219" s="162" customFormat="1" ht="115" customHeight="1">
      <c r="A1202" s="337" t="s">
        <v>7708</v>
      </c>
      <c r="B1202" s="181" t="s">
        <v>7606</v>
      </c>
      <c r="C1202" s="181" t="s">
        <v>7709</v>
      </c>
      <c r="D1202" s="195" t="s">
        <v>112</v>
      </c>
      <c r="E1202" s="181" t="s">
        <v>132</v>
      </c>
      <c r="F1202" s="181" t="s">
        <v>137</v>
      </c>
      <c r="G1202" s="234" t="s">
        <v>137</v>
      </c>
      <c r="H1202" s="181" t="s">
        <v>138</v>
      </c>
      <c r="I1202" s="181" t="s">
        <v>132</v>
      </c>
      <c r="J1202" s="434" t="s">
        <v>10783</v>
      </c>
      <c r="K1202" s="355" t="s">
        <v>138</v>
      </c>
      <c r="L1202" s="181"/>
      <c r="M1202" s="434"/>
      <c r="N1202" s="181" t="s">
        <v>138</v>
      </c>
      <c r="O1202" s="181" t="s">
        <v>132</v>
      </c>
      <c r="P1202" s="434" t="s">
        <v>10783</v>
      </c>
      <c r="Q1202" s="181" t="s">
        <v>132</v>
      </c>
      <c r="R1202" s="181" t="s">
        <v>137</v>
      </c>
      <c r="S1202" s="234" t="s">
        <v>137</v>
      </c>
      <c r="T1202" s="181" t="s">
        <v>132</v>
      </c>
      <c r="U1202" s="234" t="s">
        <v>137</v>
      </c>
      <c r="V1202" s="234" t="s">
        <v>137</v>
      </c>
      <c r="W1202" s="181" t="s">
        <v>132</v>
      </c>
      <c r="X1202" s="181" t="s">
        <v>137</v>
      </c>
      <c r="Y1202" s="234" t="s">
        <v>137</v>
      </c>
      <c r="Z1202" s="181" t="s">
        <v>138</v>
      </c>
      <c r="AA1202" s="181" t="s">
        <v>132</v>
      </c>
      <c r="AB1202" s="234" t="s">
        <v>496</v>
      </c>
      <c r="AC1202" s="181" t="s">
        <v>138</v>
      </c>
      <c r="AD1202" s="181" t="s">
        <v>132</v>
      </c>
      <c r="AE1202" s="234" t="s">
        <v>496</v>
      </c>
      <c r="AF1202" s="201" t="s">
        <v>148</v>
      </c>
      <c r="AG1202" s="181" t="s">
        <v>132</v>
      </c>
      <c r="AH1202" s="246" t="s">
        <v>10885</v>
      </c>
      <c r="AI1202" s="181" t="s">
        <v>132</v>
      </c>
      <c r="AJ1202" s="181" t="s">
        <v>137</v>
      </c>
      <c r="AK1202" s="234" t="s">
        <v>137</v>
      </c>
      <c r="AL1202" s="181" t="s">
        <v>138</v>
      </c>
      <c r="AM1202" s="181" t="s">
        <v>137</v>
      </c>
      <c r="AN1202" s="234" t="s">
        <v>137</v>
      </c>
      <c r="AO1202" s="181" t="s">
        <v>138</v>
      </c>
      <c r="AP1202" s="234" t="s">
        <v>137</v>
      </c>
      <c r="AQ1202" s="234" t="s">
        <v>137</v>
      </c>
      <c r="AR1202" s="181" t="s">
        <v>138</v>
      </c>
      <c r="AS1202" s="234" t="s">
        <v>137</v>
      </c>
      <c r="AT1202" s="234" t="s">
        <v>137</v>
      </c>
      <c r="AU1202" s="181" t="s">
        <v>132</v>
      </c>
      <c r="AV1202" s="181" t="s">
        <v>137</v>
      </c>
      <c r="AW1202" s="234" t="s">
        <v>137</v>
      </c>
      <c r="AX1202" s="181" t="s">
        <v>132</v>
      </c>
      <c r="AY1202" s="181" t="s">
        <v>137</v>
      </c>
      <c r="AZ1202" s="234" t="s">
        <v>137</v>
      </c>
      <c r="BA1202" s="181" t="s">
        <v>132</v>
      </c>
      <c r="BB1202" s="181" t="s">
        <v>137</v>
      </c>
      <c r="BC1202" s="234" t="s">
        <v>137</v>
      </c>
      <c r="BD1202" s="181">
        <v>5</v>
      </c>
      <c r="BE1202" s="181">
        <v>0</v>
      </c>
      <c r="BF1202" s="357">
        <v>0</v>
      </c>
      <c r="BG1202" s="234" t="s">
        <v>7710</v>
      </c>
      <c r="BH1202" s="181">
        <v>0</v>
      </c>
      <c r="BI1202" s="234" t="s">
        <v>7690</v>
      </c>
      <c r="BJ1202" s="181">
        <v>4</v>
      </c>
      <c r="BK1202" s="181">
        <v>0</v>
      </c>
      <c r="BL1202" s="357">
        <v>0</v>
      </c>
      <c r="BM1202" s="234" t="s">
        <v>7711</v>
      </c>
      <c r="BN1202" s="181">
        <v>0</v>
      </c>
      <c r="BO1202" s="234" t="s">
        <v>137</v>
      </c>
      <c r="BP1202" s="181">
        <v>0</v>
      </c>
      <c r="BQ1202" s="181">
        <v>0</v>
      </c>
      <c r="BR1202" s="357" t="s">
        <v>148</v>
      </c>
      <c r="BS1202" s="234" t="s">
        <v>137</v>
      </c>
      <c r="BT1202" s="181">
        <v>0</v>
      </c>
      <c r="BU1202" s="234" t="s">
        <v>137</v>
      </c>
      <c r="BV1202" s="181">
        <v>0</v>
      </c>
      <c r="BW1202" s="181">
        <v>0</v>
      </c>
      <c r="BX1202" s="358" t="s">
        <v>148</v>
      </c>
      <c r="BY1202" s="234"/>
      <c r="BZ1202" s="181">
        <v>0</v>
      </c>
      <c r="CA1202" s="234" t="s">
        <v>137</v>
      </c>
      <c r="CB1202" s="181">
        <v>0</v>
      </c>
      <c r="CC1202" s="181">
        <v>0</v>
      </c>
      <c r="CD1202" s="358" t="s">
        <v>148</v>
      </c>
      <c r="CE1202" s="234" t="s">
        <v>137</v>
      </c>
      <c r="CF1202" s="181">
        <v>0</v>
      </c>
      <c r="CG1202" s="234" t="s">
        <v>137</v>
      </c>
      <c r="CH1202" s="181">
        <v>0</v>
      </c>
      <c r="CI1202" s="181">
        <v>0</v>
      </c>
      <c r="CJ1202" s="358" t="s">
        <v>148</v>
      </c>
      <c r="CK1202" s="181" t="s">
        <v>137</v>
      </c>
      <c r="CL1202" s="181">
        <v>0</v>
      </c>
      <c r="CM1202" s="234" t="s">
        <v>137</v>
      </c>
      <c r="CN1202" s="181">
        <v>1</v>
      </c>
      <c r="CO1202" s="181">
        <v>1</v>
      </c>
      <c r="CP1202" s="358">
        <v>1</v>
      </c>
      <c r="CQ1202" s="234" t="s">
        <v>137</v>
      </c>
      <c r="CR1202" s="181">
        <v>0</v>
      </c>
      <c r="CS1202" s="234" t="s">
        <v>137</v>
      </c>
      <c r="CT1202" s="181">
        <v>0</v>
      </c>
      <c r="CU1202" s="181">
        <v>0</v>
      </c>
      <c r="CV1202" s="358" t="s">
        <v>148</v>
      </c>
      <c r="CW1202" s="234" t="s">
        <v>137</v>
      </c>
      <c r="CX1202" s="181">
        <v>0</v>
      </c>
      <c r="CY1202" s="234" t="s">
        <v>137</v>
      </c>
      <c r="CZ1202" s="181">
        <v>0</v>
      </c>
      <c r="DA1202" s="181">
        <v>0</v>
      </c>
      <c r="DB1202" s="358" t="s">
        <v>148</v>
      </c>
      <c r="DC1202" s="234" t="s">
        <v>137</v>
      </c>
      <c r="DD1202" s="181">
        <v>0</v>
      </c>
      <c r="DE1202" s="234" t="s">
        <v>137</v>
      </c>
      <c r="DF1202" s="181">
        <v>0</v>
      </c>
      <c r="DG1202" s="181">
        <v>0</v>
      </c>
      <c r="DH1202" s="358" t="s">
        <v>148</v>
      </c>
      <c r="DI1202" s="234" t="s">
        <v>137</v>
      </c>
      <c r="DJ1202" s="181">
        <v>0</v>
      </c>
      <c r="DK1202" s="234" t="s">
        <v>137</v>
      </c>
      <c r="DL1202" s="181">
        <v>0</v>
      </c>
      <c r="DM1202" s="181">
        <v>0</v>
      </c>
      <c r="DN1202" s="358" t="s">
        <v>148</v>
      </c>
      <c r="DO1202" s="234" t="s">
        <v>137</v>
      </c>
      <c r="DP1202" s="181">
        <v>0</v>
      </c>
      <c r="DQ1202" s="234" t="s">
        <v>137</v>
      </c>
      <c r="DR1202" s="181">
        <v>0</v>
      </c>
      <c r="DS1202" s="181">
        <v>0</v>
      </c>
      <c r="DT1202" s="358" t="s">
        <v>148</v>
      </c>
      <c r="DU1202" s="234" t="s">
        <v>137</v>
      </c>
      <c r="DV1202" s="181">
        <v>0</v>
      </c>
      <c r="DW1202" s="234" t="s">
        <v>137</v>
      </c>
      <c r="DX1202" s="181">
        <v>0</v>
      </c>
      <c r="DY1202" s="181">
        <v>0</v>
      </c>
      <c r="DZ1202" s="357" t="s">
        <v>148</v>
      </c>
      <c r="EA1202" s="234" t="s">
        <v>137</v>
      </c>
      <c r="EB1202" s="181">
        <v>0</v>
      </c>
      <c r="EC1202" s="234" t="s">
        <v>137</v>
      </c>
      <c r="ED1202" s="181">
        <v>0</v>
      </c>
      <c r="EE1202" s="181">
        <v>0</v>
      </c>
      <c r="EF1202" s="357" t="s">
        <v>148</v>
      </c>
      <c r="EG1202" s="234" t="s">
        <v>137</v>
      </c>
      <c r="EH1202" s="181">
        <v>0</v>
      </c>
      <c r="EI1202" s="234" t="s">
        <v>137</v>
      </c>
      <c r="EJ1202" s="181">
        <v>0</v>
      </c>
      <c r="EK1202" s="181">
        <v>0</v>
      </c>
      <c r="EL1202" s="357" t="s">
        <v>148</v>
      </c>
      <c r="EM1202" s="234" t="s">
        <v>137</v>
      </c>
      <c r="EN1202" s="181">
        <v>0</v>
      </c>
      <c r="EO1202" s="234" t="s">
        <v>137</v>
      </c>
      <c r="EP1202" s="181">
        <v>1</v>
      </c>
      <c r="EQ1202" s="181">
        <v>0</v>
      </c>
      <c r="ER1202" s="358">
        <v>0</v>
      </c>
      <c r="ES1202" s="234" t="s">
        <v>7712</v>
      </c>
      <c r="ET1202" s="181">
        <v>1</v>
      </c>
      <c r="EU1202" s="234" t="s">
        <v>17644</v>
      </c>
      <c r="EV1202" s="181">
        <v>33</v>
      </c>
      <c r="EW1202" s="181">
        <v>0</v>
      </c>
      <c r="EX1202" s="359">
        <v>0</v>
      </c>
      <c r="EY1202" s="234" t="s">
        <v>17645</v>
      </c>
      <c r="EZ1202" s="181">
        <v>3</v>
      </c>
      <c r="FA1202" s="234" t="s">
        <v>13485</v>
      </c>
      <c r="FB1202" s="181">
        <v>1</v>
      </c>
      <c r="FC1202" s="181">
        <v>0</v>
      </c>
      <c r="FD1202" s="359">
        <v>0</v>
      </c>
      <c r="FE1202" s="234" t="s">
        <v>7713</v>
      </c>
      <c r="FF1202" s="181">
        <v>0</v>
      </c>
      <c r="FG1202" s="234" t="s">
        <v>137</v>
      </c>
      <c r="FH1202" s="181">
        <v>0</v>
      </c>
      <c r="FI1202" s="181">
        <v>0</v>
      </c>
      <c r="FJ1202" s="359" t="s">
        <v>148</v>
      </c>
      <c r="FK1202" s="234" t="s">
        <v>137</v>
      </c>
      <c r="FL1202" s="181">
        <v>0</v>
      </c>
      <c r="FM1202" s="234" t="s">
        <v>137</v>
      </c>
      <c r="FN1202" s="181">
        <v>0</v>
      </c>
      <c r="FO1202" s="181">
        <v>0</v>
      </c>
      <c r="FP1202" s="359" t="s">
        <v>148</v>
      </c>
      <c r="FQ1202" s="234" t="s">
        <v>137</v>
      </c>
      <c r="FR1202" s="181">
        <v>0</v>
      </c>
      <c r="FS1202" s="234" t="s">
        <v>137</v>
      </c>
      <c r="FT1202" s="181">
        <v>0</v>
      </c>
      <c r="FU1202" s="181">
        <v>0</v>
      </c>
      <c r="FV1202" s="359" t="s">
        <v>148</v>
      </c>
      <c r="FW1202" s="234" t="s">
        <v>137</v>
      </c>
      <c r="FX1202" s="181">
        <v>0</v>
      </c>
      <c r="FY1202" s="234" t="s">
        <v>137</v>
      </c>
      <c r="FZ1202" s="181">
        <v>1</v>
      </c>
      <c r="GA1202" s="181">
        <v>0</v>
      </c>
      <c r="GB1202" s="359">
        <v>0</v>
      </c>
      <c r="GC1202" s="234" t="s">
        <v>7714</v>
      </c>
      <c r="GD1202" s="181">
        <v>0</v>
      </c>
      <c r="GE1202" s="234" t="s">
        <v>137</v>
      </c>
      <c r="GF1202" s="181">
        <v>1</v>
      </c>
      <c r="GG1202" s="181">
        <v>0</v>
      </c>
      <c r="GH1202" s="359">
        <v>0</v>
      </c>
      <c r="GI1202" s="234" t="s">
        <v>7715</v>
      </c>
      <c r="GJ1202" s="181">
        <v>0</v>
      </c>
      <c r="GK1202" s="234" t="s">
        <v>137</v>
      </c>
      <c r="GL1202" s="181" t="s">
        <v>143</v>
      </c>
      <c r="GM1202" s="181" t="s">
        <v>144</v>
      </c>
      <c r="GN1202" s="180" t="s">
        <v>146</v>
      </c>
      <c r="GO1202" s="272"/>
      <c r="GP1202" s="272"/>
      <c r="GQ1202" s="181" t="s">
        <v>145</v>
      </c>
      <c r="GR1202" s="181" t="s">
        <v>146</v>
      </c>
      <c r="GS1202" s="181"/>
      <c r="GT1202" s="181"/>
      <c r="GU1202" s="181"/>
      <c r="GV1202" s="181"/>
      <c r="GW1202" s="234"/>
      <c r="GX1202" s="181"/>
      <c r="GY1202" s="181"/>
      <c r="GZ1202" s="181"/>
      <c r="HA1202" s="181"/>
      <c r="HB1202" s="181"/>
      <c r="HC1202" s="181"/>
      <c r="HD1202" s="557" t="s">
        <v>132</v>
      </c>
      <c r="HE1202" s="550"/>
      <c r="HF1202" s="558" t="s">
        <v>132</v>
      </c>
      <c r="HG1202" s="550"/>
      <c r="HH1202" s="550"/>
      <c r="HI1202" s="558" t="s">
        <v>132</v>
      </c>
      <c r="HJ1202" s="558" t="s">
        <v>148</v>
      </c>
      <c r="HK1202" s="550"/>
    </row>
    <row r="1203" spans="1:219" s="162" customFormat="1" ht="115" customHeight="1">
      <c r="A1203" s="337" t="s">
        <v>7716</v>
      </c>
      <c r="B1203" s="181" t="s">
        <v>7606</v>
      </c>
      <c r="C1203" s="181" t="s">
        <v>7717</v>
      </c>
      <c r="D1203" s="195" t="s">
        <v>123</v>
      </c>
      <c r="E1203" s="181" t="s">
        <v>132</v>
      </c>
      <c r="F1203" s="181" t="s">
        <v>137</v>
      </c>
      <c r="G1203" s="234" t="s">
        <v>137</v>
      </c>
      <c r="H1203" s="181" t="s">
        <v>132</v>
      </c>
      <c r="I1203" s="234" t="s">
        <v>137</v>
      </c>
      <c r="J1203" s="234" t="s">
        <v>137</v>
      </c>
      <c r="K1203" s="355" t="s">
        <v>138</v>
      </c>
      <c r="L1203" s="181"/>
      <c r="M1203" s="434" t="s">
        <v>137</v>
      </c>
      <c r="N1203" s="181" t="s">
        <v>138</v>
      </c>
      <c r="O1203" s="181" t="s">
        <v>137</v>
      </c>
      <c r="P1203" s="234" t="s">
        <v>137</v>
      </c>
      <c r="Q1203" s="181" t="s">
        <v>132</v>
      </c>
      <c r="R1203" s="181" t="s">
        <v>137</v>
      </c>
      <c r="S1203" s="234" t="s">
        <v>137</v>
      </c>
      <c r="T1203" s="181" t="s">
        <v>132</v>
      </c>
      <c r="U1203" s="234" t="s">
        <v>137</v>
      </c>
      <c r="V1203" s="234" t="s">
        <v>137</v>
      </c>
      <c r="W1203" s="181" t="s">
        <v>132</v>
      </c>
      <c r="X1203" s="181" t="s">
        <v>137</v>
      </c>
      <c r="Y1203" s="181" t="s">
        <v>137</v>
      </c>
      <c r="Z1203" s="181" t="s">
        <v>138</v>
      </c>
      <c r="AA1203" s="181" t="s">
        <v>132</v>
      </c>
      <c r="AB1203" s="234" t="s">
        <v>7718</v>
      </c>
      <c r="AC1203" s="181" t="s">
        <v>138</v>
      </c>
      <c r="AD1203" s="181" t="s">
        <v>132</v>
      </c>
      <c r="AE1203" s="234" t="s">
        <v>7718</v>
      </c>
      <c r="AF1203" s="201" t="s">
        <v>132</v>
      </c>
      <c r="AG1203" s="181"/>
      <c r="AH1203" s="246"/>
      <c r="AI1203" s="181" t="s">
        <v>132</v>
      </c>
      <c r="AJ1203" s="181" t="s">
        <v>137</v>
      </c>
      <c r="AK1203" s="234" t="s">
        <v>137</v>
      </c>
      <c r="AL1203" s="181" t="s">
        <v>132</v>
      </c>
      <c r="AM1203" s="181" t="s">
        <v>137</v>
      </c>
      <c r="AN1203" s="234" t="s">
        <v>137</v>
      </c>
      <c r="AO1203" s="181" t="s">
        <v>138</v>
      </c>
      <c r="AP1203" s="234" t="s">
        <v>137</v>
      </c>
      <c r="AQ1203" s="234" t="s">
        <v>137</v>
      </c>
      <c r="AR1203" s="181" t="s">
        <v>138</v>
      </c>
      <c r="AS1203" s="234" t="s">
        <v>137</v>
      </c>
      <c r="AT1203" s="234" t="s">
        <v>137</v>
      </c>
      <c r="AU1203" s="181" t="s">
        <v>132</v>
      </c>
      <c r="AV1203" s="181" t="s">
        <v>137</v>
      </c>
      <c r="AW1203" s="234" t="s">
        <v>137</v>
      </c>
      <c r="AX1203" s="181" t="s">
        <v>132</v>
      </c>
      <c r="AY1203" s="181" t="s">
        <v>137</v>
      </c>
      <c r="AZ1203" s="234" t="s">
        <v>137</v>
      </c>
      <c r="BA1203" s="181" t="s">
        <v>132</v>
      </c>
      <c r="BB1203" s="181" t="s">
        <v>137</v>
      </c>
      <c r="BC1203" s="234" t="s">
        <v>137</v>
      </c>
      <c r="BD1203" s="181">
        <v>1</v>
      </c>
      <c r="BE1203" s="181">
        <v>1</v>
      </c>
      <c r="BF1203" s="357">
        <v>1</v>
      </c>
      <c r="BG1203" s="234" t="s">
        <v>137</v>
      </c>
      <c r="BH1203" s="181">
        <v>0</v>
      </c>
      <c r="BI1203" s="234"/>
      <c r="BJ1203" s="181">
        <v>0</v>
      </c>
      <c r="BK1203" s="181">
        <v>0</v>
      </c>
      <c r="BL1203" s="357" t="s">
        <v>148</v>
      </c>
      <c r="BM1203" s="234" t="s">
        <v>137</v>
      </c>
      <c r="BN1203" s="181">
        <v>0</v>
      </c>
      <c r="BO1203" s="234" t="s">
        <v>137</v>
      </c>
      <c r="BP1203" s="181">
        <v>1</v>
      </c>
      <c r="BQ1203" s="181">
        <v>1</v>
      </c>
      <c r="BR1203" s="357">
        <v>1</v>
      </c>
      <c r="BS1203" s="234" t="s">
        <v>137</v>
      </c>
      <c r="BT1203" s="181">
        <v>0</v>
      </c>
      <c r="BU1203" s="234" t="s">
        <v>137</v>
      </c>
      <c r="BV1203" s="181">
        <v>0</v>
      </c>
      <c r="BW1203" s="181">
        <v>0</v>
      </c>
      <c r="BX1203" s="358" t="s">
        <v>148</v>
      </c>
      <c r="BY1203" s="234"/>
      <c r="BZ1203" s="181">
        <v>0</v>
      </c>
      <c r="CA1203" s="234" t="s">
        <v>137</v>
      </c>
      <c r="CB1203" s="181">
        <v>0</v>
      </c>
      <c r="CC1203" s="181">
        <v>0</v>
      </c>
      <c r="CD1203" s="358" t="s">
        <v>148</v>
      </c>
      <c r="CE1203" s="234" t="s">
        <v>137</v>
      </c>
      <c r="CF1203" s="181">
        <v>0</v>
      </c>
      <c r="CG1203" s="234" t="s">
        <v>137</v>
      </c>
      <c r="CH1203" s="181">
        <v>0</v>
      </c>
      <c r="CI1203" s="181">
        <v>0</v>
      </c>
      <c r="CJ1203" s="358" t="s">
        <v>148</v>
      </c>
      <c r="CK1203" s="181" t="s">
        <v>137</v>
      </c>
      <c r="CL1203" s="181">
        <v>0</v>
      </c>
      <c r="CM1203" s="234" t="s">
        <v>137</v>
      </c>
      <c r="CN1203" s="181">
        <v>0</v>
      </c>
      <c r="CO1203" s="181">
        <v>0</v>
      </c>
      <c r="CP1203" s="358" t="s">
        <v>148</v>
      </c>
      <c r="CQ1203" s="234" t="s">
        <v>137</v>
      </c>
      <c r="CR1203" s="181">
        <v>0</v>
      </c>
      <c r="CS1203" s="234" t="s">
        <v>137</v>
      </c>
      <c r="CT1203" s="181">
        <v>0</v>
      </c>
      <c r="CU1203" s="181">
        <v>0</v>
      </c>
      <c r="CV1203" s="358" t="s">
        <v>148</v>
      </c>
      <c r="CW1203" s="234" t="s">
        <v>137</v>
      </c>
      <c r="CX1203" s="181">
        <v>0</v>
      </c>
      <c r="CY1203" s="234" t="s">
        <v>137</v>
      </c>
      <c r="CZ1203" s="181">
        <v>0</v>
      </c>
      <c r="DA1203" s="181">
        <v>0</v>
      </c>
      <c r="DB1203" s="358" t="s">
        <v>148</v>
      </c>
      <c r="DC1203" s="234" t="s">
        <v>137</v>
      </c>
      <c r="DD1203" s="181">
        <v>0</v>
      </c>
      <c r="DE1203" s="234" t="s">
        <v>137</v>
      </c>
      <c r="DF1203" s="181">
        <v>0</v>
      </c>
      <c r="DG1203" s="181">
        <v>0</v>
      </c>
      <c r="DH1203" s="358" t="s">
        <v>148</v>
      </c>
      <c r="DI1203" s="234" t="s">
        <v>137</v>
      </c>
      <c r="DJ1203" s="181">
        <v>0</v>
      </c>
      <c r="DK1203" s="234" t="s">
        <v>137</v>
      </c>
      <c r="DL1203" s="181">
        <v>1</v>
      </c>
      <c r="DM1203" s="181">
        <v>1</v>
      </c>
      <c r="DN1203" s="358">
        <v>1</v>
      </c>
      <c r="DO1203" s="234" t="s">
        <v>137</v>
      </c>
      <c r="DP1203" s="181">
        <v>0</v>
      </c>
      <c r="DQ1203" s="234" t="s">
        <v>137</v>
      </c>
      <c r="DR1203" s="181">
        <v>7</v>
      </c>
      <c r="DS1203" s="181">
        <v>0</v>
      </c>
      <c r="DT1203" s="358">
        <v>0</v>
      </c>
      <c r="DU1203" s="234" t="s">
        <v>7719</v>
      </c>
      <c r="DV1203" s="181">
        <v>0</v>
      </c>
      <c r="DW1203" s="234" t="s">
        <v>137</v>
      </c>
      <c r="DX1203" s="181">
        <v>0</v>
      </c>
      <c r="DY1203" s="181">
        <v>0</v>
      </c>
      <c r="DZ1203" s="357" t="s">
        <v>148</v>
      </c>
      <c r="EA1203" s="234" t="s">
        <v>137</v>
      </c>
      <c r="EB1203" s="181">
        <v>0</v>
      </c>
      <c r="EC1203" s="234" t="s">
        <v>137</v>
      </c>
      <c r="ED1203" s="181">
        <v>1</v>
      </c>
      <c r="EE1203" s="181">
        <v>0</v>
      </c>
      <c r="EF1203" s="357">
        <v>0</v>
      </c>
      <c r="EG1203" s="234" t="s">
        <v>7719</v>
      </c>
      <c r="EH1203" s="181">
        <v>1</v>
      </c>
      <c r="EI1203" s="234" t="s">
        <v>7719</v>
      </c>
      <c r="EJ1203" s="181">
        <v>1</v>
      </c>
      <c r="EK1203" s="181">
        <v>0</v>
      </c>
      <c r="EL1203" s="357">
        <v>0</v>
      </c>
      <c r="EM1203" s="234" t="s">
        <v>7720</v>
      </c>
      <c r="EN1203" s="181">
        <v>1</v>
      </c>
      <c r="EO1203" s="234" t="s">
        <v>7719</v>
      </c>
      <c r="EP1203" s="181">
        <v>0</v>
      </c>
      <c r="EQ1203" s="181">
        <v>0</v>
      </c>
      <c r="ER1203" s="358" t="s">
        <v>148</v>
      </c>
      <c r="ES1203" s="234" t="s">
        <v>137</v>
      </c>
      <c r="ET1203" s="181">
        <v>0</v>
      </c>
      <c r="EU1203" s="234" t="s">
        <v>137</v>
      </c>
      <c r="EV1203" s="181">
        <v>1</v>
      </c>
      <c r="EW1203" s="181">
        <v>0</v>
      </c>
      <c r="EX1203" s="359">
        <v>0</v>
      </c>
      <c r="EY1203" s="234" t="s">
        <v>7719</v>
      </c>
      <c r="EZ1203" s="181">
        <v>1</v>
      </c>
      <c r="FA1203" s="234" t="s">
        <v>13486</v>
      </c>
      <c r="FB1203" s="181">
        <v>0</v>
      </c>
      <c r="FC1203" s="181">
        <v>0</v>
      </c>
      <c r="FD1203" s="359" t="s">
        <v>148</v>
      </c>
      <c r="FE1203" s="234" t="s">
        <v>137</v>
      </c>
      <c r="FF1203" s="181">
        <v>0</v>
      </c>
      <c r="FG1203" s="234" t="s">
        <v>137</v>
      </c>
      <c r="FH1203" s="181">
        <v>0</v>
      </c>
      <c r="FI1203" s="181">
        <v>0</v>
      </c>
      <c r="FJ1203" s="359" t="s">
        <v>148</v>
      </c>
      <c r="FK1203" s="234" t="s">
        <v>137</v>
      </c>
      <c r="FL1203" s="181">
        <v>0</v>
      </c>
      <c r="FM1203" s="234" t="s">
        <v>137</v>
      </c>
      <c r="FN1203" s="181">
        <v>0</v>
      </c>
      <c r="FO1203" s="181">
        <v>0</v>
      </c>
      <c r="FP1203" s="359" t="s">
        <v>148</v>
      </c>
      <c r="FQ1203" s="234" t="s">
        <v>137</v>
      </c>
      <c r="FR1203" s="181">
        <v>0</v>
      </c>
      <c r="FS1203" s="234" t="s">
        <v>137</v>
      </c>
      <c r="FT1203" s="181">
        <v>0</v>
      </c>
      <c r="FU1203" s="181">
        <v>0</v>
      </c>
      <c r="FV1203" s="359" t="s">
        <v>148</v>
      </c>
      <c r="FW1203" s="234" t="s">
        <v>137</v>
      </c>
      <c r="FX1203" s="181">
        <v>0</v>
      </c>
      <c r="FY1203" s="234" t="s">
        <v>137</v>
      </c>
      <c r="FZ1203" s="181">
        <v>1</v>
      </c>
      <c r="GA1203" s="181">
        <v>0</v>
      </c>
      <c r="GB1203" s="359">
        <v>0</v>
      </c>
      <c r="GC1203" s="234" t="s">
        <v>7721</v>
      </c>
      <c r="GD1203" s="181">
        <v>1</v>
      </c>
      <c r="GE1203" s="234" t="s">
        <v>7721</v>
      </c>
      <c r="GF1203" s="181">
        <v>0</v>
      </c>
      <c r="GG1203" s="181">
        <v>0</v>
      </c>
      <c r="GH1203" s="359" t="s">
        <v>148</v>
      </c>
      <c r="GI1203" s="234"/>
      <c r="GJ1203" s="181">
        <v>0</v>
      </c>
      <c r="GK1203" s="234" t="s">
        <v>137</v>
      </c>
      <c r="GL1203" s="181" t="s">
        <v>130</v>
      </c>
      <c r="GM1203" s="181" t="s">
        <v>3097</v>
      </c>
      <c r="GN1203" s="180" t="s">
        <v>231</v>
      </c>
      <c r="GO1203" s="272"/>
      <c r="GP1203" s="272"/>
      <c r="GQ1203" s="181" t="s">
        <v>145</v>
      </c>
      <c r="GR1203" s="181" t="s">
        <v>146</v>
      </c>
      <c r="GS1203" s="181"/>
      <c r="GT1203" s="181"/>
      <c r="GU1203" s="181"/>
      <c r="GV1203" s="181"/>
      <c r="GW1203" s="234" t="s">
        <v>7722</v>
      </c>
      <c r="GX1203" s="181"/>
      <c r="GY1203" s="181"/>
      <c r="GZ1203" s="181"/>
      <c r="HA1203" s="181"/>
      <c r="HB1203" s="181"/>
      <c r="HC1203" s="181"/>
      <c r="HD1203" s="557" t="s">
        <v>132</v>
      </c>
      <c r="HE1203" s="550" t="s">
        <v>132</v>
      </c>
      <c r="HF1203" s="558" t="s">
        <v>132</v>
      </c>
      <c r="HG1203" s="550"/>
      <c r="HH1203" s="550"/>
      <c r="HI1203" s="558" t="s">
        <v>132</v>
      </c>
      <c r="HJ1203" s="558" t="s">
        <v>148</v>
      </c>
      <c r="HK1203" s="550"/>
    </row>
    <row r="1204" spans="1:219" s="162" customFormat="1" ht="115" customHeight="1">
      <c r="A1204" s="337" t="s">
        <v>7723</v>
      </c>
      <c r="B1204" s="181" t="s">
        <v>7606</v>
      </c>
      <c r="C1204" s="181" t="s">
        <v>7724</v>
      </c>
      <c r="D1204" s="195" t="s">
        <v>126</v>
      </c>
      <c r="E1204" s="181" t="s">
        <v>132</v>
      </c>
      <c r="F1204" s="181" t="s">
        <v>137</v>
      </c>
      <c r="G1204" s="234" t="s">
        <v>137</v>
      </c>
      <c r="H1204" s="181" t="s">
        <v>132</v>
      </c>
      <c r="I1204" s="234" t="s">
        <v>137</v>
      </c>
      <c r="J1204" s="234" t="s">
        <v>137</v>
      </c>
      <c r="K1204" s="355" t="s">
        <v>138</v>
      </c>
      <c r="L1204" s="181" t="s">
        <v>137</v>
      </c>
      <c r="M1204" s="434" t="s">
        <v>137</v>
      </c>
      <c r="N1204" s="181" t="s">
        <v>132</v>
      </c>
      <c r="O1204" s="181" t="s">
        <v>137</v>
      </c>
      <c r="P1204" s="234" t="s">
        <v>137</v>
      </c>
      <c r="Q1204" s="181" t="s">
        <v>132</v>
      </c>
      <c r="R1204" s="181" t="s">
        <v>137</v>
      </c>
      <c r="S1204" s="234" t="s">
        <v>137</v>
      </c>
      <c r="T1204" s="181" t="s">
        <v>132</v>
      </c>
      <c r="U1204" s="234" t="s">
        <v>137</v>
      </c>
      <c r="V1204" s="234" t="s">
        <v>137</v>
      </c>
      <c r="W1204" s="181" t="s">
        <v>132</v>
      </c>
      <c r="X1204" s="181" t="s">
        <v>137</v>
      </c>
      <c r="Y1204" s="234" t="s">
        <v>137</v>
      </c>
      <c r="Z1204" s="181" t="s">
        <v>132</v>
      </c>
      <c r="AA1204" s="181" t="s">
        <v>137</v>
      </c>
      <c r="AB1204" s="234" t="s">
        <v>137</v>
      </c>
      <c r="AC1204" s="181" t="s">
        <v>132</v>
      </c>
      <c r="AD1204" s="181" t="s">
        <v>137</v>
      </c>
      <c r="AE1204" s="234" t="s">
        <v>137</v>
      </c>
      <c r="AF1204" s="201" t="s">
        <v>132</v>
      </c>
      <c r="AG1204" s="181"/>
      <c r="AH1204" s="246"/>
      <c r="AI1204" s="181" t="s">
        <v>132</v>
      </c>
      <c r="AJ1204" s="181" t="s">
        <v>137</v>
      </c>
      <c r="AK1204" s="234" t="s">
        <v>137</v>
      </c>
      <c r="AL1204" s="181" t="s">
        <v>132</v>
      </c>
      <c r="AM1204" s="181" t="s">
        <v>137</v>
      </c>
      <c r="AN1204" s="234" t="s">
        <v>137</v>
      </c>
      <c r="AO1204" s="181" t="s">
        <v>138</v>
      </c>
      <c r="AP1204" s="234" t="s">
        <v>137</v>
      </c>
      <c r="AQ1204" s="234" t="s">
        <v>137</v>
      </c>
      <c r="AR1204" s="181" t="s">
        <v>132</v>
      </c>
      <c r="AS1204" s="234" t="s">
        <v>137</v>
      </c>
      <c r="AT1204" s="234" t="s">
        <v>137</v>
      </c>
      <c r="AU1204" s="181" t="s">
        <v>132</v>
      </c>
      <c r="AV1204" s="181" t="s">
        <v>137</v>
      </c>
      <c r="AW1204" s="234" t="s">
        <v>137</v>
      </c>
      <c r="AX1204" s="181" t="s">
        <v>132</v>
      </c>
      <c r="AY1204" s="181" t="s">
        <v>137</v>
      </c>
      <c r="AZ1204" s="234" t="s">
        <v>137</v>
      </c>
      <c r="BA1204" s="181" t="s">
        <v>132</v>
      </c>
      <c r="BB1204" s="181" t="s">
        <v>137</v>
      </c>
      <c r="BC1204" s="234" t="s">
        <v>137</v>
      </c>
      <c r="BD1204" s="181">
        <v>1</v>
      </c>
      <c r="BE1204" s="181">
        <v>1</v>
      </c>
      <c r="BF1204" s="357">
        <v>1</v>
      </c>
      <c r="BG1204" s="234" t="s">
        <v>137</v>
      </c>
      <c r="BH1204" s="181">
        <v>0</v>
      </c>
      <c r="BI1204" s="234" t="s">
        <v>137</v>
      </c>
      <c r="BJ1204" s="181">
        <v>0</v>
      </c>
      <c r="BK1204" s="181">
        <v>0</v>
      </c>
      <c r="BL1204" s="357" t="s">
        <v>148</v>
      </c>
      <c r="BM1204" s="234" t="s">
        <v>137</v>
      </c>
      <c r="BN1204" s="181">
        <v>0</v>
      </c>
      <c r="BO1204" s="234" t="s">
        <v>137</v>
      </c>
      <c r="BP1204" s="181">
        <v>1</v>
      </c>
      <c r="BQ1204" s="181">
        <v>1</v>
      </c>
      <c r="BR1204" s="357">
        <v>1</v>
      </c>
      <c r="BS1204" s="234" t="s">
        <v>137</v>
      </c>
      <c r="BT1204" s="181">
        <v>0</v>
      </c>
      <c r="BU1204" s="234" t="s">
        <v>137</v>
      </c>
      <c r="BV1204" s="181">
        <v>0</v>
      </c>
      <c r="BW1204" s="181">
        <v>0</v>
      </c>
      <c r="BX1204" s="358" t="s">
        <v>148</v>
      </c>
      <c r="BY1204" s="234"/>
      <c r="BZ1204" s="181">
        <v>0</v>
      </c>
      <c r="CA1204" s="234" t="s">
        <v>137</v>
      </c>
      <c r="CB1204" s="181">
        <v>0</v>
      </c>
      <c r="CC1204" s="181">
        <v>0</v>
      </c>
      <c r="CD1204" s="358" t="s">
        <v>148</v>
      </c>
      <c r="CE1204" s="234" t="s">
        <v>137</v>
      </c>
      <c r="CF1204" s="181">
        <v>0</v>
      </c>
      <c r="CG1204" s="234" t="s">
        <v>137</v>
      </c>
      <c r="CH1204" s="181">
        <v>1</v>
      </c>
      <c r="CI1204" s="181">
        <v>0</v>
      </c>
      <c r="CJ1204" s="358">
        <v>0</v>
      </c>
      <c r="CK1204" s="181" t="s">
        <v>1105</v>
      </c>
      <c r="CL1204" s="181">
        <v>0</v>
      </c>
      <c r="CM1204" s="234" t="s">
        <v>137</v>
      </c>
      <c r="CN1204" s="181">
        <v>0</v>
      </c>
      <c r="CO1204" s="181">
        <v>0</v>
      </c>
      <c r="CP1204" s="358" t="s">
        <v>148</v>
      </c>
      <c r="CQ1204" s="234" t="s">
        <v>137</v>
      </c>
      <c r="CR1204" s="181">
        <v>0</v>
      </c>
      <c r="CS1204" s="234" t="s">
        <v>137</v>
      </c>
      <c r="CT1204" s="181">
        <v>0</v>
      </c>
      <c r="CU1204" s="181">
        <v>0</v>
      </c>
      <c r="CV1204" s="358" t="s">
        <v>148</v>
      </c>
      <c r="CW1204" s="234" t="s">
        <v>137</v>
      </c>
      <c r="CX1204" s="181">
        <v>0</v>
      </c>
      <c r="CY1204" s="234" t="s">
        <v>137</v>
      </c>
      <c r="CZ1204" s="181">
        <v>0</v>
      </c>
      <c r="DA1204" s="181">
        <v>0</v>
      </c>
      <c r="DB1204" s="358" t="s">
        <v>148</v>
      </c>
      <c r="DC1204" s="234" t="s">
        <v>137</v>
      </c>
      <c r="DD1204" s="181">
        <v>0</v>
      </c>
      <c r="DE1204" s="234" t="s">
        <v>137</v>
      </c>
      <c r="DF1204" s="181">
        <v>0</v>
      </c>
      <c r="DG1204" s="181">
        <v>0</v>
      </c>
      <c r="DH1204" s="358" t="s">
        <v>148</v>
      </c>
      <c r="DI1204" s="234" t="s">
        <v>137</v>
      </c>
      <c r="DJ1204" s="181">
        <v>0</v>
      </c>
      <c r="DK1204" s="234" t="s">
        <v>137</v>
      </c>
      <c r="DL1204" s="181">
        <v>0</v>
      </c>
      <c r="DM1204" s="181">
        <v>0</v>
      </c>
      <c r="DN1204" s="358" t="s">
        <v>148</v>
      </c>
      <c r="DO1204" s="234" t="s">
        <v>137</v>
      </c>
      <c r="DP1204" s="181">
        <v>0</v>
      </c>
      <c r="DQ1204" s="234" t="s">
        <v>137</v>
      </c>
      <c r="DR1204" s="181">
        <v>19</v>
      </c>
      <c r="DS1204" s="181">
        <v>0</v>
      </c>
      <c r="DT1204" s="358">
        <v>0</v>
      </c>
      <c r="DU1204" s="234" t="s">
        <v>1105</v>
      </c>
      <c r="DV1204" s="181">
        <v>0</v>
      </c>
      <c r="DW1204" s="234" t="s">
        <v>137</v>
      </c>
      <c r="DX1204" s="181">
        <v>0</v>
      </c>
      <c r="DY1204" s="181">
        <v>0</v>
      </c>
      <c r="DZ1204" s="357" t="s">
        <v>148</v>
      </c>
      <c r="EA1204" s="234" t="s">
        <v>137</v>
      </c>
      <c r="EB1204" s="181">
        <v>0</v>
      </c>
      <c r="EC1204" s="234" t="s">
        <v>137</v>
      </c>
      <c r="ED1204" s="181">
        <v>1</v>
      </c>
      <c r="EE1204" s="181">
        <v>1</v>
      </c>
      <c r="EF1204" s="357">
        <v>1</v>
      </c>
      <c r="EG1204" s="234" t="s">
        <v>137</v>
      </c>
      <c r="EH1204" s="181">
        <v>0</v>
      </c>
      <c r="EI1204" s="234" t="s">
        <v>137</v>
      </c>
      <c r="EJ1204" s="181">
        <v>1</v>
      </c>
      <c r="EK1204" s="181">
        <v>0</v>
      </c>
      <c r="EL1204" s="357">
        <v>0</v>
      </c>
      <c r="EM1204" s="234" t="s">
        <v>1105</v>
      </c>
      <c r="EN1204" s="181">
        <v>1</v>
      </c>
      <c r="EO1204" s="234" t="s">
        <v>7725</v>
      </c>
      <c r="EP1204" s="181">
        <v>0</v>
      </c>
      <c r="EQ1204" s="181">
        <v>0</v>
      </c>
      <c r="ER1204" s="358" t="s">
        <v>148</v>
      </c>
      <c r="ES1204" s="234" t="s">
        <v>137</v>
      </c>
      <c r="ET1204" s="181">
        <v>0</v>
      </c>
      <c r="EU1204" s="234" t="s">
        <v>137</v>
      </c>
      <c r="EV1204" s="181">
        <v>0</v>
      </c>
      <c r="EW1204" s="181">
        <v>0</v>
      </c>
      <c r="EX1204" s="359" t="s">
        <v>148</v>
      </c>
      <c r="EY1204" s="234" t="s">
        <v>137</v>
      </c>
      <c r="EZ1204" s="181">
        <v>0</v>
      </c>
      <c r="FA1204" s="234" t="s">
        <v>137</v>
      </c>
      <c r="FB1204" s="181">
        <v>1</v>
      </c>
      <c r="FC1204" s="181">
        <v>1</v>
      </c>
      <c r="FD1204" s="359">
        <v>1</v>
      </c>
      <c r="FE1204" s="234" t="s">
        <v>137</v>
      </c>
      <c r="FF1204" s="181">
        <v>0</v>
      </c>
      <c r="FG1204" s="234" t="s">
        <v>137</v>
      </c>
      <c r="FH1204" s="181">
        <v>0</v>
      </c>
      <c r="FI1204" s="181">
        <v>0</v>
      </c>
      <c r="FJ1204" s="359" t="s">
        <v>148</v>
      </c>
      <c r="FK1204" s="234" t="s">
        <v>137</v>
      </c>
      <c r="FL1204" s="181">
        <v>0</v>
      </c>
      <c r="FM1204" s="234" t="s">
        <v>137</v>
      </c>
      <c r="FN1204" s="181">
        <v>0</v>
      </c>
      <c r="FO1204" s="181">
        <v>0</v>
      </c>
      <c r="FP1204" s="359" t="s">
        <v>148</v>
      </c>
      <c r="FQ1204" s="234" t="s">
        <v>137</v>
      </c>
      <c r="FR1204" s="181">
        <v>0</v>
      </c>
      <c r="FS1204" s="234" t="s">
        <v>137</v>
      </c>
      <c r="FT1204" s="181">
        <v>0</v>
      </c>
      <c r="FU1204" s="181">
        <v>0</v>
      </c>
      <c r="FV1204" s="359" t="s">
        <v>148</v>
      </c>
      <c r="FW1204" s="234" t="s">
        <v>137</v>
      </c>
      <c r="FX1204" s="181">
        <v>0</v>
      </c>
      <c r="FY1204" s="234" t="s">
        <v>137</v>
      </c>
      <c r="FZ1204" s="181">
        <v>1</v>
      </c>
      <c r="GA1204" s="181">
        <v>0</v>
      </c>
      <c r="GB1204" s="359">
        <v>0</v>
      </c>
      <c r="GC1204" s="234" t="s">
        <v>1105</v>
      </c>
      <c r="GD1204" s="181">
        <v>1</v>
      </c>
      <c r="GE1204" s="234" t="s">
        <v>7725</v>
      </c>
      <c r="GF1204" s="181">
        <v>3</v>
      </c>
      <c r="GG1204" s="181">
        <v>0</v>
      </c>
      <c r="GH1204" s="359">
        <v>0</v>
      </c>
      <c r="GI1204" s="234" t="s">
        <v>1105</v>
      </c>
      <c r="GJ1204" s="181">
        <v>3</v>
      </c>
      <c r="GK1204" s="234" t="s">
        <v>15145</v>
      </c>
      <c r="GL1204" s="181" t="s">
        <v>143</v>
      </c>
      <c r="GM1204" s="181" t="s">
        <v>144</v>
      </c>
      <c r="GN1204" s="180" t="s">
        <v>146</v>
      </c>
      <c r="GO1204" s="272"/>
      <c r="GP1204" s="272"/>
      <c r="GQ1204" s="181" t="s">
        <v>145</v>
      </c>
      <c r="GR1204" s="181" t="s">
        <v>146</v>
      </c>
      <c r="GS1204" s="181"/>
      <c r="GT1204" s="181"/>
      <c r="GU1204" s="181"/>
      <c r="GV1204" s="181"/>
      <c r="GW1204" s="234"/>
      <c r="GX1204" s="181"/>
      <c r="GY1204" s="181"/>
      <c r="GZ1204" s="181"/>
      <c r="HA1204" s="181"/>
      <c r="HB1204" s="181"/>
      <c r="HC1204" s="181"/>
      <c r="HD1204" s="557" t="s">
        <v>132</v>
      </c>
      <c r="HE1204" s="550"/>
      <c r="HF1204" s="558" t="s">
        <v>132</v>
      </c>
      <c r="HG1204" s="550"/>
      <c r="HH1204" s="550"/>
      <c r="HI1204" s="558" t="s">
        <v>132</v>
      </c>
      <c r="HJ1204" s="558" t="s">
        <v>148</v>
      </c>
      <c r="HK1204" s="550"/>
    </row>
    <row r="1205" spans="1:219" s="162" customFormat="1" ht="115" customHeight="1">
      <c r="A1205" s="337" t="s">
        <v>7726</v>
      </c>
      <c r="B1205" s="181" t="s">
        <v>7606</v>
      </c>
      <c r="C1205" s="181" t="s">
        <v>7727</v>
      </c>
      <c r="D1205" s="181" t="s">
        <v>126</v>
      </c>
      <c r="E1205" s="181" t="s">
        <v>132</v>
      </c>
      <c r="F1205" s="234" t="s">
        <v>137</v>
      </c>
      <c r="G1205" s="234" t="s">
        <v>137</v>
      </c>
      <c r="H1205" s="181" t="s">
        <v>132</v>
      </c>
      <c r="I1205" s="234" t="s">
        <v>137</v>
      </c>
      <c r="J1205" s="234" t="s">
        <v>137</v>
      </c>
      <c r="K1205" s="355" t="s">
        <v>132</v>
      </c>
      <c r="L1205" s="234" t="s">
        <v>137</v>
      </c>
      <c r="M1205" s="434" t="s">
        <v>137</v>
      </c>
      <c r="N1205" s="181" t="s">
        <v>132</v>
      </c>
      <c r="O1205" s="234" t="s">
        <v>137</v>
      </c>
      <c r="P1205" s="234" t="s">
        <v>137</v>
      </c>
      <c r="Q1205" s="181" t="s">
        <v>138</v>
      </c>
      <c r="R1205" s="234" t="s">
        <v>137</v>
      </c>
      <c r="S1205" s="234" t="s">
        <v>137</v>
      </c>
      <c r="T1205" s="181" t="s">
        <v>132</v>
      </c>
      <c r="U1205" s="234" t="s">
        <v>137</v>
      </c>
      <c r="V1205" s="234" t="s">
        <v>137</v>
      </c>
      <c r="W1205" s="181" t="s">
        <v>132</v>
      </c>
      <c r="X1205" s="181" t="s">
        <v>137</v>
      </c>
      <c r="Y1205" s="181" t="s">
        <v>137</v>
      </c>
      <c r="Z1205" s="181" t="s">
        <v>132</v>
      </c>
      <c r="AA1205" s="234" t="s">
        <v>137</v>
      </c>
      <c r="AB1205" s="234" t="s">
        <v>137</v>
      </c>
      <c r="AC1205" s="234" t="s">
        <v>138</v>
      </c>
      <c r="AD1205" s="234" t="s">
        <v>137</v>
      </c>
      <c r="AE1205" s="234" t="s">
        <v>137</v>
      </c>
      <c r="AF1205" s="201" t="s">
        <v>148</v>
      </c>
      <c r="AG1205" s="181"/>
      <c r="AH1205" s="246"/>
      <c r="AI1205" s="181" t="s">
        <v>132</v>
      </c>
      <c r="AJ1205" s="181" t="s">
        <v>137</v>
      </c>
      <c r="AK1205" s="181" t="s">
        <v>137</v>
      </c>
      <c r="AL1205" s="181" t="s">
        <v>132</v>
      </c>
      <c r="AM1205" s="181" t="s">
        <v>137</v>
      </c>
      <c r="AN1205" s="181" t="s">
        <v>137</v>
      </c>
      <c r="AO1205" s="181" t="s">
        <v>132</v>
      </c>
      <c r="AP1205" s="181" t="s">
        <v>137</v>
      </c>
      <c r="AQ1205" s="181" t="s">
        <v>137</v>
      </c>
      <c r="AR1205" s="181" t="s">
        <v>132</v>
      </c>
      <c r="AS1205" s="181" t="s">
        <v>137</v>
      </c>
      <c r="AT1205" s="234" t="s">
        <v>137</v>
      </c>
      <c r="AU1205" s="181" t="s">
        <v>132</v>
      </c>
      <c r="AV1205" s="181" t="s">
        <v>137</v>
      </c>
      <c r="AW1205" s="181" t="s">
        <v>137</v>
      </c>
      <c r="AX1205" s="181" t="s">
        <v>132</v>
      </c>
      <c r="AY1205" s="181" t="s">
        <v>137</v>
      </c>
      <c r="AZ1205" s="181" t="s">
        <v>137</v>
      </c>
      <c r="BA1205" s="181" t="s">
        <v>132</v>
      </c>
      <c r="BB1205" s="181" t="s">
        <v>137</v>
      </c>
      <c r="BC1205" s="234" t="s">
        <v>137</v>
      </c>
      <c r="BD1205" s="181">
        <v>1</v>
      </c>
      <c r="BE1205" s="181">
        <v>0</v>
      </c>
      <c r="BF1205" s="357">
        <v>0</v>
      </c>
      <c r="BG1205" s="234" t="s">
        <v>7728</v>
      </c>
      <c r="BH1205" s="181">
        <v>0</v>
      </c>
      <c r="BI1205" s="234" t="s">
        <v>137</v>
      </c>
      <c r="BJ1205" s="181">
        <v>1</v>
      </c>
      <c r="BK1205" s="181">
        <v>0</v>
      </c>
      <c r="BL1205" s="357">
        <v>0</v>
      </c>
      <c r="BM1205" s="234" t="s">
        <v>7728</v>
      </c>
      <c r="BN1205" s="234">
        <v>0</v>
      </c>
      <c r="BO1205" s="234" t="s">
        <v>137</v>
      </c>
      <c r="BP1205" s="234">
        <v>1</v>
      </c>
      <c r="BQ1205" s="234">
        <v>0</v>
      </c>
      <c r="BR1205" s="357">
        <v>0</v>
      </c>
      <c r="BS1205" s="234" t="s">
        <v>7728</v>
      </c>
      <c r="BT1205" s="234">
        <v>0</v>
      </c>
      <c r="BU1205" s="234" t="s">
        <v>137</v>
      </c>
      <c r="BV1205" s="181">
        <v>0</v>
      </c>
      <c r="BW1205" s="181">
        <v>0</v>
      </c>
      <c r="BX1205" s="358" t="s">
        <v>148</v>
      </c>
      <c r="BY1205" s="234"/>
      <c r="BZ1205" s="181">
        <v>0</v>
      </c>
      <c r="CA1205" s="234" t="s">
        <v>137</v>
      </c>
      <c r="CB1205" s="181">
        <v>0</v>
      </c>
      <c r="CC1205" s="181">
        <v>0</v>
      </c>
      <c r="CD1205" s="358" t="s">
        <v>148</v>
      </c>
      <c r="CE1205" s="234" t="s">
        <v>137</v>
      </c>
      <c r="CF1205" s="181">
        <v>0</v>
      </c>
      <c r="CG1205" s="234" t="s">
        <v>137</v>
      </c>
      <c r="CH1205" s="181">
        <v>0</v>
      </c>
      <c r="CI1205" s="181">
        <v>0</v>
      </c>
      <c r="CJ1205" s="358" t="s">
        <v>148</v>
      </c>
      <c r="CK1205" s="181" t="s">
        <v>137</v>
      </c>
      <c r="CL1205" s="181">
        <v>0</v>
      </c>
      <c r="CM1205" s="234" t="s">
        <v>137</v>
      </c>
      <c r="CN1205" s="181">
        <v>0</v>
      </c>
      <c r="CO1205" s="181">
        <v>0</v>
      </c>
      <c r="CP1205" s="358" t="s">
        <v>148</v>
      </c>
      <c r="CQ1205" s="234" t="s">
        <v>137</v>
      </c>
      <c r="CR1205" s="181">
        <v>0</v>
      </c>
      <c r="CS1205" s="234" t="s">
        <v>137</v>
      </c>
      <c r="CT1205" s="181">
        <v>0</v>
      </c>
      <c r="CU1205" s="181">
        <v>0</v>
      </c>
      <c r="CV1205" s="358" t="s">
        <v>148</v>
      </c>
      <c r="CW1205" s="234" t="s">
        <v>137</v>
      </c>
      <c r="CX1205" s="181">
        <v>0</v>
      </c>
      <c r="CY1205" s="234" t="s">
        <v>137</v>
      </c>
      <c r="CZ1205" s="181">
        <v>0</v>
      </c>
      <c r="DA1205" s="181">
        <v>0</v>
      </c>
      <c r="DB1205" s="358" t="s">
        <v>148</v>
      </c>
      <c r="DC1205" s="234" t="s">
        <v>137</v>
      </c>
      <c r="DD1205" s="181">
        <v>0</v>
      </c>
      <c r="DE1205" s="181" t="s">
        <v>137</v>
      </c>
      <c r="DF1205" s="181">
        <v>0</v>
      </c>
      <c r="DG1205" s="181">
        <v>0</v>
      </c>
      <c r="DH1205" s="358" t="s">
        <v>148</v>
      </c>
      <c r="DI1205" s="181" t="s">
        <v>137</v>
      </c>
      <c r="DJ1205" s="181">
        <v>0</v>
      </c>
      <c r="DK1205" s="181" t="s">
        <v>137</v>
      </c>
      <c r="DL1205" s="181">
        <v>0</v>
      </c>
      <c r="DM1205" s="181">
        <v>0</v>
      </c>
      <c r="DN1205" s="358" t="s">
        <v>148</v>
      </c>
      <c r="DO1205" s="234" t="s">
        <v>137</v>
      </c>
      <c r="DP1205" s="181">
        <v>0</v>
      </c>
      <c r="DQ1205" s="234" t="s">
        <v>137</v>
      </c>
      <c r="DR1205" s="181">
        <v>6</v>
      </c>
      <c r="DS1205" s="181">
        <v>0</v>
      </c>
      <c r="DT1205" s="358">
        <v>0</v>
      </c>
      <c r="DU1205" s="234" t="s">
        <v>560</v>
      </c>
      <c r="DV1205" s="181">
        <v>0</v>
      </c>
      <c r="DW1205" s="181" t="s">
        <v>137</v>
      </c>
      <c r="DX1205" s="181">
        <v>1</v>
      </c>
      <c r="DY1205" s="181">
        <v>1</v>
      </c>
      <c r="DZ1205" s="357">
        <v>1</v>
      </c>
      <c r="EA1205" s="234" t="s">
        <v>137</v>
      </c>
      <c r="EB1205" s="181">
        <v>0</v>
      </c>
      <c r="EC1205" s="181" t="s">
        <v>137</v>
      </c>
      <c r="ED1205" s="181">
        <v>0</v>
      </c>
      <c r="EE1205" s="181">
        <v>0</v>
      </c>
      <c r="EF1205" s="357" t="s">
        <v>148</v>
      </c>
      <c r="EG1205" s="181" t="s">
        <v>137</v>
      </c>
      <c r="EH1205" s="181">
        <v>0</v>
      </c>
      <c r="EI1205" s="181" t="s">
        <v>137</v>
      </c>
      <c r="EJ1205" s="181">
        <v>1</v>
      </c>
      <c r="EK1205" s="181">
        <v>0</v>
      </c>
      <c r="EL1205" s="357">
        <v>0</v>
      </c>
      <c r="EM1205" s="234" t="s">
        <v>560</v>
      </c>
      <c r="EN1205" s="234">
        <v>1</v>
      </c>
      <c r="EO1205" s="234" t="s">
        <v>19215</v>
      </c>
      <c r="EP1205" s="181">
        <v>0</v>
      </c>
      <c r="EQ1205" s="181">
        <v>0</v>
      </c>
      <c r="ER1205" s="358" t="s">
        <v>148</v>
      </c>
      <c r="ES1205" s="181" t="s">
        <v>137</v>
      </c>
      <c r="ET1205" s="181">
        <v>0</v>
      </c>
      <c r="EU1205" s="181" t="s">
        <v>137</v>
      </c>
      <c r="EV1205" s="181">
        <v>9</v>
      </c>
      <c r="EW1205" s="181">
        <v>0</v>
      </c>
      <c r="EX1205" s="359">
        <v>0</v>
      </c>
      <c r="EY1205" s="234" t="s">
        <v>7728</v>
      </c>
      <c r="EZ1205" s="181">
        <v>0</v>
      </c>
      <c r="FA1205" s="234" t="s">
        <v>137</v>
      </c>
      <c r="FB1205" s="181">
        <v>1</v>
      </c>
      <c r="FC1205" s="181">
        <v>1</v>
      </c>
      <c r="FD1205" s="359">
        <v>1</v>
      </c>
      <c r="FE1205" s="234" t="s">
        <v>137</v>
      </c>
      <c r="FF1205" s="181">
        <v>0</v>
      </c>
      <c r="FG1205" s="181" t="s">
        <v>137</v>
      </c>
      <c r="FH1205" s="181">
        <v>0</v>
      </c>
      <c r="FI1205" s="181">
        <v>0</v>
      </c>
      <c r="FJ1205" s="359" t="s">
        <v>148</v>
      </c>
      <c r="FK1205" s="234" t="s">
        <v>137</v>
      </c>
      <c r="FL1205" s="181">
        <v>0</v>
      </c>
      <c r="FM1205" s="181" t="s">
        <v>137</v>
      </c>
      <c r="FN1205" s="181">
        <v>0</v>
      </c>
      <c r="FO1205" s="181">
        <v>0</v>
      </c>
      <c r="FP1205" s="359" t="s">
        <v>148</v>
      </c>
      <c r="FQ1205" s="181" t="s">
        <v>137</v>
      </c>
      <c r="FR1205" s="181">
        <v>0</v>
      </c>
      <c r="FS1205" s="181" t="s">
        <v>137</v>
      </c>
      <c r="FT1205" s="181">
        <v>0</v>
      </c>
      <c r="FU1205" s="181">
        <v>0</v>
      </c>
      <c r="FV1205" s="359" t="s">
        <v>148</v>
      </c>
      <c r="FW1205" s="234" t="s">
        <v>137</v>
      </c>
      <c r="FX1205" s="181">
        <v>0</v>
      </c>
      <c r="FY1205" s="181" t="s">
        <v>137</v>
      </c>
      <c r="FZ1205" s="181">
        <v>0</v>
      </c>
      <c r="GA1205" s="181">
        <v>0</v>
      </c>
      <c r="GB1205" s="359" t="s">
        <v>148</v>
      </c>
      <c r="GC1205" s="181" t="s">
        <v>137</v>
      </c>
      <c r="GD1205" s="181">
        <v>0</v>
      </c>
      <c r="GE1205" s="181" t="s">
        <v>137</v>
      </c>
      <c r="GF1205" s="181">
        <v>3</v>
      </c>
      <c r="GG1205" s="181">
        <v>0</v>
      </c>
      <c r="GH1205" s="359">
        <v>0</v>
      </c>
      <c r="GI1205" s="234" t="s">
        <v>12254</v>
      </c>
      <c r="GJ1205" s="181">
        <v>0</v>
      </c>
      <c r="GK1205" s="234" t="s">
        <v>137</v>
      </c>
      <c r="GL1205" s="181" t="s">
        <v>143</v>
      </c>
      <c r="GM1205" s="181" t="s">
        <v>144</v>
      </c>
      <c r="GN1205" s="180" t="s">
        <v>146</v>
      </c>
      <c r="GO1205" s="272"/>
      <c r="GP1205" s="272"/>
      <c r="GQ1205" s="181" t="s">
        <v>145</v>
      </c>
      <c r="GR1205" s="181" t="s">
        <v>146</v>
      </c>
      <c r="GS1205" s="181"/>
      <c r="GT1205" s="181"/>
      <c r="GU1205" s="181"/>
      <c r="GV1205" s="181"/>
      <c r="GW1205" s="234"/>
      <c r="GX1205" s="181"/>
      <c r="GY1205" s="181"/>
      <c r="GZ1205" s="181"/>
      <c r="HA1205" s="181"/>
      <c r="HB1205" s="181"/>
      <c r="HC1205" s="181"/>
      <c r="HD1205" s="557" t="s">
        <v>132</v>
      </c>
      <c r="HE1205" s="550" t="s">
        <v>132</v>
      </c>
      <c r="HF1205" s="558" t="s">
        <v>132</v>
      </c>
      <c r="HG1205" s="550"/>
      <c r="HH1205" s="550"/>
      <c r="HI1205" s="558" t="s">
        <v>132</v>
      </c>
      <c r="HJ1205" s="558" t="s">
        <v>148</v>
      </c>
      <c r="HK1205" s="550"/>
    </row>
    <row r="1206" spans="1:219" s="162" customFormat="1" ht="115" customHeight="1">
      <c r="A1206" s="337" t="s">
        <v>7729</v>
      </c>
      <c r="B1206" s="181" t="s">
        <v>7606</v>
      </c>
      <c r="C1206" s="181" t="s">
        <v>7730</v>
      </c>
      <c r="D1206" s="195" t="s">
        <v>117</v>
      </c>
      <c r="E1206" s="181" t="s">
        <v>132</v>
      </c>
      <c r="F1206" s="181" t="s">
        <v>137</v>
      </c>
      <c r="G1206" s="234" t="s">
        <v>137</v>
      </c>
      <c r="H1206" s="181" t="s">
        <v>132</v>
      </c>
      <c r="I1206" s="234" t="s">
        <v>137</v>
      </c>
      <c r="J1206" s="234" t="s">
        <v>137</v>
      </c>
      <c r="K1206" s="355" t="s">
        <v>138</v>
      </c>
      <c r="L1206" s="181" t="s">
        <v>137</v>
      </c>
      <c r="M1206" s="434" t="s">
        <v>137</v>
      </c>
      <c r="N1206" s="181" t="s">
        <v>132</v>
      </c>
      <c r="O1206" s="181" t="s">
        <v>137</v>
      </c>
      <c r="P1206" s="234" t="s">
        <v>137</v>
      </c>
      <c r="Q1206" s="181" t="s">
        <v>138</v>
      </c>
      <c r="R1206" s="181" t="s">
        <v>137</v>
      </c>
      <c r="S1206" s="234" t="s">
        <v>137</v>
      </c>
      <c r="T1206" s="181" t="s">
        <v>132</v>
      </c>
      <c r="U1206" s="234" t="s">
        <v>137</v>
      </c>
      <c r="V1206" s="234" t="s">
        <v>137</v>
      </c>
      <c r="W1206" s="181" t="s">
        <v>132</v>
      </c>
      <c r="X1206" s="181" t="s">
        <v>137</v>
      </c>
      <c r="Y1206" s="234" t="s">
        <v>137</v>
      </c>
      <c r="Z1206" s="181" t="s">
        <v>132</v>
      </c>
      <c r="AA1206" s="181" t="s">
        <v>137</v>
      </c>
      <c r="AB1206" s="234" t="s">
        <v>137</v>
      </c>
      <c r="AC1206" s="181" t="s">
        <v>138</v>
      </c>
      <c r="AD1206" s="181" t="s">
        <v>137</v>
      </c>
      <c r="AE1206" s="234" t="s">
        <v>137</v>
      </c>
      <c r="AF1206" s="201" t="s">
        <v>148</v>
      </c>
      <c r="AG1206" s="181"/>
      <c r="AH1206" s="246"/>
      <c r="AI1206" s="181" t="s">
        <v>132</v>
      </c>
      <c r="AJ1206" s="181" t="s">
        <v>137</v>
      </c>
      <c r="AK1206" s="234" t="s">
        <v>137</v>
      </c>
      <c r="AL1206" s="181" t="s">
        <v>132</v>
      </c>
      <c r="AM1206" s="181" t="s">
        <v>137</v>
      </c>
      <c r="AN1206" s="234" t="s">
        <v>137</v>
      </c>
      <c r="AO1206" s="181" t="s">
        <v>132</v>
      </c>
      <c r="AP1206" s="234" t="s">
        <v>137</v>
      </c>
      <c r="AQ1206" s="234" t="s">
        <v>137</v>
      </c>
      <c r="AR1206" s="181" t="s">
        <v>132</v>
      </c>
      <c r="AS1206" s="234" t="s">
        <v>137</v>
      </c>
      <c r="AT1206" s="234" t="s">
        <v>137</v>
      </c>
      <c r="AU1206" s="181" t="s">
        <v>132</v>
      </c>
      <c r="AV1206" s="181" t="s">
        <v>137</v>
      </c>
      <c r="AW1206" s="234" t="s">
        <v>137</v>
      </c>
      <c r="AX1206" s="181" t="s">
        <v>132</v>
      </c>
      <c r="AY1206" s="181" t="s">
        <v>137</v>
      </c>
      <c r="AZ1206" s="234" t="s">
        <v>137</v>
      </c>
      <c r="BA1206" s="181" t="s">
        <v>132</v>
      </c>
      <c r="BB1206" s="181" t="s">
        <v>137</v>
      </c>
      <c r="BC1206" s="234" t="s">
        <v>137</v>
      </c>
      <c r="BD1206" s="181">
        <v>1</v>
      </c>
      <c r="BE1206" s="181">
        <v>0</v>
      </c>
      <c r="BF1206" s="357">
        <v>0</v>
      </c>
      <c r="BG1206" s="234" t="s">
        <v>7731</v>
      </c>
      <c r="BH1206" s="181">
        <v>1</v>
      </c>
      <c r="BI1206" s="234" t="s">
        <v>7731</v>
      </c>
      <c r="BJ1206" s="181">
        <v>2</v>
      </c>
      <c r="BK1206" s="181">
        <v>0</v>
      </c>
      <c r="BL1206" s="357">
        <v>0</v>
      </c>
      <c r="BM1206" s="234" t="s">
        <v>7732</v>
      </c>
      <c r="BN1206" s="181">
        <v>0</v>
      </c>
      <c r="BO1206" s="234" t="s">
        <v>137</v>
      </c>
      <c r="BP1206" s="181">
        <v>0</v>
      </c>
      <c r="BQ1206" s="181">
        <v>0</v>
      </c>
      <c r="BR1206" s="357" t="s">
        <v>148</v>
      </c>
      <c r="BS1206" s="234" t="s">
        <v>137</v>
      </c>
      <c r="BT1206" s="181">
        <v>0</v>
      </c>
      <c r="BU1206" s="234" t="s">
        <v>137</v>
      </c>
      <c r="BV1206" s="181">
        <v>0</v>
      </c>
      <c r="BW1206" s="181">
        <v>0</v>
      </c>
      <c r="BX1206" s="358" t="s">
        <v>148</v>
      </c>
      <c r="BY1206" s="234"/>
      <c r="BZ1206" s="181">
        <v>0</v>
      </c>
      <c r="CA1206" s="234" t="s">
        <v>137</v>
      </c>
      <c r="CB1206" s="181">
        <v>0</v>
      </c>
      <c r="CC1206" s="181">
        <v>0</v>
      </c>
      <c r="CD1206" s="358" t="s">
        <v>148</v>
      </c>
      <c r="CE1206" s="234" t="s">
        <v>137</v>
      </c>
      <c r="CF1206" s="181">
        <v>0</v>
      </c>
      <c r="CG1206" s="234" t="s">
        <v>137</v>
      </c>
      <c r="CH1206" s="181">
        <v>0</v>
      </c>
      <c r="CI1206" s="181">
        <v>0</v>
      </c>
      <c r="CJ1206" s="358" t="s">
        <v>148</v>
      </c>
      <c r="CK1206" s="181" t="s">
        <v>137</v>
      </c>
      <c r="CL1206" s="181">
        <v>0</v>
      </c>
      <c r="CM1206" s="234" t="s">
        <v>137</v>
      </c>
      <c r="CN1206" s="181">
        <v>0</v>
      </c>
      <c r="CO1206" s="181">
        <v>0</v>
      </c>
      <c r="CP1206" s="358" t="s">
        <v>148</v>
      </c>
      <c r="CQ1206" s="234" t="s">
        <v>137</v>
      </c>
      <c r="CR1206" s="181">
        <v>0</v>
      </c>
      <c r="CS1206" s="234" t="s">
        <v>137</v>
      </c>
      <c r="CT1206" s="181">
        <v>0</v>
      </c>
      <c r="CU1206" s="181">
        <v>0</v>
      </c>
      <c r="CV1206" s="358" t="s">
        <v>148</v>
      </c>
      <c r="CW1206" s="234" t="s">
        <v>137</v>
      </c>
      <c r="CX1206" s="181">
        <v>0</v>
      </c>
      <c r="CY1206" s="234" t="s">
        <v>137</v>
      </c>
      <c r="CZ1206" s="181">
        <v>0</v>
      </c>
      <c r="DA1206" s="181">
        <v>0</v>
      </c>
      <c r="DB1206" s="358" t="s">
        <v>148</v>
      </c>
      <c r="DC1206" s="234" t="s">
        <v>137</v>
      </c>
      <c r="DD1206" s="181">
        <v>0</v>
      </c>
      <c r="DE1206" s="234" t="s">
        <v>137</v>
      </c>
      <c r="DF1206" s="181">
        <v>0</v>
      </c>
      <c r="DG1206" s="181">
        <v>0</v>
      </c>
      <c r="DH1206" s="358" t="s">
        <v>148</v>
      </c>
      <c r="DI1206" s="234" t="s">
        <v>137</v>
      </c>
      <c r="DJ1206" s="181">
        <v>0</v>
      </c>
      <c r="DK1206" s="234" t="s">
        <v>137</v>
      </c>
      <c r="DL1206" s="181">
        <v>0</v>
      </c>
      <c r="DM1206" s="181">
        <v>0</v>
      </c>
      <c r="DN1206" s="358" t="s">
        <v>148</v>
      </c>
      <c r="DO1206" s="234" t="s">
        <v>137</v>
      </c>
      <c r="DP1206" s="181">
        <v>0</v>
      </c>
      <c r="DQ1206" s="234" t="s">
        <v>137</v>
      </c>
      <c r="DR1206" s="181">
        <v>1</v>
      </c>
      <c r="DS1206" s="181">
        <v>0</v>
      </c>
      <c r="DT1206" s="358">
        <v>0</v>
      </c>
      <c r="DU1206" s="234" t="s">
        <v>560</v>
      </c>
      <c r="DV1206" s="181">
        <v>0</v>
      </c>
      <c r="DW1206" s="234" t="s">
        <v>137</v>
      </c>
      <c r="DX1206" s="181">
        <v>1</v>
      </c>
      <c r="DY1206" s="181">
        <v>0</v>
      </c>
      <c r="DZ1206" s="357">
        <v>0</v>
      </c>
      <c r="EA1206" s="234" t="s">
        <v>7733</v>
      </c>
      <c r="EB1206" s="181">
        <v>0</v>
      </c>
      <c r="EC1206" s="234" t="s">
        <v>137</v>
      </c>
      <c r="ED1206" s="181">
        <v>0</v>
      </c>
      <c r="EE1206" s="181">
        <v>0</v>
      </c>
      <c r="EF1206" s="357" t="s">
        <v>148</v>
      </c>
      <c r="EG1206" s="234" t="s">
        <v>137</v>
      </c>
      <c r="EH1206" s="181">
        <v>0</v>
      </c>
      <c r="EI1206" s="234" t="s">
        <v>137</v>
      </c>
      <c r="EJ1206" s="181">
        <v>1</v>
      </c>
      <c r="EK1206" s="181">
        <v>0</v>
      </c>
      <c r="EL1206" s="357">
        <v>0</v>
      </c>
      <c r="EM1206" s="234" t="s">
        <v>7734</v>
      </c>
      <c r="EN1206" s="181">
        <v>1</v>
      </c>
      <c r="EO1206" s="234" t="s">
        <v>7734</v>
      </c>
      <c r="EP1206" s="181">
        <v>1</v>
      </c>
      <c r="EQ1206" s="181">
        <v>0</v>
      </c>
      <c r="ER1206" s="358">
        <v>0</v>
      </c>
      <c r="ES1206" s="234" t="s">
        <v>7731</v>
      </c>
      <c r="ET1206" s="181">
        <v>1</v>
      </c>
      <c r="EU1206" s="234" t="s">
        <v>7731</v>
      </c>
      <c r="EV1206" s="181">
        <v>0</v>
      </c>
      <c r="EW1206" s="181">
        <v>0</v>
      </c>
      <c r="EX1206" s="359" t="s">
        <v>148</v>
      </c>
      <c r="EY1206" s="234" t="s">
        <v>137</v>
      </c>
      <c r="EZ1206" s="181">
        <v>0</v>
      </c>
      <c r="FA1206" s="234" t="s">
        <v>137</v>
      </c>
      <c r="FB1206" s="181">
        <v>1</v>
      </c>
      <c r="FC1206" s="181">
        <v>0</v>
      </c>
      <c r="FD1206" s="359">
        <v>0</v>
      </c>
      <c r="FE1206" s="234" t="s">
        <v>7735</v>
      </c>
      <c r="FF1206" s="181">
        <v>1</v>
      </c>
      <c r="FG1206" s="234" t="s">
        <v>7736</v>
      </c>
      <c r="FH1206" s="181">
        <v>0</v>
      </c>
      <c r="FI1206" s="181">
        <v>0</v>
      </c>
      <c r="FJ1206" s="359" t="s">
        <v>148</v>
      </c>
      <c r="FK1206" s="234" t="s">
        <v>137</v>
      </c>
      <c r="FL1206" s="181">
        <v>0</v>
      </c>
      <c r="FM1206" s="234" t="s">
        <v>137</v>
      </c>
      <c r="FN1206" s="181">
        <v>0</v>
      </c>
      <c r="FO1206" s="181">
        <v>0</v>
      </c>
      <c r="FP1206" s="359" t="s">
        <v>148</v>
      </c>
      <c r="FQ1206" s="234" t="s">
        <v>137</v>
      </c>
      <c r="FR1206" s="181">
        <v>0</v>
      </c>
      <c r="FS1206" s="234" t="s">
        <v>137</v>
      </c>
      <c r="FT1206" s="181">
        <v>0</v>
      </c>
      <c r="FU1206" s="181">
        <v>0</v>
      </c>
      <c r="FV1206" s="359" t="s">
        <v>148</v>
      </c>
      <c r="FW1206" s="234" t="s">
        <v>137</v>
      </c>
      <c r="FX1206" s="181">
        <v>0</v>
      </c>
      <c r="FY1206" s="234" t="s">
        <v>137</v>
      </c>
      <c r="FZ1206" s="181">
        <v>1</v>
      </c>
      <c r="GA1206" s="181">
        <v>0</v>
      </c>
      <c r="GB1206" s="359">
        <v>0</v>
      </c>
      <c r="GC1206" s="234" t="s">
        <v>7737</v>
      </c>
      <c r="GD1206" s="181">
        <v>1</v>
      </c>
      <c r="GE1206" s="234" t="s">
        <v>7737</v>
      </c>
      <c r="GF1206" s="181">
        <v>2</v>
      </c>
      <c r="GG1206" s="181">
        <v>0</v>
      </c>
      <c r="GH1206" s="359">
        <v>0</v>
      </c>
      <c r="GI1206" s="234" t="s">
        <v>1105</v>
      </c>
      <c r="GJ1206" s="181">
        <v>0</v>
      </c>
      <c r="GK1206" s="234" t="s">
        <v>137</v>
      </c>
      <c r="GL1206" s="181" t="s">
        <v>143</v>
      </c>
      <c r="GM1206" s="181" t="s">
        <v>144</v>
      </c>
      <c r="GN1206" s="180" t="s">
        <v>133</v>
      </c>
      <c r="GO1206" s="272"/>
      <c r="GP1206" s="272"/>
      <c r="GQ1206" s="181" t="s">
        <v>145</v>
      </c>
      <c r="GR1206" s="181" t="s">
        <v>146</v>
      </c>
      <c r="GS1206" s="181"/>
      <c r="GT1206" s="181"/>
      <c r="GU1206" s="181"/>
      <c r="GV1206" s="181"/>
      <c r="GW1206" s="234"/>
      <c r="GX1206" s="181"/>
      <c r="GY1206" s="181"/>
      <c r="GZ1206" s="181"/>
      <c r="HA1206" s="181"/>
      <c r="HB1206" s="181"/>
      <c r="HC1206" s="181"/>
      <c r="HD1206" s="557" t="s">
        <v>132</v>
      </c>
      <c r="HE1206" s="550" t="s">
        <v>132</v>
      </c>
      <c r="HF1206" s="558" t="s">
        <v>132</v>
      </c>
      <c r="HG1206" s="550"/>
      <c r="HH1206" s="550"/>
      <c r="HI1206" s="558" t="s">
        <v>132</v>
      </c>
      <c r="HJ1206" s="558" t="s">
        <v>148</v>
      </c>
      <c r="HK1206" s="550"/>
    </row>
    <row r="1207" spans="1:219" s="162" customFormat="1" ht="115" customHeight="1">
      <c r="A1207" s="337" t="s">
        <v>7738</v>
      </c>
      <c r="B1207" s="181" t="s">
        <v>7606</v>
      </c>
      <c r="C1207" s="181" t="s">
        <v>2431</v>
      </c>
      <c r="D1207" s="195" t="s">
        <v>117</v>
      </c>
      <c r="E1207" s="181" t="s">
        <v>132</v>
      </c>
      <c r="F1207" s="181"/>
      <c r="G1207" s="234" t="s">
        <v>137</v>
      </c>
      <c r="H1207" s="181" t="s">
        <v>138</v>
      </c>
      <c r="I1207" s="234" t="s">
        <v>137</v>
      </c>
      <c r="J1207" s="234" t="s">
        <v>137</v>
      </c>
      <c r="K1207" s="355" t="s">
        <v>138</v>
      </c>
      <c r="L1207" s="181" t="s">
        <v>137</v>
      </c>
      <c r="M1207" s="434" t="s">
        <v>137</v>
      </c>
      <c r="N1207" s="181" t="s">
        <v>138</v>
      </c>
      <c r="O1207" s="181" t="s">
        <v>137</v>
      </c>
      <c r="P1207" s="234" t="s">
        <v>137</v>
      </c>
      <c r="Q1207" s="181" t="s">
        <v>132</v>
      </c>
      <c r="R1207" s="181" t="s">
        <v>137</v>
      </c>
      <c r="S1207" s="234" t="s">
        <v>137</v>
      </c>
      <c r="T1207" s="181"/>
      <c r="U1207" s="234" t="s">
        <v>137</v>
      </c>
      <c r="V1207" s="234" t="s">
        <v>137</v>
      </c>
      <c r="W1207" s="181" t="s">
        <v>138</v>
      </c>
      <c r="X1207" s="181" t="s">
        <v>132</v>
      </c>
      <c r="Y1207" s="234" t="s">
        <v>7739</v>
      </c>
      <c r="Z1207" s="181" t="s">
        <v>138</v>
      </c>
      <c r="AA1207" s="181" t="s">
        <v>132</v>
      </c>
      <c r="AB1207" s="234" t="s">
        <v>7739</v>
      </c>
      <c r="AC1207" s="181" t="s">
        <v>138</v>
      </c>
      <c r="AD1207" s="181" t="s">
        <v>137</v>
      </c>
      <c r="AE1207" s="234" t="s">
        <v>137</v>
      </c>
      <c r="AF1207" s="201" t="s">
        <v>132</v>
      </c>
      <c r="AG1207" s="181"/>
      <c r="AH1207" s="246"/>
      <c r="AI1207" s="181" t="s">
        <v>132</v>
      </c>
      <c r="AJ1207" s="181" t="s">
        <v>137</v>
      </c>
      <c r="AK1207" s="234" t="s">
        <v>137</v>
      </c>
      <c r="AL1207" s="181" t="s">
        <v>138</v>
      </c>
      <c r="AM1207" s="181" t="s">
        <v>137</v>
      </c>
      <c r="AN1207" s="234" t="s">
        <v>137</v>
      </c>
      <c r="AO1207" s="181" t="s">
        <v>138</v>
      </c>
      <c r="AP1207" s="234" t="s">
        <v>137</v>
      </c>
      <c r="AQ1207" s="234" t="s">
        <v>137</v>
      </c>
      <c r="AR1207" s="181" t="s">
        <v>132</v>
      </c>
      <c r="AS1207" s="234" t="s">
        <v>137</v>
      </c>
      <c r="AT1207" s="234" t="s">
        <v>137</v>
      </c>
      <c r="AU1207" s="181" t="s">
        <v>132</v>
      </c>
      <c r="AV1207" s="181" t="s">
        <v>137</v>
      </c>
      <c r="AW1207" s="234" t="s">
        <v>137</v>
      </c>
      <c r="AX1207" s="181" t="s">
        <v>132</v>
      </c>
      <c r="AY1207" s="181" t="s">
        <v>137</v>
      </c>
      <c r="AZ1207" s="234" t="s">
        <v>137</v>
      </c>
      <c r="BA1207" s="181" t="s">
        <v>138</v>
      </c>
      <c r="BB1207" s="181" t="s">
        <v>137</v>
      </c>
      <c r="BC1207" s="234" t="s">
        <v>137</v>
      </c>
      <c r="BD1207" s="181">
        <v>3</v>
      </c>
      <c r="BE1207" s="181">
        <v>3</v>
      </c>
      <c r="BF1207" s="357">
        <v>1</v>
      </c>
      <c r="BG1207" s="234" t="s">
        <v>137</v>
      </c>
      <c r="BH1207" s="181">
        <v>0</v>
      </c>
      <c r="BI1207" s="234" t="s">
        <v>137</v>
      </c>
      <c r="BJ1207" s="181">
        <v>2</v>
      </c>
      <c r="BK1207" s="181">
        <v>2</v>
      </c>
      <c r="BL1207" s="357">
        <v>1</v>
      </c>
      <c r="BM1207" s="234" t="s">
        <v>137</v>
      </c>
      <c r="BN1207" s="181">
        <v>0</v>
      </c>
      <c r="BO1207" s="234" t="s">
        <v>137</v>
      </c>
      <c r="BP1207" s="181">
        <v>0</v>
      </c>
      <c r="BQ1207" s="181">
        <v>0</v>
      </c>
      <c r="BR1207" s="357" t="s">
        <v>148</v>
      </c>
      <c r="BS1207" s="234" t="s">
        <v>137</v>
      </c>
      <c r="BT1207" s="181">
        <v>0</v>
      </c>
      <c r="BU1207" s="234" t="s">
        <v>137</v>
      </c>
      <c r="BV1207" s="181">
        <v>0</v>
      </c>
      <c r="BW1207" s="181">
        <v>0</v>
      </c>
      <c r="BX1207" s="358" t="s">
        <v>148</v>
      </c>
      <c r="BY1207" s="234"/>
      <c r="BZ1207" s="181">
        <v>0</v>
      </c>
      <c r="CA1207" s="234" t="s">
        <v>137</v>
      </c>
      <c r="CB1207" s="181">
        <v>0</v>
      </c>
      <c r="CC1207" s="181">
        <v>0</v>
      </c>
      <c r="CD1207" s="358" t="s">
        <v>148</v>
      </c>
      <c r="CE1207" s="234" t="s">
        <v>137</v>
      </c>
      <c r="CF1207" s="181">
        <v>0</v>
      </c>
      <c r="CG1207" s="234" t="s">
        <v>137</v>
      </c>
      <c r="CH1207" s="181">
        <v>0</v>
      </c>
      <c r="CI1207" s="181">
        <v>0</v>
      </c>
      <c r="CJ1207" s="358" t="s">
        <v>148</v>
      </c>
      <c r="CK1207" s="181" t="s">
        <v>137</v>
      </c>
      <c r="CL1207" s="181">
        <v>0</v>
      </c>
      <c r="CM1207" s="234" t="s">
        <v>137</v>
      </c>
      <c r="CN1207" s="181">
        <v>0</v>
      </c>
      <c r="CO1207" s="181">
        <v>0</v>
      </c>
      <c r="CP1207" s="358" t="s">
        <v>148</v>
      </c>
      <c r="CQ1207" s="234" t="s">
        <v>137</v>
      </c>
      <c r="CR1207" s="181">
        <v>0</v>
      </c>
      <c r="CS1207" s="234" t="s">
        <v>137</v>
      </c>
      <c r="CT1207" s="181">
        <v>0</v>
      </c>
      <c r="CU1207" s="181">
        <v>0</v>
      </c>
      <c r="CV1207" s="358" t="s">
        <v>148</v>
      </c>
      <c r="CW1207" s="234" t="s">
        <v>137</v>
      </c>
      <c r="CX1207" s="181">
        <v>0</v>
      </c>
      <c r="CY1207" s="234" t="s">
        <v>137</v>
      </c>
      <c r="CZ1207" s="181">
        <v>0</v>
      </c>
      <c r="DA1207" s="181">
        <v>0</v>
      </c>
      <c r="DB1207" s="358" t="s">
        <v>148</v>
      </c>
      <c r="DC1207" s="234" t="s">
        <v>137</v>
      </c>
      <c r="DD1207" s="181">
        <v>0</v>
      </c>
      <c r="DE1207" s="234" t="s">
        <v>137</v>
      </c>
      <c r="DF1207" s="181">
        <v>0</v>
      </c>
      <c r="DG1207" s="181">
        <v>0</v>
      </c>
      <c r="DH1207" s="358" t="s">
        <v>148</v>
      </c>
      <c r="DI1207" s="234" t="s">
        <v>137</v>
      </c>
      <c r="DJ1207" s="181">
        <v>0</v>
      </c>
      <c r="DK1207" s="234" t="s">
        <v>137</v>
      </c>
      <c r="DL1207" s="181">
        <v>0</v>
      </c>
      <c r="DM1207" s="181">
        <v>0</v>
      </c>
      <c r="DN1207" s="358" t="s">
        <v>148</v>
      </c>
      <c r="DO1207" s="234" t="s">
        <v>137</v>
      </c>
      <c r="DP1207" s="181">
        <v>0</v>
      </c>
      <c r="DQ1207" s="234" t="s">
        <v>137</v>
      </c>
      <c r="DR1207" s="181">
        <v>3</v>
      </c>
      <c r="DS1207" s="181">
        <v>0</v>
      </c>
      <c r="DT1207" s="358">
        <v>0</v>
      </c>
      <c r="DU1207" s="234" t="s">
        <v>7740</v>
      </c>
      <c r="DV1207" s="181">
        <v>0</v>
      </c>
      <c r="DW1207" s="234" t="s">
        <v>137</v>
      </c>
      <c r="DX1207" s="181">
        <v>4</v>
      </c>
      <c r="DY1207" s="181">
        <v>4</v>
      </c>
      <c r="DZ1207" s="357">
        <v>1</v>
      </c>
      <c r="EA1207" s="234" t="s">
        <v>137</v>
      </c>
      <c r="EB1207" s="181">
        <v>0</v>
      </c>
      <c r="EC1207" s="234" t="s">
        <v>137</v>
      </c>
      <c r="ED1207" s="181">
        <v>1</v>
      </c>
      <c r="EE1207" s="181">
        <v>1</v>
      </c>
      <c r="EF1207" s="357">
        <v>1</v>
      </c>
      <c r="EG1207" s="234" t="s">
        <v>137</v>
      </c>
      <c r="EH1207" s="181">
        <v>0</v>
      </c>
      <c r="EI1207" s="234" t="s">
        <v>137</v>
      </c>
      <c r="EJ1207" s="181">
        <v>1</v>
      </c>
      <c r="EK1207" s="181">
        <v>0</v>
      </c>
      <c r="EL1207" s="357">
        <v>0</v>
      </c>
      <c r="EM1207" s="234" t="s">
        <v>7741</v>
      </c>
      <c r="EN1207" s="181">
        <v>1</v>
      </c>
      <c r="EO1207" s="234" t="s">
        <v>7741</v>
      </c>
      <c r="EP1207" s="181">
        <v>0</v>
      </c>
      <c r="EQ1207" s="181">
        <v>0</v>
      </c>
      <c r="ER1207" s="358" t="s">
        <v>148</v>
      </c>
      <c r="ES1207" s="234" t="s">
        <v>137</v>
      </c>
      <c r="ET1207" s="181">
        <v>0</v>
      </c>
      <c r="EU1207" s="234" t="s">
        <v>137</v>
      </c>
      <c r="EV1207" s="181">
        <v>1</v>
      </c>
      <c r="EW1207" s="181">
        <v>0</v>
      </c>
      <c r="EX1207" s="359">
        <v>0</v>
      </c>
      <c r="EY1207" s="234" t="s">
        <v>7741</v>
      </c>
      <c r="EZ1207" s="181">
        <v>0</v>
      </c>
      <c r="FA1207" s="234" t="s">
        <v>137</v>
      </c>
      <c r="FB1207" s="181">
        <v>1</v>
      </c>
      <c r="FC1207" s="181">
        <v>0</v>
      </c>
      <c r="FD1207" s="359">
        <v>0</v>
      </c>
      <c r="FE1207" s="234" t="s">
        <v>7741</v>
      </c>
      <c r="FF1207" s="181">
        <v>1</v>
      </c>
      <c r="FG1207" s="234" t="s">
        <v>7741</v>
      </c>
      <c r="FH1207" s="181">
        <v>0</v>
      </c>
      <c r="FI1207" s="181">
        <v>0</v>
      </c>
      <c r="FJ1207" s="359" t="s">
        <v>148</v>
      </c>
      <c r="FK1207" s="234" t="s">
        <v>137</v>
      </c>
      <c r="FL1207" s="181">
        <v>0</v>
      </c>
      <c r="FM1207" s="234" t="s">
        <v>137</v>
      </c>
      <c r="FN1207" s="181">
        <v>0</v>
      </c>
      <c r="FO1207" s="181">
        <v>0</v>
      </c>
      <c r="FP1207" s="359" t="s">
        <v>148</v>
      </c>
      <c r="FQ1207" s="234" t="s">
        <v>137</v>
      </c>
      <c r="FR1207" s="181">
        <v>0</v>
      </c>
      <c r="FS1207" s="234" t="s">
        <v>137</v>
      </c>
      <c r="FT1207" s="181">
        <v>0</v>
      </c>
      <c r="FU1207" s="181">
        <v>0</v>
      </c>
      <c r="FV1207" s="359" t="s">
        <v>148</v>
      </c>
      <c r="FW1207" s="234" t="s">
        <v>137</v>
      </c>
      <c r="FX1207" s="181">
        <v>0</v>
      </c>
      <c r="FY1207" s="234" t="s">
        <v>137</v>
      </c>
      <c r="FZ1207" s="181">
        <v>1</v>
      </c>
      <c r="GA1207" s="181">
        <v>0</v>
      </c>
      <c r="GB1207" s="359">
        <v>0</v>
      </c>
      <c r="GC1207" s="234" t="s">
        <v>7741</v>
      </c>
      <c r="GD1207" s="181">
        <v>1</v>
      </c>
      <c r="GE1207" s="234" t="s">
        <v>7741</v>
      </c>
      <c r="GF1207" s="181">
        <v>3</v>
      </c>
      <c r="GG1207" s="181">
        <v>0</v>
      </c>
      <c r="GH1207" s="359">
        <v>0</v>
      </c>
      <c r="GI1207" s="234" t="s">
        <v>7741</v>
      </c>
      <c r="GJ1207" s="181">
        <v>1</v>
      </c>
      <c r="GK1207" s="234" t="s">
        <v>7741</v>
      </c>
      <c r="GL1207" s="181" t="s">
        <v>143</v>
      </c>
      <c r="GM1207" s="181" t="s">
        <v>144</v>
      </c>
      <c r="GN1207" s="180" t="s">
        <v>146</v>
      </c>
      <c r="GO1207" s="272"/>
      <c r="GP1207" s="272"/>
      <c r="GQ1207" s="181" t="s">
        <v>145</v>
      </c>
      <c r="GR1207" s="181" t="s">
        <v>146</v>
      </c>
      <c r="GS1207" s="181"/>
      <c r="GT1207" s="181"/>
      <c r="GU1207" s="181"/>
      <c r="GV1207" s="181"/>
      <c r="GW1207" s="234"/>
      <c r="GX1207" s="181"/>
      <c r="GY1207" s="181"/>
      <c r="GZ1207" s="181"/>
      <c r="HA1207" s="181"/>
      <c r="HB1207" s="181"/>
      <c r="HC1207" s="181"/>
      <c r="HD1207" s="557" t="s">
        <v>132</v>
      </c>
      <c r="HE1207" s="550" t="s">
        <v>132</v>
      </c>
      <c r="HF1207" s="558" t="s">
        <v>132</v>
      </c>
      <c r="HG1207" s="550"/>
      <c r="HH1207" s="550"/>
      <c r="HI1207" s="558" t="s">
        <v>132</v>
      </c>
      <c r="HJ1207" s="558" t="s">
        <v>148</v>
      </c>
      <c r="HK1207" s="550"/>
    </row>
    <row r="1208" spans="1:219" s="162" customFormat="1" ht="115" customHeight="1">
      <c r="A1208" s="337" t="s">
        <v>7742</v>
      </c>
      <c r="B1208" s="181" t="s">
        <v>7606</v>
      </c>
      <c r="C1208" s="181" t="s">
        <v>7743</v>
      </c>
      <c r="D1208" s="195" t="s">
        <v>117</v>
      </c>
      <c r="E1208" s="181" t="s">
        <v>132</v>
      </c>
      <c r="F1208" s="181" t="s">
        <v>137</v>
      </c>
      <c r="G1208" s="234" t="s">
        <v>137</v>
      </c>
      <c r="H1208" s="181" t="s">
        <v>132</v>
      </c>
      <c r="I1208" s="234" t="s">
        <v>137</v>
      </c>
      <c r="J1208" s="234" t="s">
        <v>137</v>
      </c>
      <c r="K1208" s="355" t="s">
        <v>138</v>
      </c>
      <c r="L1208" s="181"/>
      <c r="M1208" s="434"/>
      <c r="N1208" s="181"/>
      <c r="O1208" s="181"/>
      <c r="P1208" s="234"/>
      <c r="Q1208" s="181" t="s">
        <v>132</v>
      </c>
      <c r="R1208" s="181"/>
      <c r="S1208" s="234"/>
      <c r="T1208" s="181" t="s">
        <v>132</v>
      </c>
      <c r="U1208" s="234" t="s">
        <v>137</v>
      </c>
      <c r="V1208" s="234" t="s">
        <v>137</v>
      </c>
      <c r="W1208" s="181" t="s">
        <v>138</v>
      </c>
      <c r="X1208" s="181" t="s">
        <v>132</v>
      </c>
      <c r="Y1208" s="234" t="s">
        <v>7744</v>
      </c>
      <c r="Z1208" s="181" t="s">
        <v>132</v>
      </c>
      <c r="AA1208" s="181" t="s">
        <v>137</v>
      </c>
      <c r="AB1208" s="234" t="s">
        <v>137</v>
      </c>
      <c r="AC1208" s="181" t="s">
        <v>138</v>
      </c>
      <c r="AD1208" s="181" t="s">
        <v>137</v>
      </c>
      <c r="AE1208" s="234" t="s">
        <v>137</v>
      </c>
      <c r="AF1208" s="201" t="s">
        <v>148</v>
      </c>
      <c r="AG1208" s="181" t="s">
        <v>132</v>
      </c>
      <c r="AH1208" s="246" t="s">
        <v>11609</v>
      </c>
      <c r="AI1208" s="181" t="s">
        <v>132</v>
      </c>
      <c r="AJ1208" s="181" t="s">
        <v>137</v>
      </c>
      <c r="AK1208" s="234" t="s">
        <v>137</v>
      </c>
      <c r="AL1208" s="181" t="s">
        <v>138</v>
      </c>
      <c r="AM1208" s="181" t="s">
        <v>132</v>
      </c>
      <c r="AN1208" s="234" t="s">
        <v>3683</v>
      </c>
      <c r="AO1208" s="181" t="s">
        <v>132</v>
      </c>
      <c r="AP1208" s="234" t="s">
        <v>137</v>
      </c>
      <c r="AQ1208" s="234" t="s">
        <v>137</v>
      </c>
      <c r="AR1208" s="181" t="s">
        <v>132</v>
      </c>
      <c r="AS1208" s="234" t="s">
        <v>137</v>
      </c>
      <c r="AT1208" s="234" t="s">
        <v>137</v>
      </c>
      <c r="AU1208" s="181" t="s">
        <v>132</v>
      </c>
      <c r="AV1208" s="181" t="s">
        <v>137</v>
      </c>
      <c r="AW1208" s="234" t="s">
        <v>137</v>
      </c>
      <c r="AX1208" s="181" t="s">
        <v>132</v>
      </c>
      <c r="AY1208" s="181" t="s">
        <v>137</v>
      </c>
      <c r="AZ1208" s="234" t="s">
        <v>137</v>
      </c>
      <c r="BA1208" s="181" t="s">
        <v>132</v>
      </c>
      <c r="BB1208" s="181" t="s">
        <v>137</v>
      </c>
      <c r="BC1208" s="234" t="s">
        <v>137</v>
      </c>
      <c r="BD1208" s="181">
        <v>2</v>
      </c>
      <c r="BE1208" s="181">
        <v>2</v>
      </c>
      <c r="BF1208" s="357">
        <v>1</v>
      </c>
      <c r="BG1208" s="234" t="s">
        <v>137</v>
      </c>
      <c r="BH1208" s="181">
        <v>0</v>
      </c>
      <c r="BI1208" s="234"/>
      <c r="BJ1208" s="181">
        <v>1</v>
      </c>
      <c r="BK1208" s="181">
        <v>1</v>
      </c>
      <c r="BL1208" s="357">
        <v>1</v>
      </c>
      <c r="BM1208" s="234" t="s">
        <v>137</v>
      </c>
      <c r="BN1208" s="181">
        <v>0</v>
      </c>
      <c r="BO1208" s="234" t="s">
        <v>137</v>
      </c>
      <c r="BP1208" s="181">
        <v>0</v>
      </c>
      <c r="BQ1208" s="181">
        <v>0</v>
      </c>
      <c r="BR1208" s="357" t="s">
        <v>148</v>
      </c>
      <c r="BS1208" s="234" t="s">
        <v>137</v>
      </c>
      <c r="BT1208" s="181">
        <v>0</v>
      </c>
      <c r="BU1208" s="234" t="s">
        <v>137</v>
      </c>
      <c r="BV1208" s="181">
        <v>0</v>
      </c>
      <c r="BW1208" s="181">
        <v>0</v>
      </c>
      <c r="BX1208" s="358" t="s">
        <v>148</v>
      </c>
      <c r="BY1208" s="234"/>
      <c r="BZ1208" s="181">
        <v>0</v>
      </c>
      <c r="CA1208" s="234" t="s">
        <v>137</v>
      </c>
      <c r="CB1208" s="181">
        <v>0</v>
      </c>
      <c r="CC1208" s="181">
        <v>0</v>
      </c>
      <c r="CD1208" s="358" t="s">
        <v>148</v>
      </c>
      <c r="CE1208" s="234" t="s">
        <v>137</v>
      </c>
      <c r="CF1208" s="181">
        <v>0</v>
      </c>
      <c r="CG1208" s="234" t="s">
        <v>137</v>
      </c>
      <c r="CH1208" s="181">
        <v>0</v>
      </c>
      <c r="CI1208" s="181">
        <v>0</v>
      </c>
      <c r="CJ1208" s="358" t="s">
        <v>148</v>
      </c>
      <c r="CK1208" s="181" t="s">
        <v>137</v>
      </c>
      <c r="CL1208" s="181">
        <v>0</v>
      </c>
      <c r="CM1208" s="234" t="s">
        <v>137</v>
      </c>
      <c r="CN1208" s="181">
        <v>0</v>
      </c>
      <c r="CO1208" s="181">
        <v>0</v>
      </c>
      <c r="CP1208" s="358" t="s">
        <v>148</v>
      </c>
      <c r="CQ1208" s="234" t="s">
        <v>137</v>
      </c>
      <c r="CR1208" s="181">
        <v>0</v>
      </c>
      <c r="CS1208" s="234" t="s">
        <v>137</v>
      </c>
      <c r="CT1208" s="181">
        <v>0</v>
      </c>
      <c r="CU1208" s="181">
        <v>0</v>
      </c>
      <c r="CV1208" s="358" t="s">
        <v>148</v>
      </c>
      <c r="CW1208" s="234" t="s">
        <v>137</v>
      </c>
      <c r="CX1208" s="181">
        <v>0</v>
      </c>
      <c r="CY1208" s="234" t="s">
        <v>137</v>
      </c>
      <c r="CZ1208" s="181">
        <v>0</v>
      </c>
      <c r="DA1208" s="181">
        <v>0</v>
      </c>
      <c r="DB1208" s="358" t="s">
        <v>148</v>
      </c>
      <c r="DC1208" s="234" t="s">
        <v>137</v>
      </c>
      <c r="DD1208" s="181">
        <v>0</v>
      </c>
      <c r="DE1208" s="234" t="s">
        <v>137</v>
      </c>
      <c r="DF1208" s="181">
        <v>0</v>
      </c>
      <c r="DG1208" s="181">
        <v>0</v>
      </c>
      <c r="DH1208" s="358" t="s">
        <v>148</v>
      </c>
      <c r="DI1208" s="234" t="s">
        <v>137</v>
      </c>
      <c r="DJ1208" s="181">
        <v>0</v>
      </c>
      <c r="DK1208" s="234" t="s">
        <v>137</v>
      </c>
      <c r="DL1208" s="181">
        <v>0</v>
      </c>
      <c r="DM1208" s="181">
        <v>0</v>
      </c>
      <c r="DN1208" s="358" t="s">
        <v>148</v>
      </c>
      <c r="DO1208" s="234" t="s">
        <v>137</v>
      </c>
      <c r="DP1208" s="181">
        <v>0</v>
      </c>
      <c r="DQ1208" s="234" t="s">
        <v>137</v>
      </c>
      <c r="DR1208" s="181">
        <v>2</v>
      </c>
      <c r="DS1208" s="181">
        <v>0</v>
      </c>
      <c r="DT1208" s="358">
        <v>0</v>
      </c>
      <c r="DU1208" s="234" t="s">
        <v>7740</v>
      </c>
      <c r="DV1208" s="180">
        <v>0</v>
      </c>
      <c r="DW1208" s="234"/>
      <c r="DX1208" s="180">
        <v>0</v>
      </c>
      <c r="DY1208" s="180">
        <v>0</v>
      </c>
      <c r="DZ1208" s="357" t="s">
        <v>148</v>
      </c>
      <c r="EA1208" s="234" t="s">
        <v>137</v>
      </c>
      <c r="EB1208" s="181">
        <v>0</v>
      </c>
      <c r="EC1208" s="234" t="s">
        <v>137</v>
      </c>
      <c r="ED1208" s="181">
        <v>1</v>
      </c>
      <c r="EE1208" s="181">
        <v>0</v>
      </c>
      <c r="EF1208" s="357">
        <v>0</v>
      </c>
      <c r="EG1208" s="234" t="s">
        <v>7745</v>
      </c>
      <c r="EH1208" s="181">
        <v>0</v>
      </c>
      <c r="EI1208" s="234" t="s">
        <v>137</v>
      </c>
      <c r="EJ1208" s="181">
        <v>0</v>
      </c>
      <c r="EK1208" s="181">
        <v>0</v>
      </c>
      <c r="EL1208" s="357" t="s">
        <v>148</v>
      </c>
      <c r="EM1208" s="234" t="s">
        <v>137</v>
      </c>
      <c r="EN1208" s="181">
        <v>0</v>
      </c>
      <c r="EO1208" s="234" t="s">
        <v>137</v>
      </c>
      <c r="EP1208" s="181">
        <v>0</v>
      </c>
      <c r="EQ1208" s="181">
        <v>0</v>
      </c>
      <c r="ER1208" s="358" t="s">
        <v>148</v>
      </c>
      <c r="ES1208" s="234" t="s">
        <v>137</v>
      </c>
      <c r="ET1208" s="180">
        <v>0</v>
      </c>
      <c r="EU1208" s="234" t="s">
        <v>137</v>
      </c>
      <c r="EV1208" s="180">
        <v>0</v>
      </c>
      <c r="EW1208" s="180">
        <v>0</v>
      </c>
      <c r="EX1208" s="359">
        <v>0</v>
      </c>
      <c r="EY1208" s="234"/>
      <c r="EZ1208" s="181"/>
      <c r="FA1208" s="234"/>
      <c r="FB1208" s="181">
        <v>1</v>
      </c>
      <c r="FC1208" s="181">
        <v>0</v>
      </c>
      <c r="FD1208" s="359">
        <v>0</v>
      </c>
      <c r="FE1208" s="234" t="s">
        <v>11610</v>
      </c>
      <c r="FF1208" s="181">
        <v>0</v>
      </c>
      <c r="FG1208" s="234" t="s">
        <v>137</v>
      </c>
      <c r="FH1208" s="181">
        <v>0</v>
      </c>
      <c r="FI1208" s="181">
        <v>0</v>
      </c>
      <c r="FJ1208" s="359" t="s">
        <v>148</v>
      </c>
      <c r="FK1208" s="234" t="s">
        <v>137</v>
      </c>
      <c r="FL1208" s="181">
        <v>0</v>
      </c>
      <c r="FM1208" s="234" t="s">
        <v>137</v>
      </c>
      <c r="FN1208" s="181">
        <v>0</v>
      </c>
      <c r="FO1208" s="181">
        <v>0</v>
      </c>
      <c r="FP1208" s="359" t="s">
        <v>148</v>
      </c>
      <c r="FQ1208" s="234" t="s">
        <v>137</v>
      </c>
      <c r="FR1208" s="181">
        <v>0</v>
      </c>
      <c r="FS1208" s="234" t="s">
        <v>137</v>
      </c>
      <c r="FT1208" s="181">
        <v>0</v>
      </c>
      <c r="FU1208" s="181">
        <v>0</v>
      </c>
      <c r="FV1208" s="359" t="s">
        <v>148</v>
      </c>
      <c r="FW1208" s="234" t="s">
        <v>137</v>
      </c>
      <c r="FX1208" s="181">
        <v>0</v>
      </c>
      <c r="FY1208" s="234" t="s">
        <v>137</v>
      </c>
      <c r="FZ1208" s="181">
        <v>1</v>
      </c>
      <c r="GA1208" s="181">
        <v>1</v>
      </c>
      <c r="GB1208" s="359">
        <v>1</v>
      </c>
      <c r="GC1208" s="234" t="s">
        <v>137</v>
      </c>
      <c r="GD1208" s="181">
        <v>1</v>
      </c>
      <c r="GE1208" s="234" t="s">
        <v>11611</v>
      </c>
      <c r="GF1208" s="181">
        <v>0</v>
      </c>
      <c r="GG1208" s="181">
        <v>0</v>
      </c>
      <c r="GH1208" s="359" t="s">
        <v>148</v>
      </c>
      <c r="GI1208" s="234"/>
      <c r="GJ1208" s="181">
        <v>0</v>
      </c>
      <c r="GK1208" s="234" t="s">
        <v>137</v>
      </c>
      <c r="GL1208" s="181" t="s">
        <v>143</v>
      </c>
      <c r="GM1208" s="181" t="s">
        <v>144</v>
      </c>
      <c r="GN1208" s="181" t="s">
        <v>146</v>
      </c>
      <c r="GO1208" s="234"/>
      <c r="GP1208" s="234"/>
      <c r="GQ1208" s="181" t="s">
        <v>145</v>
      </c>
      <c r="GR1208" s="181" t="s">
        <v>146</v>
      </c>
      <c r="GS1208" s="181" t="s">
        <v>132</v>
      </c>
      <c r="GT1208" s="181" t="s">
        <v>132</v>
      </c>
      <c r="GU1208" s="181" t="s">
        <v>132</v>
      </c>
      <c r="GV1208" s="181"/>
      <c r="GW1208" s="234"/>
      <c r="GX1208" s="181" t="s">
        <v>132</v>
      </c>
      <c r="GY1208" s="181" t="s">
        <v>132</v>
      </c>
      <c r="GZ1208" s="181" t="s">
        <v>132</v>
      </c>
      <c r="HA1208" s="181" t="s">
        <v>132</v>
      </c>
      <c r="HB1208" s="181"/>
      <c r="HC1208" s="181"/>
      <c r="HD1208" s="557" t="s">
        <v>132</v>
      </c>
      <c r="HE1208" s="550"/>
      <c r="HF1208" s="558" t="s">
        <v>132</v>
      </c>
      <c r="HG1208" s="550"/>
      <c r="HH1208" s="550"/>
      <c r="HI1208" s="558" t="s">
        <v>132</v>
      </c>
      <c r="HJ1208" s="558" t="s">
        <v>148</v>
      </c>
      <c r="HK1208" s="550"/>
    </row>
    <row r="1209" spans="1:219" s="162" customFormat="1" ht="115" customHeight="1">
      <c r="A1209" s="337" t="s">
        <v>17646</v>
      </c>
      <c r="B1209" s="181" t="s">
        <v>7606</v>
      </c>
      <c r="C1209" s="181" t="s">
        <v>7746</v>
      </c>
      <c r="D1209" s="195" t="s">
        <v>126</v>
      </c>
      <c r="E1209" s="181" t="s">
        <v>132</v>
      </c>
      <c r="F1209" s="181" t="s">
        <v>137</v>
      </c>
      <c r="G1209" s="234" t="s">
        <v>137</v>
      </c>
      <c r="H1209" s="181" t="s">
        <v>132</v>
      </c>
      <c r="I1209" s="234" t="s">
        <v>137</v>
      </c>
      <c r="J1209" s="234" t="s">
        <v>137</v>
      </c>
      <c r="K1209" s="355" t="s">
        <v>138</v>
      </c>
      <c r="L1209" s="181" t="s">
        <v>137</v>
      </c>
      <c r="M1209" s="434" t="s">
        <v>137</v>
      </c>
      <c r="N1209" s="181" t="s">
        <v>132</v>
      </c>
      <c r="O1209" s="181" t="s">
        <v>137</v>
      </c>
      <c r="P1209" s="234" t="s">
        <v>137</v>
      </c>
      <c r="Q1209" s="181" t="s">
        <v>138</v>
      </c>
      <c r="R1209" s="181" t="s">
        <v>137</v>
      </c>
      <c r="S1209" s="234" t="s">
        <v>137</v>
      </c>
      <c r="T1209" s="181" t="s">
        <v>138</v>
      </c>
      <c r="U1209" s="234" t="s">
        <v>137</v>
      </c>
      <c r="V1209" s="234" t="s">
        <v>137</v>
      </c>
      <c r="W1209" s="181" t="s">
        <v>138</v>
      </c>
      <c r="X1209" s="181" t="s">
        <v>132</v>
      </c>
      <c r="Y1209" s="234" t="s">
        <v>15146</v>
      </c>
      <c r="Z1209" s="181" t="s">
        <v>132</v>
      </c>
      <c r="AA1209" s="181" t="s">
        <v>137</v>
      </c>
      <c r="AB1209" s="234" t="s">
        <v>137</v>
      </c>
      <c r="AC1209" s="181" t="s">
        <v>138</v>
      </c>
      <c r="AD1209" s="181" t="s">
        <v>137</v>
      </c>
      <c r="AE1209" s="234" t="s">
        <v>137</v>
      </c>
      <c r="AF1209" s="201" t="s">
        <v>148</v>
      </c>
      <c r="AG1209" s="181" t="s">
        <v>132</v>
      </c>
      <c r="AH1209" s="246" t="s">
        <v>496</v>
      </c>
      <c r="AI1209" s="181" t="s">
        <v>132</v>
      </c>
      <c r="AJ1209" s="181" t="s">
        <v>137</v>
      </c>
      <c r="AK1209" s="234" t="s">
        <v>137</v>
      </c>
      <c r="AL1209" s="181" t="s">
        <v>132</v>
      </c>
      <c r="AM1209" s="181" t="s">
        <v>137</v>
      </c>
      <c r="AN1209" s="234" t="s">
        <v>137</v>
      </c>
      <c r="AO1209" s="181" t="s">
        <v>132</v>
      </c>
      <c r="AP1209" s="234" t="s">
        <v>137</v>
      </c>
      <c r="AQ1209" s="234" t="s">
        <v>137</v>
      </c>
      <c r="AR1209" s="181" t="s">
        <v>132</v>
      </c>
      <c r="AS1209" s="234" t="s">
        <v>137</v>
      </c>
      <c r="AT1209" s="234" t="s">
        <v>137</v>
      </c>
      <c r="AU1209" s="181" t="s">
        <v>132</v>
      </c>
      <c r="AV1209" s="181" t="s">
        <v>137</v>
      </c>
      <c r="AW1209" s="234" t="s">
        <v>137</v>
      </c>
      <c r="AX1209" s="181" t="s">
        <v>132</v>
      </c>
      <c r="AY1209" s="181" t="s">
        <v>137</v>
      </c>
      <c r="AZ1209" s="234" t="s">
        <v>137</v>
      </c>
      <c r="BA1209" s="181" t="s">
        <v>138</v>
      </c>
      <c r="BB1209" s="181" t="s">
        <v>137</v>
      </c>
      <c r="BC1209" s="234" t="s">
        <v>137</v>
      </c>
      <c r="BD1209" s="181">
        <v>2</v>
      </c>
      <c r="BE1209" s="181">
        <v>0</v>
      </c>
      <c r="BF1209" s="357">
        <v>0</v>
      </c>
      <c r="BG1209" s="234" t="s">
        <v>15147</v>
      </c>
      <c r="BH1209" s="181">
        <v>1</v>
      </c>
      <c r="BI1209" s="234" t="s">
        <v>11612</v>
      </c>
      <c r="BJ1209" s="181">
        <v>2</v>
      </c>
      <c r="BK1209" s="181">
        <v>0</v>
      </c>
      <c r="BL1209" s="357">
        <v>0</v>
      </c>
      <c r="BM1209" s="234" t="s">
        <v>137</v>
      </c>
      <c r="BN1209" s="181">
        <v>0</v>
      </c>
      <c r="BO1209" s="234" t="s">
        <v>137</v>
      </c>
      <c r="BP1209" s="181">
        <v>0</v>
      </c>
      <c r="BQ1209" s="181">
        <v>0</v>
      </c>
      <c r="BR1209" s="357" t="s">
        <v>148</v>
      </c>
      <c r="BS1209" s="234" t="s">
        <v>137</v>
      </c>
      <c r="BT1209" s="181">
        <v>0</v>
      </c>
      <c r="BU1209" s="234" t="s">
        <v>137</v>
      </c>
      <c r="BV1209" s="181">
        <v>0</v>
      </c>
      <c r="BW1209" s="181">
        <v>0</v>
      </c>
      <c r="BX1209" s="358" t="s">
        <v>148</v>
      </c>
      <c r="BY1209" s="234"/>
      <c r="BZ1209" s="181">
        <v>0</v>
      </c>
      <c r="CA1209" s="234" t="s">
        <v>137</v>
      </c>
      <c r="CB1209" s="181">
        <v>0</v>
      </c>
      <c r="CC1209" s="181">
        <v>0</v>
      </c>
      <c r="CD1209" s="358" t="s">
        <v>148</v>
      </c>
      <c r="CE1209" s="234" t="s">
        <v>137</v>
      </c>
      <c r="CF1209" s="181">
        <v>0</v>
      </c>
      <c r="CG1209" s="234" t="s">
        <v>137</v>
      </c>
      <c r="CH1209" s="181">
        <v>0</v>
      </c>
      <c r="CI1209" s="181">
        <v>0</v>
      </c>
      <c r="CJ1209" s="358" t="s">
        <v>148</v>
      </c>
      <c r="CK1209" s="181" t="s">
        <v>137</v>
      </c>
      <c r="CL1209" s="181">
        <v>0</v>
      </c>
      <c r="CM1209" s="234" t="s">
        <v>137</v>
      </c>
      <c r="CN1209" s="181">
        <v>0</v>
      </c>
      <c r="CO1209" s="181">
        <v>0</v>
      </c>
      <c r="CP1209" s="358" t="s">
        <v>148</v>
      </c>
      <c r="CQ1209" s="234" t="s">
        <v>137</v>
      </c>
      <c r="CR1209" s="181">
        <v>0</v>
      </c>
      <c r="CS1209" s="234" t="s">
        <v>137</v>
      </c>
      <c r="CT1209" s="181">
        <v>0</v>
      </c>
      <c r="CU1209" s="181">
        <v>0</v>
      </c>
      <c r="CV1209" s="358" t="s">
        <v>148</v>
      </c>
      <c r="CW1209" s="234" t="s">
        <v>137</v>
      </c>
      <c r="CX1209" s="181">
        <v>0</v>
      </c>
      <c r="CY1209" s="234" t="s">
        <v>137</v>
      </c>
      <c r="CZ1209" s="181">
        <v>0</v>
      </c>
      <c r="DA1209" s="181">
        <v>0</v>
      </c>
      <c r="DB1209" s="358" t="s">
        <v>148</v>
      </c>
      <c r="DC1209" s="234" t="s">
        <v>137</v>
      </c>
      <c r="DD1209" s="181">
        <v>0</v>
      </c>
      <c r="DE1209" s="234" t="s">
        <v>137</v>
      </c>
      <c r="DF1209" s="181">
        <v>0</v>
      </c>
      <c r="DG1209" s="181">
        <v>0</v>
      </c>
      <c r="DH1209" s="358" t="s">
        <v>148</v>
      </c>
      <c r="DI1209" s="234" t="s">
        <v>137</v>
      </c>
      <c r="DJ1209" s="181">
        <v>0</v>
      </c>
      <c r="DK1209" s="234" t="s">
        <v>137</v>
      </c>
      <c r="DL1209" s="181">
        <v>1</v>
      </c>
      <c r="DM1209" s="181">
        <v>1</v>
      </c>
      <c r="DN1209" s="358">
        <v>1</v>
      </c>
      <c r="DO1209" s="234" t="s">
        <v>137</v>
      </c>
      <c r="DP1209" s="181">
        <v>0</v>
      </c>
      <c r="DQ1209" s="234" t="s">
        <v>137</v>
      </c>
      <c r="DR1209" s="181">
        <v>2</v>
      </c>
      <c r="DS1209" s="181">
        <v>0</v>
      </c>
      <c r="DT1209" s="358">
        <v>0</v>
      </c>
      <c r="DU1209" s="234" t="s">
        <v>137</v>
      </c>
      <c r="DV1209" s="181">
        <v>0</v>
      </c>
      <c r="DW1209" s="234" t="s">
        <v>137</v>
      </c>
      <c r="DX1209" s="181">
        <v>2</v>
      </c>
      <c r="DY1209" s="181">
        <v>2</v>
      </c>
      <c r="DZ1209" s="357">
        <v>1</v>
      </c>
      <c r="EA1209" s="234" t="s">
        <v>137</v>
      </c>
      <c r="EB1209" s="181">
        <v>0</v>
      </c>
      <c r="EC1209" s="234" t="s">
        <v>137</v>
      </c>
      <c r="ED1209" s="181">
        <v>0</v>
      </c>
      <c r="EE1209" s="181">
        <v>0</v>
      </c>
      <c r="EF1209" s="357" t="s">
        <v>148</v>
      </c>
      <c r="EG1209" s="234" t="s">
        <v>137</v>
      </c>
      <c r="EH1209" s="181">
        <v>0</v>
      </c>
      <c r="EI1209" s="234" t="s">
        <v>137</v>
      </c>
      <c r="EJ1209" s="181">
        <v>1</v>
      </c>
      <c r="EK1209" s="181">
        <v>0</v>
      </c>
      <c r="EL1209" s="357">
        <v>0</v>
      </c>
      <c r="EM1209" s="234" t="s">
        <v>7747</v>
      </c>
      <c r="EN1209" s="181">
        <v>1</v>
      </c>
      <c r="EO1209" s="234" t="s">
        <v>17647</v>
      </c>
      <c r="EP1209" s="181">
        <v>1</v>
      </c>
      <c r="EQ1209" s="181">
        <v>0</v>
      </c>
      <c r="ER1209" s="358">
        <v>0</v>
      </c>
      <c r="ES1209" s="234" t="s">
        <v>137</v>
      </c>
      <c r="ET1209" s="181">
        <v>1</v>
      </c>
      <c r="EU1209" s="234" t="s">
        <v>15148</v>
      </c>
      <c r="EV1209" s="181">
        <v>1</v>
      </c>
      <c r="EW1209" s="181">
        <v>0</v>
      </c>
      <c r="EX1209" s="359">
        <v>0</v>
      </c>
      <c r="EY1209" s="234" t="s">
        <v>19216</v>
      </c>
      <c r="EZ1209" s="181">
        <v>1</v>
      </c>
      <c r="FA1209" s="234" t="s">
        <v>13487</v>
      </c>
      <c r="FB1209" s="181">
        <v>1</v>
      </c>
      <c r="FC1209" s="181">
        <v>0</v>
      </c>
      <c r="FD1209" s="359">
        <v>0</v>
      </c>
      <c r="FE1209" s="234" t="s">
        <v>19216</v>
      </c>
      <c r="FF1209" s="181">
        <v>0</v>
      </c>
      <c r="FG1209" s="234" t="s">
        <v>137</v>
      </c>
      <c r="FH1209" s="181">
        <v>0</v>
      </c>
      <c r="FI1209" s="181">
        <v>0</v>
      </c>
      <c r="FJ1209" s="359" t="s">
        <v>148</v>
      </c>
      <c r="FK1209" s="234" t="s">
        <v>137</v>
      </c>
      <c r="FL1209" s="181">
        <v>0</v>
      </c>
      <c r="FM1209" s="234" t="s">
        <v>137</v>
      </c>
      <c r="FN1209" s="181">
        <v>0</v>
      </c>
      <c r="FO1209" s="181">
        <v>0</v>
      </c>
      <c r="FP1209" s="359" t="s">
        <v>148</v>
      </c>
      <c r="FQ1209" s="234" t="s">
        <v>137</v>
      </c>
      <c r="FR1209" s="181">
        <v>0</v>
      </c>
      <c r="FS1209" s="234" t="s">
        <v>137</v>
      </c>
      <c r="FT1209" s="181">
        <v>0</v>
      </c>
      <c r="FU1209" s="181">
        <v>0</v>
      </c>
      <c r="FV1209" s="359" t="s">
        <v>148</v>
      </c>
      <c r="FW1209" s="234" t="s">
        <v>137</v>
      </c>
      <c r="FX1209" s="181">
        <v>0</v>
      </c>
      <c r="FY1209" s="234" t="s">
        <v>137</v>
      </c>
      <c r="FZ1209" s="181">
        <v>2</v>
      </c>
      <c r="GA1209" s="181">
        <v>2</v>
      </c>
      <c r="GB1209" s="359">
        <v>1</v>
      </c>
      <c r="GC1209" s="234" t="s">
        <v>137</v>
      </c>
      <c r="GD1209" s="181">
        <v>0</v>
      </c>
      <c r="GE1209" s="234" t="s">
        <v>137</v>
      </c>
      <c r="GF1209" s="181">
        <v>6</v>
      </c>
      <c r="GG1209" s="181">
        <v>6</v>
      </c>
      <c r="GH1209" s="359">
        <v>1</v>
      </c>
      <c r="GI1209" s="234"/>
      <c r="GJ1209" s="181">
        <v>0</v>
      </c>
      <c r="GK1209" s="234" t="s">
        <v>137</v>
      </c>
      <c r="GL1209" s="181" t="s">
        <v>130</v>
      </c>
      <c r="GM1209" s="181" t="s">
        <v>9382</v>
      </c>
      <c r="GN1209" s="180" t="s">
        <v>133</v>
      </c>
      <c r="GO1209" s="272"/>
      <c r="GP1209" s="272"/>
      <c r="GQ1209" s="181" t="s">
        <v>145</v>
      </c>
      <c r="GR1209" s="181" t="s">
        <v>146</v>
      </c>
      <c r="GS1209" s="181"/>
      <c r="GT1209" s="181"/>
      <c r="GU1209" s="181"/>
      <c r="GV1209" s="181"/>
      <c r="GW1209" s="234"/>
      <c r="GX1209" s="181"/>
      <c r="GY1209" s="181"/>
      <c r="GZ1209" s="181"/>
      <c r="HA1209" s="181"/>
      <c r="HB1209" s="181"/>
      <c r="HC1209" s="181"/>
      <c r="HD1209" s="557" t="s">
        <v>132</v>
      </c>
      <c r="HE1209" s="550" t="s">
        <v>132</v>
      </c>
      <c r="HF1209" s="558" t="s">
        <v>132</v>
      </c>
      <c r="HG1209" s="550"/>
      <c r="HH1209" s="550"/>
      <c r="HI1209" s="558" t="s">
        <v>148</v>
      </c>
      <c r="HJ1209" s="558" t="s">
        <v>132</v>
      </c>
      <c r="HK1209" s="550" t="s">
        <v>19228</v>
      </c>
    </row>
    <row r="1210" spans="1:219" s="162" customFormat="1" ht="115" customHeight="1">
      <c r="A1210" s="337" t="s">
        <v>7748</v>
      </c>
      <c r="B1210" s="181" t="s">
        <v>7606</v>
      </c>
      <c r="C1210" s="181" t="s">
        <v>7749</v>
      </c>
      <c r="D1210" s="181" t="s">
        <v>112</v>
      </c>
      <c r="E1210" s="180" t="s">
        <v>138</v>
      </c>
      <c r="F1210" s="180" t="s">
        <v>137</v>
      </c>
      <c r="G1210" s="235" t="s">
        <v>137</v>
      </c>
      <c r="H1210" s="180" t="s">
        <v>138</v>
      </c>
      <c r="I1210" s="180" t="s">
        <v>137</v>
      </c>
      <c r="J1210" s="235" t="s">
        <v>137</v>
      </c>
      <c r="K1210" s="370" t="s">
        <v>138</v>
      </c>
      <c r="L1210" s="180" t="s">
        <v>137</v>
      </c>
      <c r="M1210" s="356" t="s">
        <v>137</v>
      </c>
      <c r="N1210" s="180" t="s">
        <v>138</v>
      </c>
      <c r="O1210" s="180" t="s">
        <v>137</v>
      </c>
      <c r="P1210" s="235" t="s">
        <v>137</v>
      </c>
      <c r="Q1210" s="180" t="s">
        <v>138</v>
      </c>
      <c r="R1210" s="180" t="s">
        <v>132</v>
      </c>
      <c r="S1210" s="235" t="s">
        <v>7750</v>
      </c>
      <c r="T1210" s="180" t="s">
        <v>132</v>
      </c>
      <c r="U1210" s="180" t="s">
        <v>137</v>
      </c>
      <c r="V1210" s="235" t="s">
        <v>137</v>
      </c>
      <c r="W1210" s="180" t="s">
        <v>138</v>
      </c>
      <c r="X1210" s="180" t="s">
        <v>137</v>
      </c>
      <c r="Y1210" s="235" t="s">
        <v>137</v>
      </c>
      <c r="Z1210" s="180" t="s">
        <v>138</v>
      </c>
      <c r="AA1210" s="180" t="s">
        <v>137</v>
      </c>
      <c r="AB1210" s="235" t="s">
        <v>137</v>
      </c>
      <c r="AC1210" s="272" t="s">
        <v>138</v>
      </c>
      <c r="AD1210" s="272" t="s">
        <v>137</v>
      </c>
      <c r="AE1210" s="235" t="s">
        <v>137</v>
      </c>
      <c r="AF1210" s="201" t="s">
        <v>148</v>
      </c>
      <c r="AG1210" s="181"/>
      <c r="AH1210" s="246"/>
      <c r="AI1210" s="180" t="s">
        <v>138</v>
      </c>
      <c r="AJ1210" s="180" t="s">
        <v>137</v>
      </c>
      <c r="AK1210" s="235" t="s">
        <v>137</v>
      </c>
      <c r="AL1210" s="180" t="s">
        <v>132</v>
      </c>
      <c r="AM1210" s="180" t="s">
        <v>137</v>
      </c>
      <c r="AN1210" s="235" t="s">
        <v>137</v>
      </c>
      <c r="AO1210" s="180" t="s">
        <v>132</v>
      </c>
      <c r="AP1210" s="180" t="s">
        <v>137</v>
      </c>
      <c r="AQ1210" s="235" t="s">
        <v>137</v>
      </c>
      <c r="AR1210" s="180" t="s">
        <v>132</v>
      </c>
      <c r="AS1210" s="180" t="s">
        <v>137</v>
      </c>
      <c r="AT1210" s="235" t="s">
        <v>137</v>
      </c>
      <c r="AU1210" s="180" t="s">
        <v>132</v>
      </c>
      <c r="AV1210" s="180" t="s">
        <v>137</v>
      </c>
      <c r="AW1210" s="235" t="s">
        <v>137</v>
      </c>
      <c r="AX1210" s="181" t="s">
        <v>132</v>
      </c>
      <c r="AY1210" s="180" t="s">
        <v>137</v>
      </c>
      <c r="AZ1210" s="235" t="s">
        <v>137</v>
      </c>
      <c r="BA1210" s="180" t="s">
        <v>132</v>
      </c>
      <c r="BB1210" s="180" t="s">
        <v>137</v>
      </c>
      <c r="BC1210" s="235" t="s">
        <v>137</v>
      </c>
      <c r="BD1210" s="247">
        <v>0</v>
      </c>
      <c r="BE1210" s="247">
        <v>0</v>
      </c>
      <c r="BF1210" s="358" t="s">
        <v>148</v>
      </c>
      <c r="BG1210" s="235" t="s">
        <v>137</v>
      </c>
      <c r="BH1210" s="181">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1">
        <v>0</v>
      </c>
      <c r="CA1210" s="235" t="s">
        <v>137</v>
      </c>
      <c r="CB1210" s="247">
        <v>0</v>
      </c>
      <c r="CC1210" s="247">
        <v>0</v>
      </c>
      <c r="CD1210" s="358" t="s">
        <v>148</v>
      </c>
      <c r="CE1210" s="235" t="s">
        <v>137</v>
      </c>
      <c r="CF1210" s="181">
        <v>0</v>
      </c>
      <c r="CG1210" s="235" t="s">
        <v>137</v>
      </c>
      <c r="CH1210" s="247">
        <v>1</v>
      </c>
      <c r="CI1210" s="247">
        <v>1</v>
      </c>
      <c r="CJ1210" s="358">
        <v>1</v>
      </c>
      <c r="CK1210" s="181" t="s">
        <v>137</v>
      </c>
      <c r="CL1210" s="181">
        <v>0</v>
      </c>
      <c r="CM1210" s="235" t="s">
        <v>137</v>
      </c>
      <c r="CN1210" s="247">
        <v>1</v>
      </c>
      <c r="CO1210" s="247">
        <v>1</v>
      </c>
      <c r="CP1210" s="358">
        <v>1</v>
      </c>
      <c r="CQ1210" s="235" t="s">
        <v>137</v>
      </c>
      <c r="CR1210" s="181">
        <v>0</v>
      </c>
      <c r="CS1210" s="235" t="s">
        <v>137</v>
      </c>
      <c r="CT1210" s="247">
        <v>0</v>
      </c>
      <c r="CU1210" s="247">
        <v>0</v>
      </c>
      <c r="CV1210" s="358" t="s">
        <v>148</v>
      </c>
      <c r="CW1210" s="235" t="s">
        <v>137</v>
      </c>
      <c r="CX1210" s="181">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1">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1">
        <v>0</v>
      </c>
      <c r="GK1210" s="235" t="s">
        <v>137</v>
      </c>
      <c r="GL1210" s="181" t="s">
        <v>143</v>
      </c>
      <c r="GM1210" s="235" t="s">
        <v>144</v>
      </c>
      <c r="GN1210" s="181" t="s">
        <v>146</v>
      </c>
      <c r="GO1210" s="180"/>
      <c r="GP1210" s="180"/>
      <c r="GQ1210" s="181" t="s">
        <v>145</v>
      </c>
      <c r="GR1210" s="181" t="s">
        <v>146</v>
      </c>
      <c r="GS1210" s="181"/>
      <c r="GT1210" s="181"/>
      <c r="GU1210" s="181"/>
      <c r="GV1210" s="181"/>
      <c r="GW1210" s="235"/>
      <c r="GX1210" s="181"/>
      <c r="GY1210" s="181"/>
      <c r="GZ1210" s="181"/>
      <c r="HA1210" s="181"/>
      <c r="HB1210" s="181"/>
      <c r="HC1210" s="181"/>
      <c r="HD1210" s="557" t="s">
        <v>132</v>
      </c>
      <c r="HE1210" s="550" t="s">
        <v>132</v>
      </c>
      <c r="HF1210" s="558" t="s">
        <v>132</v>
      </c>
      <c r="HG1210" s="550"/>
      <c r="HH1210" s="550"/>
      <c r="HI1210" s="558" t="s">
        <v>132</v>
      </c>
      <c r="HJ1210" s="558" t="s">
        <v>148</v>
      </c>
      <c r="HK1210" s="550"/>
    </row>
    <row r="1211" spans="1:219" s="162" customFormat="1" ht="122.5" customHeight="1">
      <c r="A1211" s="337" t="s">
        <v>7753</v>
      </c>
      <c r="B1211" s="181" t="s">
        <v>7606</v>
      </c>
      <c r="C1211" s="181" t="s">
        <v>7754</v>
      </c>
      <c r="D1211" s="195" t="s">
        <v>112</v>
      </c>
      <c r="E1211" s="181" t="s">
        <v>132</v>
      </c>
      <c r="F1211" s="181" t="s">
        <v>137</v>
      </c>
      <c r="G1211" s="234" t="s">
        <v>137</v>
      </c>
      <c r="H1211" s="181" t="s">
        <v>138</v>
      </c>
      <c r="I1211" s="181" t="s">
        <v>132</v>
      </c>
      <c r="J1211" s="234" t="s">
        <v>17648</v>
      </c>
      <c r="K1211" s="355" t="s">
        <v>138</v>
      </c>
      <c r="L1211" s="181"/>
      <c r="M1211" s="434"/>
      <c r="N1211" s="181" t="s">
        <v>138</v>
      </c>
      <c r="O1211" s="181"/>
      <c r="P1211" s="234"/>
      <c r="Q1211" s="181" t="s">
        <v>138</v>
      </c>
      <c r="R1211" s="181"/>
      <c r="S1211" s="234"/>
      <c r="T1211" s="181" t="s">
        <v>132</v>
      </c>
      <c r="U1211" s="234" t="s">
        <v>137</v>
      </c>
      <c r="V1211" s="234" t="s">
        <v>137</v>
      </c>
      <c r="W1211" s="181" t="s">
        <v>138</v>
      </c>
      <c r="X1211" s="181" t="s">
        <v>132</v>
      </c>
      <c r="Y1211" s="234" t="s">
        <v>17649</v>
      </c>
      <c r="Z1211" s="181" t="s">
        <v>138</v>
      </c>
      <c r="AA1211" s="181" t="s">
        <v>132</v>
      </c>
      <c r="AB1211" s="234" t="s">
        <v>17650</v>
      </c>
      <c r="AC1211" s="181" t="s">
        <v>138</v>
      </c>
      <c r="AD1211" s="181"/>
      <c r="AE1211" s="234" t="s">
        <v>17651</v>
      </c>
      <c r="AF1211" s="201" t="s">
        <v>148</v>
      </c>
      <c r="AG1211" s="181"/>
      <c r="AH1211" s="246"/>
      <c r="AI1211" s="181" t="s">
        <v>132</v>
      </c>
      <c r="AJ1211" s="181" t="s">
        <v>137</v>
      </c>
      <c r="AK1211" s="234" t="s">
        <v>137</v>
      </c>
      <c r="AL1211" s="181" t="s">
        <v>132</v>
      </c>
      <c r="AM1211" s="181" t="s">
        <v>137</v>
      </c>
      <c r="AN1211" s="234" t="s">
        <v>137</v>
      </c>
      <c r="AO1211" s="181"/>
      <c r="AP1211" s="234" t="s">
        <v>137</v>
      </c>
      <c r="AQ1211" s="234" t="s">
        <v>19440</v>
      </c>
      <c r="AR1211" s="181"/>
      <c r="AS1211" s="234" t="s">
        <v>137</v>
      </c>
      <c r="AT1211" s="234" t="s">
        <v>19440</v>
      </c>
      <c r="AU1211" s="181" t="s">
        <v>132</v>
      </c>
      <c r="AV1211" s="181" t="s">
        <v>137</v>
      </c>
      <c r="AW1211" s="234" t="s">
        <v>137</v>
      </c>
      <c r="AX1211" s="181" t="s">
        <v>132</v>
      </c>
      <c r="AY1211" s="181" t="s">
        <v>137</v>
      </c>
      <c r="AZ1211" s="234" t="s">
        <v>137</v>
      </c>
      <c r="BA1211" s="181" t="s">
        <v>132</v>
      </c>
      <c r="BB1211" s="181" t="s">
        <v>137</v>
      </c>
      <c r="BC1211" s="234" t="s">
        <v>137</v>
      </c>
      <c r="BD1211" s="181">
        <v>4</v>
      </c>
      <c r="BE1211" s="181">
        <v>0</v>
      </c>
      <c r="BF1211" s="357">
        <v>0</v>
      </c>
      <c r="BG1211" s="234" t="s">
        <v>7756</v>
      </c>
      <c r="BH1211" s="181">
        <v>0</v>
      </c>
      <c r="BI1211" s="234"/>
      <c r="BJ1211" s="181">
        <v>2</v>
      </c>
      <c r="BK1211" s="181">
        <v>0</v>
      </c>
      <c r="BL1211" s="357">
        <v>0</v>
      </c>
      <c r="BM1211" s="234" t="s">
        <v>7756</v>
      </c>
      <c r="BN1211" s="181">
        <v>0</v>
      </c>
      <c r="BO1211" s="234" t="s">
        <v>137</v>
      </c>
      <c r="BP1211" s="181">
        <v>0</v>
      </c>
      <c r="BQ1211" s="181">
        <v>0</v>
      </c>
      <c r="BR1211" s="357" t="s">
        <v>148</v>
      </c>
      <c r="BS1211" s="234" t="s">
        <v>137</v>
      </c>
      <c r="BT1211" s="181">
        <v>0</v>
      </c>
      <c r="BU1211" s="234" t="s">
        <v>137</v>
      </c>
      <c r="BV1211" s="181">
        <v>0</v>
      </c>
      <c r="BW1211" s="181">
        <v>0</v>
      </c>
      <c r="BX1211" s="358" t="s">
        <v>148</v>
      </c>
      <c r="BY1211" s="234"/>
      <c r="BZ1211" s="181">
        <v>0</v>
      </c>
      <c r="CA1211" s="234" t="s">
        <v>137</v>
      </c>
      <c r="CB1211" s="181">
        <v>1</v>
      </c>
      <c r="CC1211" s="181">
        <v>1</v>
      </c>
      <c r="CD1211" s="358">
        <v>1</v>
      </c>
      <c r="CE1211" s="234" t="s">
        <v>137</v>
      </c>
      <c r="CF1211" s="181">
        <v>0</v>
      </c>
      <c r="CG1211" s="234" t="s">
        <v>137</v>
      </c>
      <c r="CH1211" s="181">
        <v>1</v>
      </c>
      <c r="CI1211" s="181">
        <v>1</v>
      </c>
      <c r="CJ1211" s="358">
        <v>1</v>
      </c>
      <c r="CK1211" s="181" t="s">
        <v>137</v>
      </c>
      <c r="CL1211" s="181">
        <v>0</v>
      </c>
      <c r="CM1211" s="234" t="s">
        <v>137</v>
      </c>
      <c r="CN1211" s="181">
        <v>1</v>
      </c>
      <c r="CO1211" s="181">
        <v>1</v>
      </c>
      <c r="CP1211" s="358">
        <v>1</v>
      </c>
      <c r="CQ1211" s="234" t="s">
        <v>137</v>
      </c>
      <c r="CR1211" s="181">
        <v>0</v>
      </c>
      <c r="CS1211" s="234" t="s">
        <v>137</v>
      </c>
      <c r="CT1211" s="181">
        <v>0</v>
      </c>
      <c r="CU1211" s="181">
        <v>0</v>
      </c>
      <c r="CV1211" s="358" t="s">
        <v>148</v>
      </c>
      <c r="CW1211" s="234" t="s">
        <v>137</v>
      </c>
      <c r="CX1211" s="181">
        <v>0</v>
      </c>
      <c r="CY1211" s="234" t="s">
        <v>137</v>
      </c>
      <c r="CZ1211" s="181">
        <v>0</v>
      </c>
      <c r="DA1211" s="181">
        <v>0</v>
      </c>
      <c r="DB1211" s="358" t="s">
        <v>148</v>
      </c>
      <c r="DC1211" s="234" t="s">
        <v>137</v>
      </c>
      <c r="DD1211" s="181">
        <v>0</v>
      </c>
      <c r="DE1211" s="234" t="s">
        <v>137</v>
      </c>
      <c r="DF1211" s="181">
        <v>0</v>
      </c>
      <c r="DG1211" s="181">
        <v>0</v>
      </c>
      <c r="DH1211" s="358" t="s">
        <v>148</v>
      </c>
      <c r="DI1211" s="234" t="s">
        <v>137</v>
      </c>
      <c r="DJ1211" s="181">
        <v>0</v>
      </c>
      <c r="DK1211" s="234" t="s">
        <v>137</v>
      </c>
      <c r="DL1211" s="181">
        <v>0</v>
      </c>
      <c r="DM1211" s="181">
        <v>0</v>
      </c>
      <c r="DN1211" s="358" t="s">
        <v>148</v>
      </c>
      <c r="DO1211" s="234" t="s">
        <v>137</v>
      </c>
      <c r="DP1211" s="181">
        <v>0</v>
      </c>
      <c r="DQ1211" s="234" t="s">
        <v>137</v>
      </c>
      <c r="DR1211" s="181">
        <v>5</v>
      </c>
      <c r="DS1211" s="181">
        <v>0</v>
      </c>
      <c r="DT1211" s="358">
        <v>0</v>
      </c>
      <c r="DU1211" s="234" t="s">
        <v>7757</v>
      </c>
      <c r="DV1211" s="181">
        <v>0</v>
      </c>
      <c r="DW1211" s="234" t="s">
        <v>137</v>
      </c>
      <c r="DX1211" s="181">
        <v>0</v>
      </c>
      <c r="DY1211" s="181">
        <v>0</v>
      </c>
      <c r="DZ1211" s="357" t="s">
        <v>148</v>
      </c>
      <c r="EA1211" s="234" t="s">
        <v>137</v>
      </c>
      <c r="EB1211" s="181">
        <v>0</v>
      </c>
      <c r="EC1211" s="234" t="s">
        <v>137</v>
      </c>
      <c r="ED1211" s="181">
        <v>0</v>
      </c>
      <c r="EE1211" s="181">
        <v>0</v>
      </c>
      <c r="EF1211" s="357" t="s">
        <v>148</v>
      </c>
      <c r="EG1211" s="234" t="s">
        <v>137</v>
      </c>
      <c r="EH1211" s="181">
        <v>0</v>
      </c>
      <c r="EI1211" s="234" t="s">
        <v>137</v>
      </c>
      <c r="EJ1211" s="181">
        <v>0</v>
      </c>
      <c r="EK1211" s="181">
        <v>0</v>
      </c>
      <c r="EL1211" s="357" t="s">
        <v>148</v>
      </c>
      <c r="EM1211" s="234" t="s">
        <v>137</v>
      </c>
      <c r="EN1211" s="181">
        <v>0</v>
      </c>
      <c r="EO1211" s="234" t="s">
        <v>137</v>
      </c>
      <c r="EP1211" s="181">
        <v>0</v>
      </c>
      <c r="EQ1211" s="181">
        <v>0</v>
      </c>
      <c r="ER1211" s="358" t="s">
        <v>148</v>
      </c>
      <c r="ES1211" s="234" t="s">
        <v>137</v>
      </c>
      <c r="ET1211" s="181">
        <v>0</v>
      </c>
      <c r="EU1211" s="234" t="s">
        <v>137</v>
      </c>
      <c r="EV1211" s="181">
        <v>4</v>
      </c>
      <c r="EW1211" s="181">
        <v>0</v>
      </c>
      <c r="EX1211" s="359">
        <v>0</v>
      </c>
      <c r="EY1211" s="234" t="s">
        <v>7756</v>
      </c>
      <c r="EZ1211" s="181">
        <v>0</v>
      </c>
      <c r="FA1211" s="234" t="s">
        <v>137</v>
      </c>
      <c r="FB1211" s="181">
        <v>0</v>
      </c>
      <c r="FC1211" s="181">
        <v>0</v>
      </c>
      <c r="FD1211" s="359" t="s">
        <v>148</v>
      </c>
      <c r="FE1211" s="234" t="s">
        <v>137</v>
      </c>
      <c r="FF1211" s="181">
        <v>0</v>
      </c>
      <c r="FG1211" s="234" t="s">
        <v>137</v>
      </c>
      <c r="FH1211" s="181">
        <v>0</v>
      </c>
      <c r="FI1211" s="181">
        <v>0</v>
      </c>
      <c r="FJ1211" s="359" t="s">
        <v>148</v>
      </c>
      <c r="FK1211" s="234" t="s">
        <v>137</v>
      </c>
      <c r="FL1211" s="181">
        <v>0</v>
      </c>
      <c r="FM1211" s="234" t="s">
        <v>137</v>
      </c>
      <c r="FN1211" s="181">
        <v>0</v>
      </c>
      <c r="FO1211" s="181">
        <v>0</v>
      </c>
      <c r="FP1211" s="359" t="s">
        <v>148</v>
      </c>
      <c r="FQ1211" s="234" t="s">
        <v>137</v>
      </c>
      <c r="FR1211" s="181">
        <v>0</v>
      </c>
      <c r="FS1211" s="234" t="s">
        <v>137</v>
      </c>
      <c r="FT1211" s="181">
        <v>0</v>
      </c>
      <c r="FU1211" s="181">
        <v>0</v>
      </c>
      <c r="FV1211" s="359" t="s">
        <v>148</v>
      </c>
      <c r="FW1211" s="234" t="s">
        <v>137</v>
      </c>
      <c r="FX1211" s="181">
        <v>0</v>
      </c>
      <c r="FY1211" s="234" t="s">
        <v>137</v>
      </c>
      <c r="FZ1211" s="181">
        <v>1</v>
      </c>
      <c r="GA1211" s="181">
        <v>0</v>
      </c>
      <c r="GB1211" s="359">
        <v>0</v>
      </c>
      <c r="GC1211" s="234" t="s">
        <v>7758</v>
      </c>
      <c r="GD1211" s="181">
        <v>0</v>
      </c>
      <c r="GE1211" s="234" t="s">
        <v>137</v>
      </c>
      <c r="GF1211" s="181">
        <v>0</v>
      </c>
      <c r="GG1211" s="181">
        <v>0</v>
      </c>
      <c r="GH1211" s="359" t="s">
        <v>148</v>
      </c>
      <c r="GI1211" s="234"/>
      <c r="GJ1211" s="181">
        <v>0</v>
      </c>
      <c r="GK1211" s="234" t="s">
        <v>137</v>
      </c>
      <c r="GL1211" s="181" t="s">
        <v>143</v>
      </c>
      <c r="GM1211" s="181" t="s">
        <v>144</v>
      </c>
      <c r="GN1211" s="180" t="s">
        <v>146</v>
      </c>
      <c r="GO1211" s="272"/>
      <c r="GP1211" s="272"/>
      <c r="GQ1211" s="181" t="s">
        <v>145</v>
      </c>
      <c r="GR1211" s="181" t="s">
        <v>146</v>
      </c>
      <c r="GS1211" s="181"/>
      <c r="GT1211" s="181"/>
      <c r="GU1211" s="181"/>
      <c r="GV1211" s="181"/>
      <c r="GW1211" s="234"/>
      <c r="GX1211" s="181"/>
      <c r="GY1211" s="181"/>
      <c r="GZ1211" s="181"/>
      <c r="HA1211" s="181"/>
      <c r="HB1211" s="181"/>
      <c r="HC1211" s="181"/>
      <c r="HD1211" s="557" t="s">
        <v>132</v>
      </c>
      <c r="HE1211" s="550" t="s">
        <v>132</v>
      </c>
      <c r="HF1211" s="558" t="s">
        <v>132</v>
      </c>
      <c r="HG1211" s="550"/>
      <c r="HH1211" s="550"/>
      <c r="HI1211" s="558" t="s">
        <v>132</v>
      </c>
      <c r="HJ1211" s="558" t="s">
        <v>148</v>
      </c>
      <c r="HK1211" s="550"/>
    </row>
    <row r="1212" spans="1:219" s="164" customFormat="1" ht="115" customHeight="1">
      <c r="A1212" s="337" t="s">
        <v>7759</v>
      </c>
      <c r="B1212" s="181" t="s">
        <v>7606</v>
      </c>
      <c r="C1212" s="181" t="s">
        <v>7760</v>
      </c>
      <c r="D1212" s="181" t="s">
        <v>117</v>
      </c>
      <c r="E1212" s="181" t="s">
        <v>138</v>
      </c>
      <c r="F1212" s="234" t="s">
        <v>137</v>
      </c>
      <c r="G1212" s="234" t="s">
        <v>137</v>
      </c>
      <c r="H1212" s="181" t="s">
        <v>132</v>
      </c>
      <c r="I1212" s="234" t="s">
        <v>137</v>
      </c>
      <c r="J1212" s="234" t="s">
        <v>137</v>
      </c>
      <c r="K1212" s="355" t="s">
        <v>138</v>
      </c>
      <c r="L1212" s="234"/>
      <c r="M1212" s="434" t="s">
        <v>137</v>
      </c>
      <c r="N1212" s="181" t="s">
        <v>138</v>
      </c>
      <c r="O1212" s="234"/>
      <c r="P1212" s="234"/>
      <c r="Q1212" s="181" t="s">
        <v>138</v>
      </c>
      <c r="R1212" s="234" t="s">
        <v>137</v>
      </c>
      <c r="S1212" s="234" t="s">
        <v>137</v>
      </c>
      <c r="T1212" s="181" t="s">
        <v>132</v>
      </c>
      <c r="U1212" s="234" t="s">
        <v>137</v>
      </c>
      <c r="V1212" s="234" t="s">
        <v>137</v>
      </c>
      <c r="W1212" s="181" t="s">
        <v>138</v>
      </c>
      <c r="X1212" s="234" t="s">
        <v>132</v>
      </c>
      <c r="Y1212" s="234" t="s">
        <v>7761</v>
      </c>
      <c r="Z1212" s="181" t="s">
        <v>138</v>
      </c>
      <c r="AA1212" s="234" t="s">
        <v>132</v>
      </c>
      <c r="AB1212" s="234" t="s">
        <v>7762</v>
      </c>
      <c r="AC1212" s="234" t="s">
        <v>138</v>
      </c>
      <c r="AD1212" s="234" t="s">
        <v>132</v>
      </c>
      <c r="AE1212" s="234" t="s">
        <v>7761</v>
      </c>
      <c r="AF1212" s="201" t="s">
        <v>132</v>
      </c>
      <c r="AG1212" s="181"/>
      <c r="AH1212" s="246"/>
      <c r="AI1212" s="181" t="s">
        <v>132</v>
      </c>
      <c r="AJ1212" s="234" t="s">
        <v>137</v>
      </c>
      <c r="AK1212" s="234" t="s">
        <v>137</v>
      </c>
      <c r="AL1212" s="181" t="s">
        <v>132</v>
      </c>
      <c r="AM1212" s="234" t="s">
        <v>137</v>
      </c>
      <c r="AN1212" s="234" t="s">
        <v>137</v>
      </c>
      <c r="AO1212" s="234" t="s">
        <v>138</v>
      </c>
      <c r="AP1212" s="234" t="s">
        <v>137</v>
      </c>
      <c r="AQ1212" s="234" t="s">
        <v>137</v>
      </c>
      <c r="AR1212" s="234" t="s">
        <v>138</v>
      </c>
      <c r="AS1212" s="234" t="s">
        <v>137</v>
      </c>
      <c r="AT1212" s="234" t="s">
        <v>137</v>
      </c>
      <c r="AU1212" s="181" t="s">
        <v>132</v>
      </c>
      <c r="AV1212" s="234" t="s">
        <v>137</v>
      </c>
      <c r="AW1212" s="234" t="s">
        <v>137</v>
      </c>
      <c r="AX1212" s="181" t="s">
        <v>132</v>
      </c>
      <c r="AY1212" s="234" t="s">
        <v>137</v>
      </c>
      <c r="AZ1212" s="234" t="s">
        <v>137</v>
      </c>
      <c r="BA1212" s="234" t="s">
        <v>138</v>
      </c>
      <c r="BB1212" s="181" t="s">
        <v>137</v>
      </c>
      <c r="BC1212" s="234" t="s">
        <v>137</v>
      </c>
      <c r="BD1212" s="181">
        <v>0</v>
      </c>
      <c r="BE1212" s="181">
        <v>0</v>
      </c>
      <c r="BF1212" s="357" t="s">
        <v>148</v>
      </c>
      <c r="BG1212" s="234" t="s">
        <v>137</v>
      </c>
      <c r="BH1212" s="181">
        <v>0</v>
      </c>
      <c r="BI1212" s="234" t="s">
        <v>137</v>
      </c>
      <c r="BJ1212" s="181">
        <v>1</v>
      </c>
      <c r="BK1212" s="181">
        <v>0</v>
      </c>
      <c r="BL1212" s="458">
        <v>0</v>
      </c>
      <c r="BM1212" s="234" t="s">
        <v>173</v>
      </c>
      <c r="BN1212" s="234">
        <v>0</v>
      </c>
      <c r="BO1212" s="234" t="s">
        <v>137</v>
      </c>
      <c r="BP1212" s="234">
        <v>0</v>
      </c>
      <c r="BQ1212" s="234">
        <v>0</v>
      </c>
      <c r="BR1212" s="357" t="s">
        <v>148</v>
      </c>
      <c r="BS1212" s="234" t="s">
        <v>137</v>
      </c>
      <c r="BT1212" s="234">
        <v>0</v>
      </c>
      <c r="BU1212" s="234" t="s">
        <v>137</v>
      </c>
      <c r="BV1212" s="181">
        <v>0</v>
      </c>
      <c r="BW1212" s="181">
        <v>0</v>
      </c>
      <c r="BX1212" s="358" t="s">
        <v>148</v>
      </c>
      <c r="BY1212" s="234"/>
      <c r="BZ1212" s="181">
        <v>0</v>
      </c>
      <c r="CA1212" s="234" t="s">
        <v>137</v>
      </c>
      <c r="CB1212" s="181">
        <v>0</v>
      </c>
      <c r="CC1212" s="181">
        <v>0</v>
      </c>
      <c r="CD1212" s="358" t="s">
        <v>148</v>
      </c>
      <c r="CE1212" s="234" t="s">
        <v>137</v>
      </c>
      <c r="CF1212" s="181">
        <v>0</v>
      </c>
      <c r="CG1212" s="234" t="s">
        <v>137</v>
      </c>
      <c r="CH1212" s="181">
        <v>0</v>
      </c>
      <c r="CI1212" s="181">
        <v>0</v>
      </c>
      <c r="CJ1212" s="358" t="s">
        <v>148</v>
      </c>
      <c r="CK1212" s="181" t="s">
        <v>137</v>
      </c>
      <c r="CL1212" s="181">
        <v>0</v>
      </c>
      <c r="CM1212" s="234" t="s">
        <v>137</v>
      </c>
      <c r="CN1212" s="181">
        <v>0</v>
      </c>
      <c r="CO1212" s="181">
        <v>0</v>
      </c>
      <c r="CP1212" s="358" t="s">
        <v>148</v>
      </c>
      <c r="CQ1212" s="234" t="s">
        <v>137</v>
      </c>
      <c r="CR1212" s="181">
        <v>0</v>
      </c>
      <c r="CS1212" s="234" t="s">
        <v>137</v>
      </c>
      <c r="CT1212" s="181">
        <v>0</v>
      </c>
      <c r="CU1212" s="181">
        <v>0</v>
      </c>
      <c r="CV1212" s="358" t="s">
        <v>148</v>
      </c>
      <c r="CW1212" s="234" t="s">
        <v>137</v>
      </c>
      <c r="CX1212" s="181">
        <v>0</v>
      </c>
      <c r="CY1212" s="234" t="s">
        <v>137</v>
      </c>
      <c r="CZ1212" s="181">
        <v>0</v>
      </c>
      <c r="DA1212" s="181">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1">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1">
        <v>0</v>
      </c>
      <c r="GK1212" s="234" t="s">
        <v>137</v>
      </c>
      <c r="GL1212" s="181" t="s">
        <v>143</v>
      </c>
      <c r="GM1212" s="234" t="s">
        <v>144</v>
      </c>
      <c r="GN1212" s="180" t="s">
        <v>146</v>
      </c>
      <c r="GO1212" s="272"/>
      <c r="GP1212" s="272"/>
      <c r="GQ1212" s="181" t="s">
        <v>145</v>
      </c>
      <c r="GR1212" s="181" t="s">
        <v>146</v>
      </c>
      <c r="GS1212" s="181"/>
      <c r="GT1212" s="181"/>
      <c r="GU1212" s="181"/>
      <c r="GV1212" s="181"/>
      <c r="GW1212" s="234"/>
      <c r="GX1212" s="181"/>
      <c r="GY1212" s="181"/>
      <c r="GZ1212" s="181"/>
      <c r="HA1212" s="181"/>
      <c r="HB1212" s="181"/>
      <c r="HC1212" s="181"/>
      <c r="HD1212" s="557" t="s">
        <v>132</v>
      </c>
      <c r="HE1212" s="550" t="s">
        <v>132</v>
      </c>
      <c r="HF1212" s="558" t="s">
        <v>132</v>
      </c>
      <c r="HG1212" s="550"/>
      <c r="HH1212" s="550"/>
      <c r="HI1212" s="558" t="s">
        <v>132</v>
      </c>
      <c r="HJ1212" s="558" t="s">
        <v>148</v>
      </c>
      <c r="HK1212" s="550"/>
    </row>
    <row r="1213" spans="1:219" s="164" customFormat="1" ht="115" customHeight="1">
      <c r="A1213" s="337" t="s">
        <v>7764</v>
      </c>
      <c r="B1213" s="181" t="s">
        <v>7606</v>
      </c>
      <c r="C1213" s="181" t="s">
        <v>7765</v>
      </c>
      <c r="D1213" s="195" t="s">
        <v>117</v>
      </c>
      <c r="E1213" s="181" t="s">
        <v>138</v>
      </c>
      <c r="F1213" s="181" t="s">
        <v>137</v>
      </c>
      <c r="G1213" s="234" t="s">
        <v>137</v>
      </c>
      <c r="H1213" s="181" t="s">
        <v>132</v>
      </c>
      <c r="I1213" s="234" t="s">
        <v>137</v>
      </c>
      <c r="J1213" s="234" t="s">
        <v>137</v>
      </c>
      <c r="K1213" s="355" t="s">
        <v>138</v>
      </c>
      <c r="L1213" s="181" t="s">
        <v>137</v>
      </c>
      <c r="M1213" s="434" t="s">
        <v>137</v>
      </c>
      <c r="N1213" s="181" t="s">
        <v>138</v>
      </c>
      <c r="O1213" s="181" t="s">
        <v>137</v>
      </c>
      <c r="P1213" s="234" t="s">
        <v>137</v>
      </c>
      <c r="Q1213" s="181" t="s">
        <v>132</v>
      </c>
      <c r="R1213" s="181" t="s">
        <v>137</v>
      </c>
      <c r="S1213" s="234" t="s">
        <v>137</v>
      </c>
      <c r="T1213" s="181" t="s">
        <v>132</v>
      </c>
      <c r="U1213" s="234" t="s">
        <v>137</v>
      </c>
      <c r="V1213" s="234" t="s">
        <v>137</v>
      </c>
      <c r="W1213" s="181" t="s">
        <v>138</v>
      </c>
      <c r="X1213" s="181" t="s">
        <v>132</v>
      </c>
      <c r="Y1213" s="234" t="s">
        <v>8339</v>
      </c>
      <c r="Z1213" s="181" t="s">
        <v>138</v>
      </c>
      <c r="AA1213" s="181" t="s">
        <v>132</v>
      </c>
      <c r="AB1213" s="234" t="s">
        <v>146</v>
      </c>
      <c r="AC1213" s="181" t="s">
        <v>138</v>
      </c>
      <c r="AD1213" s="181" t="s">
        <v>132</v>
      </c>
      <c r="AE1213" s="234" t="s">
        <v>146</v>
      </c>
      <c r="AF1213" s="201" t="s">
        <v>148</v>
      </c>
      <c r="AG1213" s="181" t="s">
        <v>132</v>
      </c>
      <c r="AH1213" s="246" t="s">
        <v>8339</v>
      </c>
      <c r="AI1213" s="181" t="s">
        <v>132</v>
      </c>
      <c r="AJ1213" s="181" t="s">
        <v>137</v>
      </c>
      <c r="AK1213" s="234" t="s">
        <v>137</v>
      </c>
      <c r="AL1213" s="181" t="s">
        <v>138</v>
      </c>
      <c r="AM1213" s="181" t="s">
        <v>137</v>
      </c>
      <c r="AN1213" s="234" t="s">
        <v>137</v>
      </c>
      <c r="AO1213" s="181" t="s">
        <v>138</v>
      </c>
      <c r="AP1213" s="234" t="s">
        <v>137</v>
      </c>
      <c r="AQ1213" s="234" t="s">
        <v>137</v>
      </c>
      <c r="AR1213" s="181" t="s">
        <v>138</v>
      </c>
      <c r="AS1213" s="234" t="s">
        <v>137</v>
      </c>
      <c r="AT1213" s="234" t="s">
        <v>137</v>
      </c>
      <c r="AU1213" s="181" t="s">
        <v>132</v>
      </c>
      <c r="AV1213" s="181" t="s">
        <v>137</v>
      </c>
      <c r="AW1213" s="234" t="s">
        <v>137</v>
      </c>
      <c r="AX1213" s="181" t="s">
        <v>132</v>
      </c>
      <c r="AY1213" s="181" t="s">
        <v>137</v>
      </c>
      <c r="AZ1213" s="234" t="s">
        <v>137</v>
      </c>
      <c r="BA1213" s="181" t="s">
        <v>138</v>
      </c>
      <c r="BB1213" s="181" t="s">
        <v>137</v>
      </c>
      <c r="BC1213" s="234" t="s">
        <v>137</v>
      </c>
      <c r="BD1213" s="181">
        <v>0</v>
      </c>
      <c r="BE1213" s="181">
        <v>0</v>
      </c>
      <c r="BF1213" s="357" t="s">
        <v>148</v>
      </c>
      <c r="BG1213" s="234" t="s">
        <v>137</v>
      </c>
      <c r="BH1213" s="181">
        <v>0</v>
      </c>
      <c r="BI1213" s="234" t="s">
        <v>137</v>
      </c>
      <c r="BJ1213" s="181">
        <v>1</v>
      </c>
      <c r="BK1213" s="181">
        <v>0</v>
      </c>
      <c r="BL1213" s="357">
        <v>0</v>
      </c>
      <c r="BM1213" s="234" t="s">
        <v>137</v>
      </c>
      <c r="BN1213" s="181">
        <v>0</v>
      </c>
      <c r="BO1213" s="234" t="s">
        <v>137</v>
      </c>
      <c r="BP1213" s="181">
        <v>0</v>
      </c>
      <c r="BQ1213" s="181">
        <v>0</v>
      </c>
      <c r="BR1213" s="357" t="s">
        <v>148</v>
      </c>
      <c r="BS1213" s="234" t="s">
        <v>137</v>
      </c>
      <c r="BT1213" s="181">
        <v>0</v>
      </c>
      <c r="BU1213" s="234" t="s">
        <v>137</v>
      </c>
      <c r="BV1213" s="181">
        <v>0</v>
      </c>
      <c r="BW1213" s="181">
        <v>0</v>
      </c>
      <c r="BX1213" s="358" t="s">
        <v>148</v>
      </c>
      <c r="BY1213" s="234"/>
      <c r="BZ1213" s="181">
        <v>0</v>
      </c>
      <c r="CA1213" s="234" t="s">
        <v>137</v>
      </c>
      <c r="CB1213" s="181">
        <v>0</v>
      </c>
      <c r="CC1213" s="181">
        <v>0</v>
      </c>
      <c r="CD1213" s="358" t="s">
        <v>148</v>
      </c>
      <c r="CE1213" s="234" t="s">
        <v>137</v>
      </c>
      <c r="CF1213" s="181">
        <v>0</v>
      </c>
      <c r="CG1213" s="234" t="s">
        <v>137</v>
      </c>
      <c r="CH1213" s="181">
        <v>0</v>
      </c>
      <c r="CI1213" s="181">
        <v>0</v>
      </c>
      <c r="CJ1213" s="358" t="s">
        <v>148</v>
      </c>
      <c r="CK1213" s="181" t="s">
        <v>137</v>
      </c>
      <c r="CL1213" s="181">
        <v>0</v>
      </c>
      <c r="CM1213" s="234" t="s">
        <v>137</v>
      </c>
      <c r="CN1213" s="181">
        <v>0</v>
      </c>
      <c r="CO1213" s="181">
        <v>0</v>
      </c>
      <c r="CP1213" s="358" t="s">
        <v>148</v>
      </c>
      <c r="CQ1213" s="234" t="s">
        <v>137</v>
      </c>
      <c r="CR1213" s="181">
        <v>0</v>
      </c>
      <c r="CS1213" s="234" t="s">
        <v>137</v>
      </c>
      <c r="CT1213" s="181">
        <v>0</v>
      </c>
      <c r="CU1213" s="181">
        <v>0</v>
      </c>
      <c r="CV1213" s="358" t="s">
        <v>148</v>
      </c>
      <c r="CW1213" s="234" t="s">
        <v>137</v>
      </c>
      <c r="CX1213" s="181">
        <v>0</v>
      </c>
      <c r="CY1213" s="234" t="s">
        <v>137</v>
      </c>
      <c r="CZ1213" s="181">
        <v>0</v>
      </c>
      <c r="DA1213" s="181">
        <v>0</v>
      </c>
      <c r="DB1213" s="358" t="s">
        <v>148</v>
      </c>
      <c r="DC1213" s="234" t="s">
        <v>137</v>
      </c>
      <c r="DD1213" s="181">
        <v>0</v>
      </c>
      <c r="DE1213" s="234" t="s">
        <v>137</v>
      </c>
      <c r="DF1213" s="181">
        <v>0</v>
      </c>
      <c r="DG1213" s="181">
        <v>0</v>
      </c>
      <c r="DH1213" s="358" t="s">
        <v>148</v>
      </c>
      <c r="DI1213" s="234" t="s">
        <v>137</v>
      </c>
      <c r="DJ1213" s="181">
        <v>0</v>
      </c>
      <c r="DK1213" s="234" t="s">
        <v>137</v>
      </c>
      <c r="DL1213" s="181">
        <v>1</v>
      </c>
      <c r="DM1213" s="181">
        <v>0</v>
      </c>
      <c r="DN1213" s="358">
        <v>0</v>
      </c>
      <c r="DO1213" s="234" t="s">
        <v>19212</v>
      </c>
      <c r="DP1213" s="181">
        <v>0</v>
      </c>
      <c r="DQ1213" s="234" t="s">
        <v>137</v>
      </c>
      <c r="DR1213" s="181">
        <v>0</v>
      </c>
      <c r="DS1213" s="181">
        <v>0</v>
      </c>
      <c r="DT1213" s="358" t="s">
        <v>148</v>
      </c>
      <c r="DU1213" s="234" t="s">
        <v>137</v>
      </c>
      <c r="DV1213" s="181">
        <v>0</v>
      </c>
      <c r="DW1213" s="234" t="s">
        <v>137</v>
      </c>
      <c r="DX1213" s="181">
        <v>0</v>
      </c>
      <c r="DY1213" s="181">
        <v>0</v>
      </c>
      <c r="DZ1213" s="357" t="s">
        <v>148</v>
      </c>
      <c r="EA1213" s="234" t="s">
        <v>137</v>
      </c>
      <c r="EB1213" s="181">
        <v>0</v>
      </c>
      <c r="EC1213" s="234" t="s">
        <v>137</v>
      </c>
      <c r="ED1213" s="181">
        <v>0</v>
      </c>
      <c r="EE1213" s="181">
        <v>0</v>
      </c>
      <c r="EF1213" s="357" t="s">
        <v>148</v>
      </c>
      <c r="EG1213" s="234" t="s">
        <v>137</v>
      </c>
      <c r="EH1213" s="181">
        <v>0</v>
      </c>
      <c r="EI1213" s="234" t="s">
        <v>137</v>
      </c>
      <c r="EJ1213" s="181">
        <v>1</v>
      </c>
      <c r="EK1213" s="181">
        <v>0</v>
      </c>
      <c r="EL1213" s="357">
        <v>0</v>
      </c>
      <c r="EM1213" s="234" t="s">
        <v>19214</v>
      </c>
      <c r="EN1213" s="181">
        <v>0</v>
      </c>
      <c r="EO1213" s="234" t="s">
        <v>137</v>
      </c>
      <c r="EP1213" s="181">
        <v>1</v>
      </c>
      <c r="EQ1213" s="181">
        <v>1</v>
      </c>
      <c r="ER1213" s="358">
        <v>1</v>
      </c>
      <c r="ES1213" s="234" t="s">
        <v>137</v>
      </c>
      <c r="ET1213" s="181">
        <v>0</v>
      </c>
      <c r="EU1213" s="234" t="s">
        <v>137</v>
      </c>
      <c r="EV1213" s="181">
        <v>3</v>
      </c>
      <c r="EW1213" s="181">
        <v>0</v>
      </c>
      <c r="EX1213" s="359">
        <v>0</v>
      </c>
      <c r="EY1213" s="234" t="s">
        <v>19214</v>
      </c>
      <c r="EZ1213" s="181">
        <v>2</v>
      </c>
      <c r="FA1213" s="234" t="s">
        <v>13488</v>
      </c>
      <c r="FB1213" s="181">
        <v>0</v>
      </c>
      <c r="FC1213" s="181">
        <v>0</v>
      </c>
      <c r="FD1213" s="359" t="s">
        <v>148</v>
      </c>
      <c r="FE1213" s="234" t="s">
        <v>137</v>
      </c>
      <c r="FF1213" s="181">
        <v>0</v>
      </c>
      <c r="FG1213" s="234" t="s">
        <v>137</v>
      </c>
      <c r="FH1213" s="181">
        <v>0</v>
      </c>
      <c r="FI1213" s="181">
        <v>0</v>
      </c>
      <c r="FJ1213" s="359" t="s">
        <v>148</v>
      </c>
      <c r="FK1213" s="234" t="s">
        <v>137</v>
      </c>
      <c r="FL1213" s="181">
        <v>0</v>
      </c>
      <c r="FM1213" s="234" t="s">
        <v>137</v>
      </c>
      <c r="FN1213" s="181">
        <v>0</v>
      </c>
      <c r="FO1213" s="181">
        <v>0</v>
      </c>
      <c r="FP1213" s="359" t="s">
        <v>148</v>
      </c>
      <c r="FQ1213" s="234" t="s">
        <v>137</v>
      </c>
      <c r="FR1213" s="181">
        <v>0</v>
      </c>
      <c r="FS1213" s="234" t="s">
        <v>137</v>
      </c>
      <c r="FT1213" s="181">
        <v>0</v>
      </c>
      <c r="FU1213" s="181">
        <v>0</v>
      </c>
      <c r="FV1213" s="359" t="s">
        <v>148</v>
      </c>
      <c r="FW1213" s="234" t="s">
        <v>137</v>
      </c>
      <c r="FX1213" s="181">
        <v>0</v>
      </c>
      <c r="FY1213" s="234" t="s">
        <v>137</v>
      </c>
      <c r="FZ1213" s="181">
        <v>1</v>
      </c>
      <c r="GA1213" s="181">
        <v>1</v>
      </c>
      <c r="GB1213" s="359">
        <v>1</v>
      </c>
      <c r="GC1213" s="234" t="s">
        <v>137</v>
      </c>
      <c r="GD1213" s="181">
        <v>0</v>
      </c>
      <c r="GE1213" s="234" t="s">
        <v>137</v>
      </c>
      <c r="GF1213" s="181">
        <v>1</v>
      </c>
      <c r="GG1213" s="181">
        <v>0</v>
      </c>
      <c r="GH1213" s="359">
        <v>0</v>
      </c>
      <c r="GI1213" s="234"/>
      <c r="GJ1213" s="181">
        <v>0</v>
      </c>
      <c r="GK1213" s="234" t="s">
        <v>137</v>
      </c>
      <c r="GL1213" s="181" t="s">
        <v>143</v>
      </c>
      <c r="GM1213" s="181" t="s">
        <v>144</v>
      </c>
      <c r="GN1213" s="180" t="s">
        <v>146</v>
      </c>
      <c r="GO1213" s="272"/>
      <c r="GP1213" s="272"/>
      <c r="GQ1213" s="181" t="s">
        <v>145</v>
      </c>
      <c r="GR1213" s="181" t="s">
        <v>146</v>
      </c>
      <c r="GS1213" s="181"/>
      <c r="GT1213" s="181"/>
      <c r="GU1213" s="181"/>
      <c r="GV1213" s="181"/>
      <c r="GW1213" s="234"/>
      <c r="GX1213" s="181"/>
      <c r="GY1213" s="181"/>
      <c r="GZ1213" s="181"/>
      <c r="HA1213" s="181"/>
      <c r="HB1213" s="181"/>
      <c r="HC1213" s="181"/>
      <c r="HD1213" s="557" t="s">
        <v>132</v>
      </c>
      <c r="HE1213" s="550" t="s">
        <v>132</v>
      </c>
      <c r="HF1213" s="558" t="s">
        <v>132</v>
      </c>
      <c r="HG1213" s="550"/>
      <c r="HH1213" s="550"/>
      <c r="HI1213" s="558" t="s">
        <v>132</v>
      </c>
      <c r="HJ1213" s="558" t="s">
        <v>148</v>
      </c>
      <c r="HK1213" s="550"/>
    </row>
    <row r="1214" spans="1:219" s="164" customFormat="1" ht="115" customHeight="1">
      <c r="A1214" s="337" t="s">
        <v>7766</v>
      </c>
      <c r="B1214" s="181" t="s">
        <v>7606</v>
      </c>
      <c r="C1214" s="181" t="s">
        <v>7767</v>
      </c>
      <c r="D1214" s="195" t="s">
        <v>126</v>
      </c>
      <c r="E1214" s="181" t="s">
        <v>132</v>
      </c>
      <c r="F1214" s="181" t="s">
        <v>137</v>
      </c>
      <c r="G1214" s="234" t="s">
        <v>137</v>
      </c>
      <c r="H1214" s="181" t="s">
        <v>132</v>
      </c>
      <c r="I1214" s="234" t="s">
        <v>137</v>
      </c>
      <c r="J1214" s="234" t="s">
        <v>137</v>
      </c>
      <c r="K1214" s="355" t="s">
        <v>138</v>
      </c>
      <c r="L1214" s="181" t="s">
        <v>137</v>
      </c>
      <c r="M1214" s="434" t="s">
        <v>137</v>
      </c>
      <c r="N1214" s="181" t="s">
        <v>138</v>
      </c>
      <c r="O1214" s="181" t="s">
        <v>132</v>
      </c>
      <c r="P1214" s="234" t="s">
        <v>7768</v>
      </c>
      <c r="Q1214" s="181" t="s">
        <v>132</v>
      </c>
      <c r="R1214" s="181" t="s">
        <v>137</v>
      </c>
      <c r="S1214" s="234" t="s">
        <v>137</v>
      </c>
      <c r="T1214" s="181" t="s">
        <v>132</v>
      </c>
      <c r="U1214" s="234" t="s">
        <v>137</v>
      </c>
      <c r="V1214" s="234" t="s">
        <v>137</v>
      </c>
      <c r="W1214" s="181" t="s">
        <v>138</v>
      </c>
      <c r="X1214" s="181" t="s">
        <v>132</v>
      </c>
      <c r="Y1214" s="234" t="s">
        <v>17652</v>
      </c>
      <c r="Z1214" s="181" t="s">
        <v>138</v>
      </c>
      <c r="AA1214" s="181" t="s">
        <v>132</v>
      </c>
      <c r="AB1214" s="234" t="s">
        <v>496</v>
      </c>
      <c r="AC1214" s="181" t="s">
        <v>138</v>
      </c>
      <c r="AD1214" s="181" t="s">
        <v>137</v>
      </c>
      <c r="AE1214" s="234" t="s">
        <v>137</v>
      </c>
      <c r="AF1214" s="201" t="s">
        <v>148</v>
      </c>
      <c r="AG1214" s="181" t="s">
        <v>132</v>
      </c>
      <c r="AH1214" s="246" t="s">
        <v>10886</v>
      </c>
      <c r="AI1214" s="181" t="s">
        <v>132</v>
      </c>
      <c r="AJ1214" s="181" t="s">
        <v>137</v>
      </c>
      <c r="AK1214" s="234" t="s">
        <v>137</v>
      </c>
      <c r="AL1214" s="181" t="s">
        <v>132</v>
      </c>
      <c r="AM1214" s="181" t="s">
        <v>137</v>
      </c>
      <c r="AN1214" s="234" t="s">
        <v>137</v>
      </c>
      <c r="AO1214" s="181" t="s">
        <v>138</v>
      </c>
      <c r="AP1214" s="234" t="s">
        <v>137</v>
      </c>
      <c r="AQ1214" s="234" t="s">
        <v>137</v>
      </c>
      <c r="AR1214" s="181" t="s">
        <v>132</v>
      </c>
      <c r="AS1214" s="234" t="s">
        <v>137</v>
      </c>
      <c r="AT1214" s="234" t="s">
        <v>137</v>
      </c>
      <c r="AU1214" s="181" t="s">
        <v>132</v>
      </c>
      <c r="AV1214" s="181" t="s">
        <v>137</v>
      </c>
      <c r="AW1214" s="234" t="s">
        <v>137</v>
      </c>
      <c r="AX1214" s="181" t="s">
        <v>132</v>
      </c>
      <c r="AY1214" s="181" t="s">
        <v>137</v>
      </c>
      <c r="AZ1214" s="234" t="s">
        <v>137</v>
      </c>
      <c r="BA1214" s="181" t="s">
        <v>132</v>
      </c>
      <c r="BB1214" s="181" t="s">
        <v>137</v>
      </c>
      <c r="BC1214" s="234" t="s">
        <v>137</v>
      </c>
      <c r="BD1214" s="181">
        <v>2</v>
      </c>
      <c r="BE1214" s="181">
        <v>0</v>
      </c>
      <c r="BF1214" s="357">
        <v>0</v>
      </c>
      <c r="BG1214" s="234" t="s">
        <v>7769</v>
      </c>
      <c r="BH1214" s="181">
        <v>1</v>
      </c>
      <c r="BI1214" s="234" t="s">
        <v>19211</v>
      </c>
      <c r="BJ1214" s="181">
        <v>5</v>
      </c>
      <c r="BK1214" s="181">
        <v>0</v>
      </c>
      <c r="BL1214" s="357">
        <v>0</v>
      </c>
      <c r="BM1214" s="234" t="s">
        <v>7769</v>
      </c>
      <c r="BN1214" s="181">
        <v>0</v>
      </c>
      <c r="BO1214" s="234" t="s">
        <v>137</v>
      </c>
      <c r="BP1214" s="181">
        <v>1</v>
      </c>
      <c r="BQ1214" s="181">
        <v>0</v>
      </c>
      <c r="BR1214" s="357">
        <v>0</v>
      </c>
      <c r="BS1214" s="234" t="s">
        <v>7769</v>
      </c>
      <c r="BT1214" s="181">
        <v>0</v>
      </c>
      <c r="BU1214" s="234" t="s">
        <v>137</v>
      </c>
      <c r="BV1214" s="181">
        <v>0</v>
      </c>
      <c r="BW1214" s="181">
        <v>0</v>
      </c>
      <c r="BX1214" s="358" t="s">
        <v>148</v>
      </c>
      <c r="BY1214" s="234"/>
      <c r="BZ1214" s="181">
        <v>0</v>
      </c>
      <c r="CA1214" s="234" t="s">
        <v>137</v>
      </c>
      <c r="CB1214" s="181">
        <v>0</v>
      </c>
      <c r="CC1214" s="181">
        <v>0</v>
      </c>
      <c r="CD1214" s="358" t="s">
        <v>148</v>
      </c>
      <c r="CE1214" s="234" t="s">
        <v>137</v>
      </c>
      <c r="CF1214" s="181">
        <v>0</v>
      </c>
      <c r="CG1214" s="234" t="s">
        <v>137</v>
      </c>
      <c r="CH1214" s="181">
        <v>0</v>
      </c>
      <c r="CI1214" s="181">
        <v>0</v>
      </c>
      <c r="CJ1214" s="358" t="s">
        <v>148</v>
      </c>
      <c r="CK1214" s="181" t="s">
        <v>137</v>
      </c>
      <c r="CL1214" s="181">
        <v>0</v>
      </c>
      <c r="CM1214" s="234" t="s">
        <v>137</v>
      </c>
      <c r="CN1214" s="181">
        <v>0</v>
      </c>
      <c r="CO1214" s="181">
        <v>0</v>
      </c>
      <c r="CP1214" s="358" t="s">
        <v>148</v>
      </c>
      <c r="CQ1214" s="234" t="s">
        <v>137</v>
      </c>
      <c r="CR1214" s="181">
        <v>0</v>
      </c>
      <c r="CS1214" s="234" t="s">
        <v>137</v>
      </c>
      <c r="CT1214" s="181">
        <v>0</v>
      </c>
      <c r="CU1214" s="181">
        <v>0</v>
      </c>
      <c r="CV1214" s="358" t="s">
        <v>148</v>
      </c>
      <c r="CW1214" s="234" t="s">
        <v>137</v>
      </c>
      <c r="CX1214" s="181">
        <v>0</v>
      </c>
      <c r="CY1214" s="234" t="s">
        <v>137</v>
      </c>
      <c r="CZ1214" s="181">
        <v>0</v>
      </c>
      <c r="DA1214" s="181">
        <v>0</v>
      </c>
      <c r="DB1214" s="358" t="s">
        <v>148</v>
      </c>
      <c r="DC1214" s="234" t="s">
        <v>137</v>
      </c>
      <c r="DD1214" s="181">
        <v>0</v>
      </c>
      <c r="DE1214" s="234" t="s">
        <v>137</v>
      </c>
      <c r="DF1214" s="181">
        <v>0</v>
      </c>
      <c r="DG1214" s="181">
        <v>0</v>
      </c>
      <c r="DH1214" s="358" t="s">
        <v>148</v>
      </c>
      <c r="DI1214" s="234" t="s">
        <v>137</v>
      </c>
      <c r="DJ1214" s="181">
        <v>0</v>
      </c>
      <c r="DK1214" s="234" t="s">
        <v>137</v>
      </c>
      <c r="DL1214" s="181">
        <v>0</v>
      </c>
      <c r="DM1214" s="181">
        <v>0</v>
      </c>
      <c r="DN1214" s="358" t="s">
        <v>148</v>
      </c>
      <c r="DO1214" s="234" t="s">
        <v>137</v>
      </c>
      <c r="DP1214" s="181">
        <v>0</v>
      </c>
      <c r="DQ1214" s="234" t="s">
        <v>137</v>
      </c>
      <c r="DR1214" s="181">
        <v>7</v>
      </c>
      <c r="DS1214" s="181">
        <v>0</v>
      </c>
      <c r="DT1214" s="358">
        <v>0</v>
      </c>
      <c r="DU1214" s="234" t="s">
        <v>7770</v>
      </c>
      <c r="DV1214" s="181">
        <v>0</v>
      </c>
      <c r="DW1214" s="234" t="s">
        <v>137</v>
      </c>
      <c r="DX1214" s="181">
        <v>1</v>
      </c>
      <c r="DY1214" s="181">
        <v>0</v>
      </c>
      <c r="DZ1214" s="357">
        <v>0</v>
      </c>
      <c r="EA1214" s="234" t="s">
        <v>7769</v>
      </c>
      <c r="EB1214" s="181">
        <v>0</v>
      </c>
      <c r="EC1214" s="234" t="s">
        <v>137</v>
      </c>
      <c r="ED1214" s="181">
        <v>1</v>
      </c>
      <c r="EE1214" s="181">
        <v>0</v>
      </c>
      <c r="EF1214" s="357">
        <v>0</v>
      </c>
      <c r="EG1214" s="234" t="s">
        <v>7769</v>
      </c>
      <c r="EH1214" s="181">
        <v>1</v>
      </c>
      <c r="EI1214" s="234" t="s">
        <v>7771</v>
      </c>
      <c r="EJ1214" s="181">
        <v>1</v>
      </c>
      <c r="EK1214" s="181">
        <v>0</v>
      </c>
      <c r="EL1214" s="357">
        <v>0</v>
      </c>
      <c r="EM1214" s="234" t="s">
        <v>7769</v>
      </c>
      <c r="EN1214" s="181">
        <v>1</v>
      </c>
      <c r="EO1214" s="234" t="s">
        <v>7772</v>
      </c>
      <c r="EP1214" s="181">
        <v>0</v>
      </c>
      <c r="EQ1214" s="181">
        <v>0</v>
      </c>
      <c r="ER1214" s="358" t="s">
        <v>148</v>
      </c>
      <c r="ES1214" s="234" t="s">
        <v>137</v>
      </c>
      <c r="ET1214" s="181">
        <v>0</v>
      </c>
      <c r="EU1214" s="234" t="s">
        <v>137</v>
      </c>
      <c r="EV1214" s="181">
        <v>12</v>
      </c>
      <c r="EW1214" s="181">
        <v>12</v>
      </c>
      <c r="EX1214" s="359">
        <v>1</v>
      </c>
      <c r="EY1214" s="234" t="s">
        <v>137</v>
      </c>
      <c r="EZ1214" s="181">
        <v>0</v>
      </c>
      <c r="FA1214" s="234" t="s">
        <v>137</v>
      </c>
      <c r="FB1214" s="181">
        <v>1</v>
      </c>
      <c r="FC1214" s="181">
        <v>0</v>
      </c>
      <c r="FD1214" s="359">
        <v>0</v>
      </c>
      <c r="FE1214" s="234" t="s">
        <v>7769</v>
      </c>
      <c r="FF1214" s="181">
        <v>1</v>
      </c>
      <c r="FG1214" s="234" t="s">
        <v>7772</v>
      </c>
      <c r="FH1214" s="181">
        <v>0</v>
      </c>
      <c r="FI1214" s="181">
        <v>0</v>
      </c>
      <c r="FJ1214" s="359" t="s">
        <v>148</v>
      </c>
      <c r="FK1214" s="234" t="s">
        <v>137</v>
      </c>
      <c r="FL1214" s="181">
        <v>0</v>
      </c>
      <c r="FM1214" s="234" t="s">
        <v>137</v>
      </c>
      <c r="FN1214" s="181">
        <v>0</v>
      </c>
      <c r="FO1214" s="181">
        <v>0</v>
      </c>
      <c r="FP1214" s="359" t="s">
        <v>148</v>
      </c>
      <c r="FQ1214" s="234" t="s">
        <v>137</v>
      </c>
      <c r="FR1214" s="181">
        <v>0</v>
      </c>
      <c r="FS1214" s="234" t="s">
        <v>137</v>
      </c>
      <c r="FT1214" s="181">
        <v>0</v>
      </c>
      <c r="FU1214" s="181">
        <v>0</v>
      </c>
      <c r="FV1214" s="359" t="s">
        <v>148</v>
      </c>
      <c r="FW1214" s="234" t="s">
        <v>137</v>
      </c>
      <c r="FX1214" s="181">
        <v>0</v>
      </c>
      <c r="FY1214" s="234" t="s">
        <v>137</v>
      </c>
      <c r="FZ1214" s="181">
        <v>2</v>
      </c>
      <c r="GA1214" s="181">
        <v>1</v>
      </c>
      <c r="GB1214" s="359">
        <v>0.5</v>
      </c>
      <c r="GC1214" s="234" t="s">
        <v>7769</v>
      </c>
      <c r="GD1214" s="181">
        <v>1</v>
      </c>
      <c r="GE1214" s="234" t="s">
        <v>7773</v>
      </c>
      <c r="GF1214" s="181">
        <v>3</v>
      </c>
      <c r="GG1214" s="181">
        <v>0</v>
      </c>
      <c r="GH1214" s="359">
        <v>0</v>
      </c>
      <c r="GI1214" s="234" t="s">
        <v>7769</v>
      </c>
      <c r="GJ1214" s="181">
        <v>1</v>
      </c>
      <c r="GK1214" s="234" t="s">
        <v>7774</v>
      </c>
      <c r="GL1214" s="181" t="s">
        <v>12125</v>
      </c>
      <c r="GM1214" s="181" t="s">
        <v>144</v>
      </c>
      <c r="GN1214" s="180" t="s">
        <v>146</v>
      </c>
      <c r="GO1214" s="272"/>
      <c r="GP1214" s="272"/>
      <c r="GQ1214" s="181" t="s">
        <v>145</v>
      </c>
      <c r="GR1214" s="181" t="s">
        <v>146</v>
      </c>
      <c r="GS1214" s="181"/>
      <c r="GT1214" s="181"/>
      <c r="GU1214" s="181"/>
      <c r="GV1214" s="181"/>
      <c r="GW1214" s="234"/>
      <c r="GX1214" s="181"/>
      <c r="GY1214" s="181"/>
      <c r="GZ1214" s="181"/>
      <c r="HA1214" s="181"/>
      <c r="HB1214" s="181"/>
      <c r="HC1214" s="181"/>
      <c r="HD1214" s="557" t="s">
        <v>132</v>
      </c>
      <c r="HE1214" s="550" t="s">
        <v>132</v>
      </c>
      <c r="HF1214" s="558" t="s">
        <v>132</v>
      </c>
      <c r="HG1214" s="550"/>
      <c r="HH1214" s="550"/>
      <c r="HI1214" s="558" t="s">
        <v>132</v>
      </c>
      <c r="HJ1214" s="558" t="s">
        <v>148</v>
      </c>
      <c r="HK1214" s="550"/>
    </row>
    <row r="1215" spans="1:219" s="164" customFormat="1" ht="115" customHeight="1">
      <c r="A1215" s="459" t="s">
        <v>7775</v>
      </c>
      <c r="B1215" s="459" t="s">
        <v>7606</v>
      </c>
      <c r="C1215" s="459" t="s">
        <v>7776</v>
      </c>
      <c r="D1215" s="195" t="s">
        <v>126</v>
      </c>
      <c r="E1215" s="181" t="s">
        <v>132</v>
      </c>
      <c r="F1215" s="181" t="s">
        <v>137</v>
      </c>
      <c r="G1215" s="234" t="s">
        <v>137</v>
      </c>
      <c r="H1215" s="181" t="s">
        <v>132</v>
      </c>
      <c r="I1215" s="234" t="s">
        <v>137</v>
      </c>
      <c r="J1215" s="234" t="s">
        <v>137</v>
      </c>
      <c r="K1215" s="355" t="s">
        <v>138</v>
      </c>
      <c r="L1215" s="181" t="s">
        <v>137</v>
      </c>
      <c r="M1215" s="434" t="s">
        <v>137</v>
      </c>
      <c r="N1215" s="181" t="s">
        <v>138</v>
      </c>
      <c r="O1215" s="181" t="s">
        <v>137</v>
      </c>
      <c r="P1215" s="234" t="s">
        <v>137</v>
      </c>
      <c r="Q1215" s="181" t="s">
        <v>138</v>
      </c>
      <c r="R1215" s="181" t="s">
        <v>137</v>
      </c>
      <c r="S1215" s="234" t="s">
        <v>137</v>
      </c>
      <c r="T1215" s="181" t="s">
        <v>132</v>
      </c>
      <c r="U1215" s="234" t="s">
        <v>137</v>
      </c>
      <c r="V1215" s="234" t="s">
        <v>137</v>
      </c>
      <c r="W1215" s="181" t="s">
        <v>132</v>
      </c>
      <c r="X1215" s="181" t="s">
        <v>137</v>
      </c>
      <c r="Y1215" s="234" t="s">
        <v>137</v>
      </c>
      <c r="Z1215" s="181" t="s">
        <v>132</v>
      </c>
      <c r="AA1215" s="181" t="s">
        <v>137</v>
      </c>
      <c r="AB1215" s="234" t="s">
        <v>137</v>
      </c>
      <c r="AC1215" s="181" t="s">
        <v>138</v>
      </c>
      <c r="AD1215" s="181" t="s">
        <v>137</v>
      </c>
      <c r="AE1215" s="234" t="s">
        <v>137</v>
      </c>
      <c r="AF1215" s="201" t="s">
        <v>148</v>
      </c>
      <c r="AG1215" s="181"/>
      <c r="AH1215" s="246"/>
      <c r="AI1215" s="181" t="s">
        <v>132</v>
      </c>
      <c r="AJ1215" s="181" t="s">
        <v>137</v>
      </c>
      <c r="AK1215" s="234" t="s">
        <v>137</v>
      </c>
      <c r="AL1215" s="181" t="s">
        <v>132</v>
      </c>
      <c r="AM1215" s="181" t="s">
        <v>137</v>
      </c>
      <c r="AN1215" s="234" t="s">
        <v>137</v>
      </c>
      <c r="AO1215" s="181" t="s">
        <v>132</v>
      </c>
      <c r="AP1215" s="234" t="s">
        <v>137</v>
      </c>
      <c r="AQ1215" s="234" t="s">
        <v>137</v>
      </c>
      <c r="AR1215" s="181" t="s">
        <v>132</v>
      </c>
      <c r="AS1215" s="234" t="s">
        <v>137</v>
      </c>
      <c r="AT1215" s="234" t="s">
        <v>137</v>
      </c>
      <c r="AU1215" s="181" t="s">
        <v>132</v>
      </c>
      <c r="AV1215" s="181" t="s">
        <v>137</v>
      </c>
      <c r="AW1215" s="234" t="s">
        <v>137</v>
      </c>
      <c r="AX1215" s="181" t="s">
        <v>132</v>
      </c>
      <c r="AY1215" s="181" t="s">
        <v>137</v>
      </c>
      <c r="AZ1215" s="234" t="s">
        <v>137</v>
      </c>
      <c r="BA1215" s="181" t="s">
        <v>138</v>
      </c>
      <c r="BB1215" s="181" t="s">
        <v>137</v>
      </c>
      <c r="BC1215" s="234" t="s">
        <v>137</v>
      </c>
      <c r="BD1215" s="181">
        <v>1</v>
      </c>
      <c r="BE1215" s="181">
        <v>0</v>
      </c>
      <c r="BF1215" s="357">
        <v>0</v>
      </c>
      <c r="BG1215" s="234" t="s">
        <v>7777</v>
      </c>
      <c r="BH1215" s="181">
        <v>1</v>
      </c>
      <c r="BI1215" s="234" t="s">
        <v>17653</v>
      </c>
      <c r="BJ1215" s="181">
        <v>1</v>
      </c>
      <c r="BK1215" s="181">
        <v>0</v>
      </c>
      <c r="BL1215" s="357">
        <v>0</v>
      </c>
      <c r="BM1215" s="234" t="s">
        <v>7777</v>
      </c>
      <c r="BN1215" s="181">
        <v>0</v>
      </c>
      <c r="BO1215" s="234" t="s">
        <v>137</v>
      </c>
      <c r="BP1215" s="181">
        <v>1</v>
      </c>
      <c r="BQ1215" s="181">
        <v>0</v>
      </c>
      <c r="BR1215" s="357">
        <v>0</v>
      </c>
      <c r="BS1215" s="234" t="s">
        <v>7777</v>
      </c>
      <c r="BT1215" s="181">
        <v>0</v>
      </c>
      <c r="BU1215" s="234" t="s">
        <v>137</v>
      </c>
      <c r="BV1215" s="181">
        <v>0</v>
      </c>
      <c r="BW1215" s="181">
        <v>0</v>
      </c>
      <c r="BX1215" s="358" t="s">
        <v>148</v>
      </c>
      <c r="BY1215" s="234"/>
      <c r="BZ1215" s="181">
        <v>0</v>
      </c>
      <c r="CA1215" s="234" t="s">
        <v>137</v>
      </c>
      <c r="CB1215" s="181">
        <v>0</v>
      </c>
      <c r="CC1215" s="181">
        <v>0</v>
      </c>
      <c r="CD1215" s="358" t="s">
        <v>148</v>
      </c>
      <c r="CE1215" s="234" t="s">
        <v>137</v>
      </c>
      <c r="CF1215" s="181">
        <v>0</v>
      </c>
      <c r="CG1215" s="234" t="s">
        <v>137</v>
      </c>
      <c r="CH1215" s="181">
        <v>0</v>
      </c>
      <c r="CI1215" s="181">
        <v>0</v>
      </c>
      <c r="CJ1215" s="358" t="s">
        <v>148</v>
      </c>
      <c r="CK1215" s="181" t="s">
        <v>137</v>
      </c>
      <c r="CL1215" s="181">
        <v>0</v>
      </c>
      <c r="CM1215" s="234" t="s">
        <v>137</v>
      </c>
      <c r="CN1215" s="181">
        <v>1</v>
      </c>
      <c r="CO1215" s="181">
        <v>1</v>
      </c>
      <c r="CP1215" s="358">
        <v>1</v>
      </c>
      <c r="CQ1215" s="234"/>
      <c r="CR1215" s="181">
        <v>0</v>
      </c>
      <c r="CS1215" s="234" t="s">
        <v>137</v>
      </c>
      <c r="CT1215" s="181">
        <v>0</v>
      </c>
      <c r="CU1215" s="181">
        <v>0</v>
      </c>
      <c r="CV1215" s="358" t="s">
        <v>148</v>
      </c>
      <c r="CW1215" s="234" t="s">
        <v>137</v>
      </c>
      <c r="CX1215" s="181">
        <v>0</v>
      </c>
      <c r="CY1215" s="234" t="s">
        <v>137</v>
      </c>
      <c r="CZ1215" s="181">
        <v>0</v>
      </c>
      <c r="DA1215" s="181">
        <v>0</v>
      </c>
      <c r="DB1215" s="358" t="s">
        <v>148</v>
      </c>
      <c r="DC1215" s="234" t="s">
        <v>137</v>
      </c>
      <c r="DD1215" s="181">
        <v>0</v>
      </c>
      <c r="DE1215" s="234" t="s">
        <v>137</v>
      </c>
      <c r="DF1215" s="181">
        <v>0</v>
      </c>
      <c r="DG1215" s="181">
        <v>0</v>
      </c>
      <c r="DH1215" s="358" t="s">
        <v>148</v>
      </c>
      <c r="DI1215" s="234" t="s">
        <v>137</v>
      </c>
      <c r="DJ1215" s="181">
        <v>0</v>
      </c>
      <c r="DK1215" s="234" t="s">
        <v>137</v>
      </c>
      <c r="DL1215" s="181">
        <v>0</v>
      </c>
      <c r="DM1215" s="181">
        <v>0</v>
      </c>
      <c r="DN1215" s="358" t="s">
        <v>148</v>
      </c>
      <c r="DO1215" s="234" t="s">
        <v>137</v>
      </c>
      <c r="DP1215" s="181">
        <v>0</v>
      </c>
      <c r="DQ1215" s="234" t="s">
        <v>137</v>
      </c>
      <c r="DR1215" s="181">
        <v>2</v>
      </c>
      <c r="DS1215" s="181">
        <v>0</v>
      </c>
      <c r="DT1215" s="358">
        <v>0</v>
      </c>
      <c r="DU1215" s="234" t="s">
        <v>7777</v>
      </c>
      <c r="DV1215" s="181">
        <v>0</v>
      </c>
      <c r="DW1215" s="234" t="s">
        <v>137</v>
      </c>
      <c r="DX1215" s="181">
        <v>1</v>
      </c>
      <c r="DY1215" s="181">
        <v>0</v>
      </c>
      <c r="DZ1215" s="357">
        <v>0</v>
      </c>
      <c r="EA1215" s="234" t="s">
        <v>7777</v>
      </c>
      <c r="EB1215" s="181">
        <v>0</v>
      </c>
      <c r="EC1215" s="234" t="s">
        <v>7777</v>
      </c>
      <c r="ED1215" s="181">
        <v>0</v>
      </c>
      <c r="EE1215" s="181">
        <v>0</v>
      </c>
      <c r="EF1215" s="357" t="s">
        <v>148</v>
      </c>
      <c r="EG1215" s="234" t="s">
        <v>137</v>
      </c>
      <c r="EH1215" s="181">
        <v>0</v>
      </c>
      <c r="EI1215" s="234" t="s">
        <v>137</v>
      </c>
      <c r="EJ1215" s="181">
        <v>1</v>
      </c>
      <c r="EK1215" s="181">
        <v>0</v>
      </c>
      <c r="EL1215" s="357">
        <v>0</v>
      </c>
      <c r="EM1215" s="234" t="s">
        <v>7777</v>
      </c>
      <c r="EN1215" s="181">
        <v>1</v>
      </c>
      <c r="EO1215" s="234" t="s">
        <v>7777</v>
      </c>
      <c r="EP1215" s="181">
        <v>0</v>
      </c>
      <c r="EQ1215" s="181">
        <v>0</v>
      </c>
      <c r="ER1215" s="358" t="s">
        <v>148</v>
      </c>
      <c r="ES1215" s="234" t="s">
        <v>137</v>
      </c>
      <c r="ET1215" s="181">
        <v>0</v>
      </c>
      <c r="EU1215" s="234" t="s">
        <v>137</v>
      </c>
      <c r="EV1215" s="181">
        <v>3</v>
      </c>
      <c r="EW1215" s="181">
        <v>0</v>
      </c>
      <c r="EX1215" s="359">
        <v>0</v>
      </c>
      <c r="EY1215" s="234" t="s">
        <v>7777</v>
      </c>
      <c r="EZ1215" s="181">
        <v>3</v>
      </c>
      <c r="FA1215" s="234" t="s">
        <v>7777</v>
      </c>
      <c r="FB1215" s="181">
        <v>0</v>
      </c>
      <c r="FC1215" s="181">
        <v>0</v>
      </c>
      <c r="FD1215" s="359" t="s">
        <v>148</v>
      </c>
      <c r="FE1215" s="234" t="s">
        <v>137</v>
      </c>
      <c r="FF1215" s="181">
        <v>0</v>
      </c>
      <c r="FG1215" s="234" t="s">
        <v>137</v>
      </c>
      <c r="FH1215" s="181">
        <v>0</v>
      </c>
      <c r="FI1215" s="181">
        <v>0</v>
      </c>
      <c r="FJ1215" s="359" t="s">
        <v>148</v>
      </c>
      <c r="FK1215" s="234" t="s">
        <v>137</v>
      </c>
      <c r="FL1215" s="181">
        <v>0</v>
      </c>
      <c r="FM1215" s="234" t="s">
        <v>137</v>
      </c>
      <c r="FN1215" s="181">
        <v>0</v>
      </c>
      <c r="FO1215" s="181">
        <v>0</v>
      </c>
      <c r="FP1215" s="359" t="s">
        <v>148</v>
      </c>
      <c r="FQ1215" s="234" t="s">
        <v>137</v>
      </c>
      <c r="FR1215" s="181">
        <v>0</v>
      </c>
      <c r="FS1215" s="234" t="s">
        <v>137</v>
      </c>
      <c r="FT1215" s="181">
        <v>0</v>
      </c>
      <c r="FU1215" s="181">
        <v>0</v>
      </c>
      <c r="FV1215" s="359" t="s">
        <v>148</v>
      </c>
      <c r="FW1215" s="234" t="s">
        <v>137</v>
      </c>
      <c r="FX1215" s="181">
        <v>0</v>
      </c>
      <c r="FY1215" s="234" t="s">
        <v>137</v>
      </c>
      <c r="FZ1215" s="181">
        <v>1</v>
      </c>
      <c r="GA1215" s="181">
        <v>0</v>
      </c>
      <c r="GB1215" s="359">
        <v>0</v>
      </c>
      <c r="GC1215" s="234" t="s">
        <v>7777</v>
      </c>
      <c r="GD1215" s="181">
        <v>1</v>
      </c>
      <c r="GE1215" s="234" t="s">
        <v>7777</v>
      </c>
      <c r="GF1215" s="181">
        <v>0</v>
      </c>
      <c r="GG1215" s="181">
        <v>0</v>
      </c>
      <c r="GH1215" s="359" t="s">
        <v>148</v>
      </c>
      <c r="GI1215" s="234"/>
      <c r="GJ1215" s="181">
        <v>0</v>
      </c>
      <c r="GK1215" s="234" t="s">
        <v>137</v>
      </c>
      <c r="GL1215" s="181" t="s">
        <v>143</v>
      </c>
      <c r="GM1215" s="181" t="s">
        <v>144</v>
      </c>
      <c r="GN1215" s="180" t="s">
        <v>146</v>
      </c>
      <c r="GO1215" s="272"/>
      <c r="GP1215" s="272"/>
      <c r="GQ1215" s="181" t="s">
        <v>145</v>
      </c>
      <c r="GR1215" s="181" t="s">
        <v>146</v>
      </c>
      <c r="GS1215" s="181"/>
      <c r="GT1215" s="181"/>
      <c r="GU1215" s="181"/>
      <c r="GV1215" s="181"/>
      <c r="GW1215" s="234"/>
      <c r="GX1215" s="181"/>
      <c r="GY1215" s="181"/>
      <c r="GZ1215" s="181"/>
      <c r="HA1215" s="181"/>
      <c r="HB1215" s="181"/>
      <c r="HC1215" s="181"/>
      <c r="HD1215" s="557" t="s">
        <v>132</v>
      </c>
      <c r="HE1215" s="550"/>
      <c r="HF1215" s="558" t="s">
        <v>132</v>
      </c>
      <c r="HG1215" s="550" t="s">
        <v>137</v>
      </c>
      <c r="HH1215" s="550" t="s">
        <v>137</v>
      </c>
      <c r="HI1215" s="558" t="s">
        <v>132</v>
      </c>
      <c r="HJ1215" s="558" t="s">
        <v>148</v>
      </c>
      <c r="HK1215" s="550"/>
    </row>
    <row r="1216" spans="1:219" s="164" customFormat="1" ht="115" customHeight="1">
      <c r="A1216" s="337" t="s">
        <v>7778</v>
      </c>
      <c r="B1216" s="181" t="s">
        <v>7606</v>
      </c>
      <c r="C1216" s="181" t="s">
        <v>7779</v>
      </c>
      <c r="D1216" s="181" t="s">
        <v>126</v>
      </c>
      <c r="E1216" s="181" t="s">
        <v>132</v>
      </c>
      <c r="F1216" s="234" t="s">
        <v>137</v>
      </c>
      <c r="G1216" s="234" t="s">
        <v>137</v>
      </c>
      <c r="H1216" s="181"/>
      <c r="I1216" s="181" t="s">
        <v>132</v>
      </c>
      <c r="J1216" s="234" t="s">
        <v>17654</v>
      </c>
      <c r="K1216" s="355" t="s">
        <v>138</v>
      </c>
      <c r="L1216" s="234" t="s">
        <v>137</v>
      </c>
      <c r="M1216" s="434" t="s">
        <v>137</v>
      </c>
      <c r="N1216" s="181" t="s">
        <v>132</v>
      </c>
      <c r="O1216" s="234" t="s">
        <v>137</v>
      </c>
      <c r="P1216" s="234" t="s">
        <v>137</v>
      </c>
      <c r="Q1216" s="181" t="s">
        <v>132</v>
      </c>
      <c r="R1216" s="234" t="s">
        <v>137</v>
      </c>
      <c r="S1216" s="234" t="s">
        <v>137</v>
      </c>
      <c r="T1216" s="181" t="s">
        <v>132</v>
      </c>
      <c r="U1216" s="234" t="s">
        <v>137</v>
      </c>
      <c r="V1216" s="234" t="s">
        <v>137</v>
      </c>
      <c r="W1216" s="181" t="s">
        <v>132</v>
      </c>
      <c r="X1216" s="234" t="s">
        <v>137</v>
      </c>
      <c r="Y1216" s="234" t="s">
        <v>137</v>
      </c>
      <c r="Z1216" s="181" t="s">
        <v>132</v>
      </c>
      <c r="AA1216" s="234" t="s">
        <v>137</v>
      </c>
      <c r="AB1216" s="234" t="s">
        <v>137</v>
      </c>
      <c r="AC1216" s="234" t="s">
        <v>132</v>
      </c>
      <c r="AD1216" s="234" t="s">
        <v>137</v>
      </c>
      <c r="AE1216" s="234" t="s">
        <v>137</v>
      </c>
      <c r="AF1216" s="201" t="s">
        <v>148</v>
      </c>
      <c r="AG1216" s="181" t="s">
        <v>132</v>
      </c>
      <c r="AH1216" s="246" t="s">
        <v>10783</v>
      </c>
      <c r="AI1216" s="181"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1" t="s">
        <v>132</v>
      </c>
      <c r="AY1216" s="234" t="s">
        <v>137</v>
      </c>
      <c r="AZ1216" s="234" t="s">
        <v>137</v>
      </c>
      <c r="BA1216" s="234" t="s">
        <v>132</v>
      </c>
      <c r="BB1216" s="181" t="s">
        <v>137</v>
      </c>
      <c r="BC1216" s="234" t="s">
        <v>137</v>
      </c>
      <c r="BD1216" s="181">
        <v>5</v>
      </c>
      <c r="BE1216" s="181">
        <v>0</v>
      </c>
      <c r="BF1216" s="357">
        <v>0</v>
      </c>
      <c r="BG1216" s="234" t="s">
        <v>7780</v>
      </c>
      <c r="BH1216" s="181">
        <v>0</v>
      </c>
      <c r="BI1216" s="234"/>
      <c r="BJ1216" s="181">
        <v>5</v>
      </c>
      <c r="BK1216" s="181">
        <v>0</v>
      </c>
      <c r="BL1216" s="458">
        <v>0</v>
      </c>
      <c r="BM1216" s="234" t="s">
        <v>7780</v>
      </c>
      <c r="BN1216" s="234">
        <v>0</v>
      </c>
      <c r="BO1216" s="234" t="s">
        <v>137</v>
      </c>
      <c r="BP1216" s="234">
        <v>0</v>
      </c>
      <c r="BQ1216" s="234">
        <v>0</v>
      </c>
      <c r="BR1216" s="357" t="s">
        <v>148</v>
      </c>
      <c r="BS1216" s="234" t="s">
        <v>137</v>
      </c>
      <c r="BT1216" s="234">
        <v>0</v>
      </c>
      <c r="BU1216" s="234" t="s">
        <v>137</v>
      </c>
      <c r="BV1216" s="181">
        <v>0</v>
      </c>
      <c r="BW1216" s="181">
        <v>0</v>
      </c>
      <c r="BX1216" s="358" t="s">
        <v>148</v>
      </c>
      <c r="BY1216" s="234"/>
      <c r="BZ1216" s="181">
        <v>0</v>
      </c>
      <c r="CA1216" s="234" t="s">
        <v>137</v>
      </c>
      <c r="CB1216" s="181">
        <v>1</v>
      </c>
      <c r="CC1216" s="181">
        <v>1</v>
      </c>
      <c r="CD1216" s="358">
        <v>1</v>
      </c>
      <c r="CE1216" s="234"/>
      <c r="CF1216" s="181"/>
      <c r="CG1216" s="234"/>
      <c r="CH1216" s="181">
        <v>0</v>
      </c>
      <c r="CI1216" s="181">
        <v>0</v>
      </c>
      <c r="CJ1216" s="358" t="s">
        <v>148</v>
      </c>
      <c r="CK1216" s="181" t="s">
        <v>137</v>
      </c>
      <c r="CL1216" s="181">
        <v>0</v>
      </c>
      <c r="CM1216" s="234" t="s">
        <v>137</v>
      </c>
      <c r="CN1216" s="181">
        <v>0</v>
      </c>
      <c r="CO1216" s="181">
        <v>0</v>
      </c>
      <c r="CP1216" s="358" t="s">
        <v>148</v>
      </c>
      <c r="CQ1216" s="234" t="s">
        <v>137</v>
      </c>
      <c r="CR1216" s="181">
        <v>0</v>
      </c>
      <c r="CS1216" s="234" t="s">
        <v>137</v>
      </c>
      <c r="CT1216" s="181">
        <v>0</v>
      </c>
      <c r="CU1216" s="181">
        <v>0</v>
      </c>
      <c r="CV1216" s="358" t="s">
        <v>148</v>
      </c>
      <c r="CW1216" s="234" t="s">
        <v>137</v>
      </c>
      <c r="CX1216" s="181">
        <v>0</v>
      </c>
      <c r="CY1216" s="234" t="s">
        <v>137</v>
      </c>
      <c r="CZ1216" s="181">
        <v>0</v>
      </c>
      <c r="DA1216" s="181">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1">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1">
        <v>0</v>
      </c>
      <c r="GK1216" s="234" t="s">
        <v>137</v>
      </c>
      <c r="GL1216" s="181" t="s">
        <v>12125</v>
      </c>
      <c r="GM1216" s="234" t="s">
        <v>144</v>
      </c>
      <c r="GN1216" s="180" t="s">
        <v>146</v>
      </c>
      <c r="GO1216" s="272"/>
      <c r="GP1216" s="272"/>
      <c r="GQ1216" s="181" t="s">
        <v>145</v>
      </c>
      <c r="GR1216" s="181" t="s">
        <v>146</v>
      </c>
      <c r="GS1216" s="181" t="s">
        <v>132</v>
      </c>
      <c r="GT1216" s="181" t="s">
        <v>132</v>
      </c>
      <c r="GU1216" s="181" t="s">
        <v>132</v>
      </c>
      <c r="GV1216" s="181"/>
      <c r="GW1216" s="234"/>
      <c r="GX1216" s="181" t="s">
        <v>132</v>
      </c>
      <c r="GY1216" s="181"/>
      <c r="GZ1216" s="181" t="s">
        <v>132</v>
      </c>
      <c r="HA1216" s="181"/>
      <c r="HB1216" s="181"/>
      <c r="HC1216" s="181"/>
      <c r="HD1216" s="557" t="s">
        <v>132</v>
      </c>
      <c r="HE1216" s="550" t="s">
        <v>132</v>
      </c>
      <c r="HF1216" s="558" t="s">
        <v>132</v>
      </c>
      <c r="HG1216" s="550"/>
      <c r="HH1216" s="550"/>
      <c r="HI1216" s="558" t="s">
        <v>132</v>
      </c>
      <c r="HJ1216" s="558"/>
      <c r="HK1216" s="550"/>
    </row>
    <row r="1217" spans="1:219" s="164" customFormat="1" ht="115" customHeight="1">
      <c r="A1217" s="337" t="s">
        <v>7788</v>
      </c>
      <c r="B1217" s="181" t="s">
        <v>7606</v>
      </c>
      <c r="C1217" s="181" t="s">
        <v>7789</v>
      </c>
      <c r="D1217" s="181" t="s">
        <v>123</v>
      </c>
      <c r="E1217" s="181" t="s">
        <v>132</v>
      </c>
      <c r="F1217" s="234" t="s">
        <v>137</v>
      </c>
      <c r="G1217" s="234" t="s">
        <v>137</v>
      </c>
      <c r="H1217" s="181" t="s">
        <v>132</v>
      </c>
      <c r="I1217" s="234" t="s">
        <v>137</v>
      </c>
      <c r="J1217" s="234" t="s">
        <v>137</v>
      </c>
      <c r="K1217" s="355" t="s">
        <v>138</v>
      </c>
      <c r="L1217" s="234" t="s">
        <v>137</v>
      </c>
      <c r="M1217" s="434" t="s">
        <v>137</v>
      </c>
      <c r="N1217" s="181" t="s">
        <v>132</v>
      </c>
      <c r="O1217" s="234" t="s">
        <v>137</v>
      </c>
      <c r="P1217" s="234" t="s">
        <v>137</v>
      </c>
      <c r="Q1217" s="181" t="s">
        <v>132</v>
      </c>
      <c r="R1217" s="234"/>
      <c r="S1217" s="234"/>
      <c r="T1217" s="181" t="s">
        <v>132</v>
      </c>
      <c r="U1217" s="234" t="s">
        <v>137</v>
      </c>
      <c r="V1217" s="234" t="s">
        <v>137</v>
      </c>
      <c r="W1217" s="181" t="s">
        <v>132</v>
      </c>
      <c r="X1217" s="234" t="s">
        <v>137</v>
      </c>
      <c r="Y1217" s="234" t="s">
        <v>137</v>
      </c>
      <c r="Z1217" s="181" t="s">
        <v>132</v>
      </c>
      <c r="AA1217" s="234"/>
      <c r="AB1217" s="234" t="s">
        <v>15151</v>
      </c>
      <c r="AC1217" s="234" t="s">
        <v>138</v>
      </c>
      <c r="AD1217" s="234" t="s">
        <v>137</v>
      </c>
      <c r="AE1217" s="234" t="s">
        <v>137</v>
      </c>
      <c r="AF1217" s="201" t="s">
        <v>148</v>
      </c>
      <c r="AG1217" s="181" t="s">
        <v>132</v>
      </c>
      <c r="AH1217" s="246" t="s">
        <v>10887</v>
      </c>
      <c r="AI1217" s="181" t="s">
        <v>132</v>
      </c>
      <c r="AJ1217" s="234" t="s">
        <v>137</v>
      </c>
      <c r="AK1217" s="234" t="s">
        <v>137</v>
      </c>
      <c r="AL1217" s="234" t="s">
        <v>138</v>
      </c>
      <c r="AM1217" s="234" t="s">
        <v>137</v>
      </c>
      <c r="AN1217" s="234" t="s">
        <v>137</v>
      </c>
      <c r="AO1217" s="181"/>
      <c r="AP1217" s="234" t="s">
        <v>137</v>
      </c>
      <c r="AQ1217" s="234" t="s">
        <v>137</v>
      </c>
      <c r="AR1217" s="181" t="s">
        <v>132</v>
      </c>
      <c r="AS1217" s="234" t="s">
        <v>137</v>
      </c>
      <c r="AT1217" s="234" t="s">
        <v>137</v>
      </c>
      <c r="AU1217" s="181" t="s">
        <v>132</v>
      </c>
      <c r="AV1217" s="234"/>
      <c r="AW1217" s="234"/>
      <c r="AX1217" s="181" t="s">
        <v>132</v>
      </c>
      <c r="AY1217" s="234" t="s">
        <v>137</v>
      </c>
      <c r="AZ1217" s="234" t="s">
        <v>137</v>
      </c>
      <c r="BA1217" s="181" t="s">
        <v>132</v>
      </c>
      <c r="BB1217" s="181" t="s">
        <v>137</v>
      </c>
      <c r="BC1217" s="234" t="s">
        <v>137</v>
      </c>
      <c r="BD1217" s="181">
        <v>2</v>
      </c>
      <c r="BE1217" s="181">
        <v>0</v>
      </c>
      <c r="BF1217" s="357">
        <v>0</v>
      </c>
      <c r="BG1217" s="234" t="s">
        <v>7790</v>
      </c>
      <c r="BH1217" s="181">
        <v>0</v>
      </c>
      <c r="BI1217" s="234" t="s">
        <v>7777</v>
      </c>
      <c r="BJ1217" s="181">
        <v>0</v>
      </c>
      <c r="BK1217" s="181">
        <v>0</v>
      </c>
      <c r="BL1217" s="458" t="s">
        <v>148</v>
      </c>
      <c r="BM1217" s="234" t="s">
        <v>137</v>
      </c>
      <c r="BN1217" s="181">
        <v>0</v>
      </c>
      <c r="BO1217" s="234" t="s">
        <v>137</v>
      </c>
      <c r="BP1217" s="181">
        <v>1</v>
      </c>
      <c r="BQ1217" s="181">
        <v>0</v>
      </c>
      <c r="BR1217" s="357">
        <v>0</v>
      </c>
      <c r="BS1217" s="234" t="s">
        <v>7791</v>
      </c>
      <c r="BT1217" s="181">
        <v>0</v>
      </c>
      <c r="BU1217" s="234" t="s">
        <v>137</v>
      </c>
      <c r="BV1217" s="181">
        <v>0</v>
      </c>
      <c r="BW1217" s="181">
        <v>0</v>
      </c>
      <c r="BX1217" s="358" t="s">
        <v>148</v>
      </c>
      <c r="BY1217" s="234"/>
      <c r="BZ1217" s="181">
        <v>0</v>
      </c>
      <c r="CA1217" s="234" t="s">
        <v>137</v>
      </c>
      <c r="CB1217" s="181">
        <v>0</v>
      </c>
      <c r="CC1217" s="181">
        <v>0</v>
      </c>
      <c r="CD1217" s="358" t="s">
        <v>148</v>
      </c>
      <c r="CE1217" s="234" t="s">
        <v>137</v>
      </c>
      <c r="CF1217" s="181">
        <v>0</v>
      </c>
      <c r="CG1217" s="234" t="s">
        <v>137</v>
      </c>
      <c r="CH1217" s="181">
        <v>0</v>
      </c>
      <c r="CI1217" s="181">
        <v>0</v>
      </c>
      <c r="CJ1217" s="358" t="s">
        <v>148</v>
      </c>
      <c r="CK1217" s="181" t="s">
        <v>137</v>
      </c>
      <c r="CL1217" s="181">
        <v>0</v>
      </c>
      <c r="CM1217" s="234" t="s">
        <v>137</v>
      </c>
      <c r="CN1217" s="181">
        <v>0</v>
      </c>
      <c r="CO1217" s="181">
        <v>0</v>
      </c>
      <c r="CP1217" s="358" t="s">
        <v>148</v>
      </c>
      <c r="CQ1217" s="234" t="s">
        <v>137</v>
      </c>
      <c r="CR1217" s="181">
        <v>0</v>
      </c>
      <c r="CS1217" s="234" t="s">
        <v>137</v>
      </c>
      <c r="CT1217" s="181">
        <v>0</v>
      </c>
      <c r="CU1217" s="181">
        <v>0</v>
      </c>
      <c r="CV1217" s="358" t="s">
        <v>148</v>
      </c>
      <c r="CW1217" s="234" t="s">
        <v>137</v>
      </c>
      <c r="CX1217" s="181">
        <v>0</v>
      </c>
      <c r="CY1217" s="234" t="s">
        <v>137</v>
      </c>
      <c r="CZ1217" s="181">
        <v>0</v>
      </c>
      <c r="DA1217" s="181">
        <v>0</v>
      </c>
      <c r="DB1217" s="457" t="s">
        <v>148</v>
      </c>
      <c r="DC1217" s="234" t="s">
        <v>137</v>
      </c>
      <c r="DD1217" s="234">
        <v>0</v>
      </c>
      <c r="DE1217" s="234" t="s">
        <v>137</v>
      </c>
      <c r="DF1217" s="181">
        <v>0</v>
      </c>
      <c r="DG1217" s="181">
        <v>0</v>
      </c>
      <c r="DH1217" s="457" t="s">
        <v>148</v>
      </c>
      <c r="DI1217" s="234" t="s">
        <v>137</v>
      </c>
      <c r="DJ1217" s="181">
        <v>0</v>
      </c>
      <c r="DK1217" s="234" t="s">
        <v>137</v>
      </c>
      <c r="DL1217" s="181">
        <v>0</v>
      </c>
      <c r="DM1217" s="181">
        <v>0</v>
      </c>
      <c r="DN1217" s="457" t="s">
        <v>148</v>
      </c>
      <c r="DO1217" s="234" t="s">
        <v>137</v>
      </c>
      <c r="DP1217" s="181">
        <v>0</v>
      </c>
      <c r="DQ1217" s="234" t="s">
        <v>137</v>
      </c>
      <c r="DR1217" s="181">
        <v>6</v>
      </c>
      <c r="DS1217" s="181">
        <v>0</v>
      </c>
      <c r="DT1217" s="457">
        <v>0</v>
      </c>
      <c r="DU1217" s="234" t="s">
        <v>7792</v>
      </c>
      <c r="DV1217" s="181">
        <v>0</v>
      </c>
      <c r="DW1217" s="181" t="s">
        <v>137</v>
      </c>
      <c r="DX1217" s="181">
        <v>0</v>
      </c>
      <c r="DY1217" s="181">
        <v>0</v>
      </c>
      <c r="DZ1217" s="458" t="s">
        <v>148</v>
      </c>
      <c r="EA1217" s="234" t="s">
        <v>137</v>
      </c>
      <c r="EB1217" s="181">
        <v>0</v>
      </c>
      <c r="EC1217" s="181" t="s">
        <v>137</v>
      </c>
      <c r="ED1217" s="181">
        <v>1</v>
      </c>
      <c r="EE1217" s="181">
        <v>0</v>
      </c>
      <c r="EF1217" s="357">
        <v>0</v>
      </c>
      <c r="EG1217" s="234" t="s">
        <v>11613</v>
      </c>
      <c r="EH1217" s="181">
        <v>1</v>
      </c>
      <c r="EI1217" s="234" t="s">
        <v>7793</v>
      </c>
      <c r="EJ1217" s="181">
        <v>1</v>
      </c>
      <c r="EK1217" s="181">
        <v>0</v>
      </c>
      <c r="EL1217" s="357">
        <v>0</v>
      </c>
      <c r="EM1217" s="234" t="s">
        <v>7794</v>
      </c>
      <c r="EN1217" s="181">
        <v>1</v>
      </c>
      <c r="EO1217" s="234" t="s">
        <v>7795</v>
      </c>
      <c r="EP1217" s="181">
        <v>0</v>
      </c>
      <c r="EQ1217" s="181">
        <v>0</v>
      </c>
      <c r="ER1217" s="358" t="s">
        <v>148</v>
      </c>
      <c r="ES1217" s="181" t="s">
        <v>137</v>
      </c>
      <c r="ET1217" s="181">
        <v>0</v>
      </c>
      <c r="EU1217" s="181" t="s">
        <v>137</v>
      </c>
      <c r="EV1217" s="181">
        <v>3</v>
      </c>
      <c r="EW1217" s="181">
        <v>0</v>
      </c>
      <c r="EX1217" s="457">
        <v>0</v>
      </c>
      <c r="EY1217" s="234" t="s">
        <v>13490</v>
      </c>
      <c r="EZ1217" s="181">
        <v>2</v>
      </c>
      <c r="FA1217" s="234" t="s">
        <v>7796</v>
      </c>
      <c r="FB1217" s="181">
        <v>1</v>
      </c>
      <c r="FC1217" s="181">
        <v>0</v>
      </c>
      <c r="FD1217" s="457">
        <v>0</v>
      </c>
      <c r="FE1217" s="234" t="s">
        <v>7797</v>
      </c>
      <c r="FF1217" s="181">
        <v>1</v>
      </c>
      <c r="FG1217" s="234" t="s">
        <v>7798</v>
      </c>
      <c r="FH1217" s="181">
        <v>0</v>
      </c>
      <c r="FI1217" s="181">
        <v>0</v>
      </c>
      <c r="FJ1217" s="457" t="s">
        <v>148</v>
      </c>
      <c r="FK1217" s="234" t="s">
        <v>137</v>
      </c>
      <c r="FL1217" s="181">
        <v>0</v>
      </c>
      <c r="FM1217" s="234" t="s">
        <v>137</v>
      </c>
      <c r="FN1217" s="181">
        <v>0</v>
      </c>
      <c r="FO1217" s="181">
        <v>0</v>
      </c>
      <c r="FP1217" s="457" t="s">
        <v>148</v>
      </c>
      <c r="FQ1217" s="234" t="s">
        <v>137</v>
      </c>
      <c r="FR1217" s="181">
        <v>0</v>
      </c>
      <c r="FS1217" s="181" t="s">
        <v>137</v>
      </c>
      <c r="FT1217" s="181">
        <v>0</v>
      </c>
      <c r="FU1217" s="181">
        <v>0</v>
      </c>
      <c r="FV1217" s="457" t="s">
        <v>148</v>
      </c>
      <c r="FW1217" s="234" t="s">
        <v>137</v>
      </c>
      <c r="FX1217" s="181">
        <v>0</v>
      </c>
      <c r="FY1217" s="234" t="s">
        <v>137</v>
      </c>
      <c r="FZ1217" s="181">
        <v>2</v>
      </c>
      <c r="GA1217" s="181">
        <v>0</v>
      </c>
      <c r="GB1217" s="457">
        <v>0</v>
      </c>
      <c r="GC1217" s="234" t="s">
        <v>7799</v>
      </c>
      <c r="GD1217" s="181">
        <v>1</v>
      </c>
      <c r="GE1217" s="234" t="s">
        <v>7796</v>
      </c>
      <c r="GF1217" s="181">
        <v>3</v>
      </c>
      <c r="GG1217" s="181">
        <v>0</v>
      </c>
      <c r="GH1217" s="457">
        <v>0</v>
      </c>
      <c r="GI1217" s="234" t="s">
        <v>7800</v>
      </c>
      <c r="GJ1217" s="181">
        <v>1</v>
      </c>
      <c r="GK1217" s="234" t="s">
        <v>7796</v>
      </c>
      <c r="GL1217" s="181" t="s">
        <v>143</v>
      </c>
      <c r="GM1217" s="234" t="s">
        <v>144</v>
      </c>
      <c r="GN1217" s="180" t="s">
        <v>146</v>
      </c>
      <c r="GO1217" s="272"/>
      <c r="GP1217" s="272"/>
      <c r="GQ1217" s="181" t="s">
        <v>145</v>
      </c>
      <c r="GR1217" s="181" t="s">
        <v>146</v>
      </c>
      <c r="GS1217" s="181"/>
      <c r="GT1217" s="181"/>
      <c r="GU1217" s="181"/>
      <c r="GV1217" s="181"/>
      <c r="GW1217" s="234"/>
      <c r="GX1217" s="181"/>
      <c r="GY1217" s="181"/>
      <c r="GZ1217" s="181"/>
      <c r="HA1217" s="181"/>
      <c r="HB1217" s="181"/>
      <c r="HC1217" s="181"/>
      <c r="HD1217" s="557" t="s">
        <v>132</v>
      </c>
      <c r="HE1217" s="550" t="s">
        <v>132</v>
      </c>
      <c r="HF1217" s="558" t="s">
        <v>132</v>
      </c>
      <c r="HG1217" s="550"/>
      <c r="HH1217" s="550"/>
      <c r="HI1217" s="558" t="s">
        <v>132</v>
      </c>
      <c r="HJ1217" s="558" t="s">
        <v>148</v>
      </c>
      <c r="HK1217" s="550"/>
    </row>
    <row r="1218" spans="1:219" s="164" customFormat="1" ht="115" customHeight="1">
      <c r="A1218" s="337" t="s">
        <v>7801</v>
      </c>
      <c r="B1218" s="181" t="s">
        <v>7606</v>
      </c>
      <c r="C1218" s="181" t="s">
        <v>7802</v>
      </c>
      <c r="D1218" s="181" t="s">
        <v>117</v>
      </c>
      <c r="E1218" s="181" t="s">
        <v>132</v>
      </c>
      <c r="F1218" s="181"/>
      <c r="G1218" s="234" t="s">
        <v>137</v>
      </c>
      <c r="H1218" s="181" t="s">
        <v>132</v>
      </c>
      <c r="I1218" s="234" t="s">
        <v>137</v>
      </c>
      <c r="J1218" s="234" t="s">
        <v>137</v>
      </c>
      <c r="K1218" s="355" t="s">
        <v>138</v>
      </c>
      <c r="L1218" s="234" t="s">
        <v>137</v>
      </c>
      <c r="M1218" s="434" t="s">
        <v>137</v>
      </c>
      <c r="N1218" s="181"/>
      <c r="O1218" s="234" t="s">
        <v>137</v>
      </c>
      <c r="P1218" s="234" t="s">
        <v>137</v>
      </c>
      <c r="Q1218" s="181" t="s">
        <v>132</v>
      </c>
      <c r="R1218" s="234" t="s">
        <v>137</v>
      </c>
      <c r="S1218" s="234" t="s">
        <v>137</v>
      </c>
      <c r="T1218" s="181" t="s">
        <v>132</v>
      </c>
      <c r="U1218" s="234" t="s">
        <v>137</v>
      </c>
      <c r="V1218" s="234" t="s">
        <v>137</v>
      </c>
      <c r="W1218" s="181" t="s">
        <v>138</v>
      </c>
      <c r="X1218" s="234" t="s">
        <v>132</v>
      </c>
      <c r="Y1218" s="234" t="s">
        <v>7803</v>
      </c>
      <c r="Z1218" s="181" t="s">
        <v>138</v>
      </c>
      <c r="AA1218" s="234" t="s">
        <v>132</v>
      </c>
      <c r="AB1218" s="234" t="s">
        <v>7488</v>
      </c>
      <c r="AC1218" s="234" t="s">
        <v>138</v>
      </c>
      <c r="AD1218" s="234" t="s">
        <v>137</v>
      </c>
      <c r="AE1218" s="234" t="s">
        <v>137</v>
      </c>
      <c r="AF1218" s="201" t="s">
        <v>132</v>
      </c>
      <c r="AG1218" s="181"/>
      <c r="AH1218" s="246"/>
      <c r="AI1218" s="181"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1" t="s">
        <v>137</v>
      </c>
      <c r="BC1218" s="234" t="s">
        <v>137</v>
      </c>
      <c r="BD1218" s="181">
        <v>1</v>
      </c>
      <c r="BE1218" s="181">
        <v>1</v>
      </c>
      <c r="BF1218" s="357">
        <v>1</v>
      </c>
      <c r="BG1218" s="234" t="s">
        <v>137</v>
      </c>
      <c r="BH1218" s="181">
        <v>0</v>
      </c>
      <c r="BI1218" s="234" t="s">
        <v>137</v>
      </c>
      <c r="BJ1218" s="181">
        <v>1</v>
      </c>
      <c r="BK1218" s="181">
        <v>1</v>
      </c>
      <c r="BL1218" s="458">
        <v>1</v>
      </c>
      <c r="BM1218" s="234" t="s">
        <v>137</v>
      </c>
      <c r="BN1218" s="234">
        <v>0</v>
      </c>
      <c r="BO1218" s="234" t="s">
        <v>137</v>
      </c>
      <c r="BP1218" s="234">
        <v>0</v>
      </c>
      <c r="BQ1218" s="234">
        <v>0</v>
      </c>
      <c r="BR1218" s="357" t="s">
        <v>148</v>
      </c>
      <c r="BS1218" s="234" t="s">
        <v>137</v>
      </c>
      <c r="BT1218" s="234">
        <v>0</v>
      </c>
      <c r="BU1218" s="234" t="s">
        <v>137</v>
      </c>
      <c r="BV1218" s="181">
        <v>0</v>
      </c>
      <c r="BW1218" s="181">
        <v>0</v>
      </c>
      <c r="BX1218" s="358" t="s">
        <v>148</v>
      </c>
      <c r="BY1218" s="234"/>
      <c r="BZ1218" s="181">
        <v>0</v>
      </c>
      <c r="CA1218" s="234" t="s">
        <v>137</v>
      </c>
      <c r="CB1218" s="181">
        <v>0</v>
      </c>
      <c r="CC1218" s="181">
        <v>0</v>
      </c>
      <c r="CD1218" s="358" t="s">
        <v>148</v>
      </c>
      <c r="CE1218" s="234" t="s">
        <v>137</v>
      </c>
      <c r="CF1218" s="181">
        <v>0</v>
      </c>
      <c r="CG1218" s="234" t="s">
        <v>137</v>
      </c>
      <c r="CH1218" s="181">
        <v>0</v>
      </c>
      <c r="CI1218" s="181">
        <v>0</v>
      </c>
      <c r="CJ1218" s="358" t="s">
        <v>148</v>
      </c>
      <c r="CK1218" s="181" t="s">
        <v>137</v>
      </c>
      <c r="CL1218" s="181">
        <v>0</v>
      </c>
      <c r="CM1218" s="234" t="s">
        <v>137</v>
      </c>
      <c r="CN1218" s="181">
        <v>0</v>
      </c>
      <c r="CO1218" s="181">
        <v>0</v>
      </c>
      <c r="CP1218" s="358" t="s">
        <v>148</v>
      </c>
      <c r="CQ1218" s="234" t="s">
        <v>137</v>
      </c>
      <c r="CR1218" s="181">
        <v>0</v>
      </c>
      <c r="CS1218" s="234" t="s">
        <v>137</v>
      </c>
      <c r="CT1218" s="181">
        <v>0</v>
      </c>
      <c r="CU1218" s="181">
        <v>0</v>
      </c>
      <c r="CV1218" s="358" t="s">
        <v>148</v>
      </c>
      <c r="CW1218" s="234" t="s">
        <v>137</v>
      </c>
      <c r="CX1218" s="181">
        <v>0</v>
      </c>
      <c r="CY1218" s="234" t="s">
        <v>137</v>
      </c>
      <c r="CZ1218" s="181">
        <v>0</v>
      </c>
      <c r="DA1218" s="181">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1">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1">
        <v>0</v>
      </c>
      <c r="GK1218" s="234" t="s">
        <v>137</v>
      </c>
      <c r="GL1218" s="181" t="s">
        <v>143</v>
      </c>
      <c r="GM1218" s="234" t="s">
        <v>144</v>
      </c>
      <c r="GN1218" s="180" t="s">
        <v>146</v>
      </c>
      <c r="GO1218" s="272"/>
      <c r="GP1218" s="272"/>
      <c r="GQ1218" s="181" t="s">
        <v>156</v>
      </c>
      <c r="GR1218" s="181" t="s">
        <v>146</v>
      </c>
      <c r="GS1218" s="181" t="s">
        <v>132</v>
      </c>
      <c r="GT1218" s="181" t="s">
        <v>132</v>
      </c>
      <c r="GU1218" s="181" t="s">
        <v>132</v>
      </c>
      <c r="GV1218" s="181"/>
      <c r="GW1218" s="234"/>
      <c r="GX1218" s="181"/>
      <c r="GY1218" s="181"/>
      <c r="GZ1218" s="181" t="s">
        <v>132</v>
      </c>
      <c r="HA1218" s="181" t="s">
        <v>132</v>
      </c>
      <c r="HB1218" s="181"/>
      <c r="HC1218" s="181"/>
      <c r="HD1218" s="557" t="s">
        <v>132</v>
      </c>
      <c r="HE1218" s="550" t="s">
        <v>132</v>
      </c>
      <c r="HF1218" s="558" t="s">
        <v>132</v>
      </c>
      <c r="HG1218" s="550"/>
      <c r="HH1218" s="550"/>
      <c r="HI1218" s="558" t="s">
        <v>132</v>
      </c>
      <c r="HJ1218" s="558" t="s">
        <v>148</v>
      </c>
      <c r="HK1218" s="550"/>
    </row>
    <row r="1219" spans="1:219" s="164" customFormat="1" ht="115" customHeight="1">
      <c r="A1219" s="337" t="s">
        <v>7804</v>
      </c>
      <c r="B1219" s="181" t="s">
        <v>7606</v>
      </c>
      <c r="C1219" s="181" t="s">
        <v>7805</v>
      </c>
      <c r="D1219" s="181" t="s">
        <v>123</v>
      </c>
      <c r="E1219" s="181" t="s">
        <v>132</v>
      </c>
      <c r="F1219" s="234" t="s">
        <v>137</v>
      </c>
      <c r="G1219" s="234" t="s">
        <v>137</v>
      </c>
      <c r="H1219" s="181" t="s">
        <v>132</v>
      </c>
      <c r="I1219" s="234" t="s">
        <v>137</v>
      </c>
      <c r="J1219" s="234" t="s">
        <v>137</v>
      </c>
      <c r="K1219" s="355" t="s">
        <v>138</v>
      </c>
      <c r="L1219" s="234" t="s">
        <v>137</v>
      </c>
      <c r="M1219" s="434" t="s">
        <v>137</v>
      </c>
      <c r="N1219" s="181" t="s">
        <v>138</v>
      </c>
      <c r="O1219" s="234"/>
      <c r="P1219" s="234"/>
      <c r="Q1219" s="181" t="s">
        <v>138</v>
      </c>
      <c r="R1219" s="234" t="s">
        <v>132</v>
      </c>
      <c r="S1219" s="234" t="s">
        <v>7806</v>
      </c>
      <c r="T1219" s="181" t="s">
        <v>132</v>
      </c>
      <c r="U1219" s="234" t="s">
        <v>137</v>
      </c>
      <c r="V1219" s="234" t="s">
        <v>137</v>
      </c>
      <c r="W1219" s="181" t="s">
        <v>138</v>
      </c>
      <c r="X1219" s="234" t="s">
        <v>137</v>
      </c>
      <c r="Y1219" s="234" t="s">
        <v>137</v>
      </c>
      <c r="Z1219" s="181" t="s">
        <v>138</v>
      </c>
      <c r="AA1219" s="234" t="s">
        <v>132</v>
      </c>
      <c r="AB1219" s="234" t="s">
        <v>7806</v>
      </c>
      <c r="AC1219" s="234" t="s">
        <v>138</v>
      </c>
      <c r="AD1219" s="234" t="s">
        <v>137</v>
      </c>
      <c r="AE1219" s="234" t="s">
        <v>137</v>
      </c>
      <c r="AF1219" s="201" t="s">
        <v>148</v>
      </c>
      <c r="AG1219" s="181"/>
      <c r="AH1219" s="246"/>
      <c r="AI1219" s="181"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1" t="s">
        <v>132</v>
      </c>
      <c r="AY1219" s="234" t="s">
        <v>137</v>
      </c>
      <c r="AZ1219" s="234" t="s">
        <v>137</v>
      </c>
      <c r="BA1219" s="234" t="s">
        <v>132</v>
      </c>
      <c r="BB1219" s="181" t="s">
        <v>137</v>
      </c>
      <c r="BC1219" s="234" t="s">
        <v>137</v>
      </c>
      <c r="BD1219" s="181">
        <v>3</v>
      </c>
      <c r="BE1219" s="181">
        <v>0</v>
      </c>
      <c r="BF1219" s="357">
        <v>0</v>
      </c>
      <c r="BG1219" s="234" t="s">
        <v>7807</v>
      </c>
      <c r="BH1219" s="181">
        <v>0</v>
      </c>
      <c r="BI1219" s="234" t="s">
        <v>137</v>
      </c>
      <c r="BJ1219" s="181">
        <v>2</v>
      </c>
      <c r="BK1219" s="181">
        <v>0</v>
      </c>
      <c r="BL1219" s="458">
        <v>0</v>
      </c>
      <c r="BM1219" s="234" t="s">
        <v>7807</v>
      </c>
      <c r="BN1219" s="234">
        <v>0</v>
      </c>
      <c r="BO1219" s="234" t="s">
        <v>137</v>
      </c>
      <c r="BP1219" s="234">
        <v>0</v>
      </c>
      <c r="BQ1219" s="234">
        <v>0</v>
      </c>
      <c r="BR1219" s="357" t="s">
        <v>148</v>
      </c>
      <c r="BS1219" s="234" t="s">
        <v>137</v>
      </c>
      <c r="BT1219" s="234">
        <v>0</v>
      </c>
      <c r="BU1219" s="234" t="s">
        <v>137</v>
      </c>
      <c r="BV1219" s="181">
        <v>0</v>
      </c>
      <c r="BW1219" s="181">
        <v>0</v>
      </c>
      <c r="BX1219" s="358" t="s">
        <v>148</v>
      </c>
      <c r="BY1219" s="234"/>
      <c r="BZ1219" s="181">
        <v>0</v>
      </c>
      <c r="CA1219" s="234" t="s">
        <v>137</v>
      </c>
      <c r="CB1219" s="181">
        <v>0</v>
      </c>
      <c r="CC1219" s="181">
        <v>0</v>
      </c>
      <c r="CD1219" s="358" t="s">
        <v>148</v>
      </c>
      <c r="CE1219" s="234" t="s">
        <v>137</v>
      </c>
      <c r="CF1219" s="181">
        <v>0</v>
      </c>
      <c r="CG1219" s="234" t="s">
        <v>137</v>
      </c>
      <c r="CH1219" s="181">
        <v>0</v>
      </c>
      <c r="CI1219" s="181">
        <v>0</v>
      </c>
      <c r="CJ1219" s="358" t="s">
        <v>148</v>
      </c>
      <c r="CK1219" s="181" t="s">
        <v>137</v>
      </c>
      <c r="CL1219" s="181">
        <v>0</v>
      </c>
      <c r="CM1219" s="234" t="s">
        <v>137</v>
      </c>
      <c r="CN1219" s="181">
        <v>0</v>
      </c>
      <c r="CO1219" s="181">
        <v>0</v>
      </c>
      <c r="CP1219" s="358" t="s">
        <v>148</v>
      </c>
      <c r="CQ1219" s="234" t="s">
        <v>137</v>
      </c>
      <c r="CR1219" s="181">
        <v>0</v>
      </c>
      <c r="CS1219" s="234" t="s">
        <v>137</v>
      </c>
      <c r="CT1219" s="181">
        <v>0</v>
      </c>
      <c r="CU1219" s="181">
        <v>0</v>
      </c>
      <c r="CV1219" s="358" t="s">
        <v>148</v>
      </c>
      <c r="CW1219" s="234" t="s">
        <v>137</v>
      </c>
      <c r="CX1219" s="181">
        <v>0</v>
      </c>
      <c r="CY1219" s="234" t="s">
        <v>137</v>
      </c>
      <c r="CZ1219" s="181">
        <v>0</v>
      </c>
      <c r="DA1219" s="181">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1">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1">
        <v>2</v>
      </c>
      <c r="GK1219" s="234" t="s">
        <v>7808</v>
      </c>
      <c r="GL1219" s="181" t="s">
        <v>12125</v>
      </c>
      <c r="GM1219" s="234" t="s">
        <v>144</v>
      </c>
      <c r="GN1219" s="180" t="s">
        <v>133</v>
      </c>
      <c r="GO1219" s="272"/>
      <c r="GP1219" s="272"/>
      <c r="GQ1219" s="181" t="s">
        <v>145</v>
      </c>
      <c r="GR1219" s="181" t="s">
        <v>146</v>
      </c>
      <c r="GS1219" s="181"/>
      <c r="GT1219" s="181"/>
      <c r="GU1219" s="181"/>
      <c r="GV1219" s="181"/>
      <c r="GW1219" s="234"/>
      <c r="GX1219" s="181"/>
      <c r="GY1219" s="181"/>
      <c r="GZ1219" s="181"/>
      <c r="HA1219" s="181"/>
      <c r="HB1219" s="181"/>
      <c r="HC1219" s="181"/>
      <c r="HD1219" s="557" t="s">
        <v>132</v>
      </c>
      <c r="HE1219" s="550"/>
      <c r="HF1219" s="558" t="s">
        <v>132</v>
      </c>
      <c r="HG1219" s="550"/>
      <c r="HH1219" s="550"/>
      <c r="HI1219" s="558" t="s">
        <v>132</v>
      </c>
      <c r="HJ1219" s="558" t="s">
        <v>148</v>
      </c>
      <c r="HK1219" s="550"/>
    </row>
    <row r="1220" spans="1:219" s="164" customFormat="1" ht="115" customHeight="1">
      <c r="A1220" s="337" t="s">
        <v>7810</v>
      </c>
      <c r="B1220" s="181" t="s">
        <v>7606</v>
      </c>
      <c r="C1220" s="181" t="s">
        <v>7811</v>
      </c>
      <c r="D1220" s="181" t="s">
        <v>117</v>
      </c>
      <c r="E1220" s="181" t="s">
        <v>138</v>
      </c>
      <c r="F1220" s="234" t="s">
        <v>137</v>
      </c>
      <c r="G1220" s="234" t="s">
        <v>137</v>
      </c>
      <c r="H1220" s="181" t="s">
        <v>138</v>
      </c>
      <c r="I1220" s="234" t="s">
        <v>137</v>
      </c>
      <c r="J1220" s="234" t="s">
        <v>137</v>
      </c>
      <c r="K1220" s="355" t="s">
        <v>138</v>
      </c>
      <c r="L1220" s="234" t="s">
        <v>137</v>
      </c>
      <c r="M1220" s="434" t="s">
        <v>137</v>
      </c>
      <c r="N1220" s="181" t="s">
        <v>138</v>
      </c>
      <c r="O1220" s="234" t="s">
        <v>137</v>
      </c>
      <c r="P1220" s="234" t="s">
        <v>137</v>
      </c>
      <c r="Q1220" s="181" t="s">
        <v>138</v>
      </c>
      <c r="R1220" s="234" t="s">
        <v>137</v>
      </c>
      <c r="S1220" s="234" t="s">
        <v>137</v>
      </c>
      <c r="T1220" s="181" t="s">
        <v>132</v>
      </c>
      <c r="U1220" s="234" t="s">
        <v>137</v>
      </c>
      <c r="V1220" s="234" t="s">
        <v>137</v>
      </c>
      <c r="W1220" s="181" t="s">
        <v>138</v>
      </c>
      <c r="X1220" s="234"/>
      <c r="Y1220" s="234"/>
      <c r="Z1220" s="181" t="s">
        <v>138</v>
      </c>
      <c r="AA1220" s="234"/>
      <c r="AB1220" s="234"/>
      <c r="AC1220" s="234" t="s">
        <v>138</v>
      </c>
      <c r="AD1220" s="234" t="s">
        <v>137</v>
      </c>
      <c r="AE1220" s="234" t="s">
        <v>137</v>
      </c>
      <c r="AF1220" s="201" t="s">
        <v>148</v>
      </c>
      <c r="AG1220" s="181"/>
      <c r="AH1220" s="246"/>
      <c r="AI1220" s="181"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1" t="s">
        <v>132</v>
      </c>
      <c r="AY1220" s="234" t="s">
        <v>137</v>
      </c>
      <c r="AZ1220" s="234" t="s">
        <v>137</v>
      </c>
      <c r="BA1220" s="234" t="s">
        <v>138</v>
      </c>
      <c r="BB1220" s="181" t="s">
        <v>137</v>
      </c>
      <c r="BC1220" s="234" t="s">
        <v>137</v>
      </c>
      <c r="BD1220" s="181">
        <v>3</v>
      </c>
      <c r="BE1220" s="181">
        <v>0</v>
      </c>
      <c r="BF1220" s="357">
        <v>0</v>
      </c>
      <c r="BG1220" s="234" t="s">
        <v>7812</v>
      </c>
      <c r="BH1220" s="181">
        <v>1</v>
      </c>
      <c r="BI1220" s="234" t="s">
        <v>7813</v>
      </c>
      <c r="BJ1220" s="181">
        <v>2</v>
      </c>
      <c r="BK1220" s="181">
        <v>0</v>
      </c>
      <c r="BL1220" s="458">
        <v>0</v>
      </c>
      <c r="BM1220" s="234" t="s">
        <v>7812</v>
      </c>
      <c r="BN1220" s="234">
        <v>1</v>
      </c>
      <c r="BO1220" s="234" t="s">
        <v>7813</v>
      </c>
      <c r="BP1220" s="234">
        <v>2</v>
      </c>
      <c r="BQ1220" s="234">
        <v>2</v>
      </c>
      <c r="BR1220" s="357">
        <v>1</v>
      </c>
      <c r="BS1220" s="234" t="s">
        <v>137</v>
      </c>
      <c r="BT1220" s="234">
        <v>0</v>
      </c>
      <c r="BU1220" s="234" t="s">
        <v>137</v>
      </c>
      <c r="BV1220" s="181">
        <v>0</v>
      </c>
      <c r="BW1220" s="181">
        <v>0</v>
      </c>
      <c r="BX1220" s="358" t="s">
        <v>148</v>
      </c>
      <c r="BY1220" s="234"/>
      <c r="BZ1220" s="181">
        <v>0</v>
      </c>
      <c r="CA1220" s="234" t="s">
        <v>137</v>
      </c>
      <c r="CB1220" s="181">
        <v>0</v>
      </c>
      <c r="CC1220" s="181">
        <v>0</v>
      </c>
      <c r="CD1220" s="358" t="s">
        <v>148</v>
      </c>
      <c r="CE1220" s="234" t="s">
        <v>137</v>
      </c>
      <c r="CF1220" s="181">
        <v>0</v>
      </c>
      <c r="CG1220" s="234" t="s">
        <v>137</v>
      </c>
      <c r="CH1220" s="181">
        <v>0</v>
      </c>
      <c r="CI1220" s="181">
        <v>0</v>
      </c>
      <c r="CJ1220" s="358" t="s">
        <v>148</v>
      </c>
      <c r="CK1220" s="181" t="s">
        <v>137</v>
      </c>
      <c r="CL1220" s="181">
        <v>0</v>
      </c>
      <c r="CM1220" s="234" t="s">
        <v>137</v>
      </c>
      <c r="CN1220" s="181">
        <v>1</v>
      </c>
      <c r="CO1220" s="181">
        <v>1</v>
      </c>
      <c r="CP1220" s="358">
        <v>1</v>
      </c>
      <c r="CQ1220" s="234" t="s">
        <v>137</v>
      </c>
      <c r="CR1220" s="181">
        <v>0</v>
      </c>
      <c r="CS1220" s="234" t="s">
        <v>137</v>
      </c>
      <c r="CT1220" s="181">
        <v>0</v>
      </c>
      <c r="CU1220" s="181">
        <v>0</v>
      </c>
      <c r="CV1220" s="358" t="s">
        <v>148</v>
      </c>
      <c r="CW1220" s="234" t="s">
        <v>137</v>
      </c>
      <c r="CX1220" s="181">
        <v>0</v>
      </c>
      <c r="CY1220" s="234" t="s">
        <v>137</v>
      </c>
      <c r="CZ1220" s="181">
        <v>0</v>
      </c>
      <c r="DA1220" s="181">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1">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1">
        <v>0</v>
      </c>
      <c r="GK1220" s="234" t="s">
        <v>137</v>
      </c>
      <c r="GL1220" s="181" t="s">
        <v>12125</v>
      </c>
      <c r="GM1220" s="234" t="s">
        <v>144</v>
      </c>
      <c r="GN1220" s="180" t="s">
        <v>146</v>
      </c>
      <c r="GO1220" s="272"/>
      <c r="GP1220" s="272"/>
      <c r="GQ1220" s="181" t="s">
        <v>156</v>
      </c>
      <c r="GR1220" s="181" t="s">
        <v>146</v>
      </c>
      <c r="GS1220" s="181" t="s">
        <v>132</v>
      </c>
      <c r="GT1220" s="181"/>
      <c r="GU1220" s="181" t="s">
        <v>132</v>
      </c>
      <c r="GV1220" s="181"/>
      <c r="GW1220" s="234"/>
      <c r="GX1220" s="181" t="s">
        <v>132</v>
      </c>
      <c r="GY1220" s="181"/>
      <c r="GZ1220" s="181"/>
      <c r="HA1220" s="181"/>
      <c r="HB1220" s="181"/>
      <c r="HC1220" s="181"/>
      <c r="HD1220" s="557" t="s">
        <v>132</v>
      </c>
      <c r="HE1220" s="550"/>
      <c r="HF1220" s="558" t="s">
        <v>132</v>
      </c>
      <c r="HG1220" s="550"/>
      <c r="HH1220" s="550"/>
      <c r="HI1220" s="558" t="s">
        <v>132</v>
      </c>
      <c r="HJ1220" s="558" t="s">
        <v>148</v>
      </c>
      <c r="HK1220" s="550"/>
    </row>
    <row r="1221" spans="1:219" s="164" customFormat="1" ht="115" customHeight="1">
      <c r="A1221" s="337" t="s">
        <v>7818</v>
      </c>
      <c r="B1221" s="181" t="s">
        <v>7606</v>
      </c>
      <c r="C1221" s="181" t="s">
        <v>7819</v>
      </c>
      <c r="D1221" s="181" t="s">
        <v>114</v>
      </c>
      <c r="E1221" s="181" t="s">
        <v>138</v>
      </c>
      <c r="F1221" s="234" t="s">
        <v>137</v>
      </c>
      <c r="G1221" s="234" t="s">
        <v>137</v>
      </c>
      <c r="H1221" s="181" t="s">
        <v>138</v>
      </c>
      <c r="I1221" s="234" t="s">
        <v>137</v>
      </c>
      <c r="J1221" s="234" t="s">
        <v>137</v>
      </c>
      <c r="K1221" s="355" t="s">
        <v>138</v>
      </c>
      <c r="L1221" s="234" t="s">
        <v>137</v>
      </c>
      <c r="M1221" s="434" t="s">
        <v>137</v>
      </c>
      <c r="N1221" s="181" t="s">
        <v>138</v>
      </c>
      <c r="O1221" s="234" t="s">
        <v>137</v>
      </c>
      <c r="P1221" s="234" t="s">
        <v>137</v>
      </c>
      <c r="Q1221" s="181" t="s">
        <v>132</v>
      </c>
      <c r="R1221" s="234" t="s">
        <v>137</v>
      </c>
      <c r="S1221" s="234" t="s">
        <v>137</v>
      </c>
      <c r="T1221" s="181" t="s">
        <v>132</v>
      </c>
      <c r="U1221" s="234" t="s">
        <v>137</v>
      </c>
      <c r="V1221" s="234" t="s">
        <v>137</v>
      </c>
      <c r="W1221" s="181" t="s">
        <v>138</v>
      </c>
      <c r="X1221" s="234" t="s">
        <v>132</v>
      </c>
      <c r="Y1221" s="234" t="s">
        <v>7820</v>
      </c>
      <c r="Z1221" s="181" t="s">
        <v>138</v>
      </c>
      <c r="AA1221" s="234" t="s">
        <v>132</v>
      </c>
      <c r="AB1221" s="234" t="s">
        <v>10783</v>
      </c>
      <c r="AC1221" s="234" t="s">
        <v>132</v>
      </c>
      <c r="AD1221" s="234" t="s">
        <v>137</v>
      </c>
      <c r="AE1221" s="234" t="s">
        <v>137</v>
      </c>
      <c r="AF1221" s="201" t="s">
        <v>148</v>
      </c>
      <c r="AG1221" s="181" t="s">
        <v>132</v>
      </c>
      <c r="AH1221" s="246" t="s">
        <v>10888</v>
      </c>
      <c r="AI1221" s="181"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1" t="s">
        <v>137</v>
      </c>
      <c r="BC1221" s="234" t="s">
        <v>137</v>
      </c>
      <c r="BD1221" s="181">
        <v>1</v>
      </c>
      <c r="BE1221" s="181">
        <v>0</v>
      </c>
      <c r="BF1221" s="357">
        <v>0</v>
      </c>
      <c r="BG1221" s="234" t="s">
        <v>7821</v>
      </c>
      <c r="BH1221" s="181">
        <v>0</v>
      </c>
      <c r="BI1221" s="234" t="s">
        <v>137</v>
      </c>
      <c r="BJ1221" s="181">
        <v>0</v>
      </c>
      <c r="BK1221" s="181">
        <v>0</v>
      </c>
      <c r="BL1221" s="458" t="s">
        <v>148</v>
      </c>
      <c r="BM1221" s="234" t="s">
        <v>137</v>
      </c>
      <c r="BN1221" s="234">
        <v>0</v>
      </c>
      <c r="BO1221" s="234" t="s">
        <v>137</v>
      </c>
      <c r="BP1221" s="234">
        <v>0</v>
      </c>
      <c r="BQ1221" s="234">
        <v>0</v>
      </c>
      <c r="BR1221" s="357" t="s">
        <v>148</v>
      </c>
      <c r="BS1221" s="234" t="s">
        <v>137</v>
      </c>
      <c r="BT1221" s="234">
        <v>0</v>
      </c>
      <c r="BU1221" s="234" t="s">
        <v>137</v>
      </c>
      <c r="BV1221" s="181">
        <v>0</v>
      </c>
      <c r="BW1221" s="181">
        <v>0</v>
      </c>
      <c r="BX1221" s="358" t="s">
        <v>148</v>
      </c>
      <c r="BY1221" s="234"/>
      <c r="BZ1221" s="181">
        <v>0</v>
      </c>
      <c r="CA1221" s="234" t="s">
        <v>137</v>
      </c>
      <c r="CB1221" s="181">
        <v>1</v>
      </c>
      <c r="CC1221" s="181">
        <v>1</v>
      </c>
      <c r="CD1221" s="358">
        <v>1</v>
      </c>
      <c r="CE1221" s="234" t="s">
        <v>137</v>
      </c>
      <c r="CF1221" s="181">
        <v>0</v>
      </c>
      <c r="CG1221" s="234" t="s">
        <v>137</v>
      </c>
      <c r="CH1221" s="181">
        <v>0</v>
      </c>
      <c r="CI1221" s="181">
        <v>0</v>
      </c>
      <c r="CJ1221" s="358" t="s">
        <v>148</v>
      </c>
      <c r="CK1221" s="181" t="s">
        <v>137</v>
      </c>
      <c r="CL1221" s="181">
        <v>0</v>
      </c>
      <c r="CM1221" s="234" t="s">
        <v>137</v>
      </c>
      <c r="CN1221" s="181">
        <v>1</v>
      </c>
      <c r="CO1221" s="181">
        <v>1</v>
      </c>
      <c r="CP1221" s="358">
        <v>1</v>
      </c>
      <c r="CQ1221" s="234" t="s">
        <v>137</v>
      </c>
      <c r="CR1221" s="181">
        <v>0</v>
      </c>
      <c r="CS1221" s="234" t="s">
        <v>137</v>
      </c>
      <c r="CT1221" s="181">
        <v>0</v>
      </c>
      <c r="CU1221" s="181">
        <v>0</v>
      </c>
      <c r="CV1221" s="358" t="s">
        <v>148</v>
      </c>
      <c r="CW1221" s="234" t="s">
        <v>137</v>
      </c>
      <c r="CX1221" s="181">
        <v>0</v>
      </c>
      <c r="CY1221" s="234" t="s">
        <v>137</v>
      </c>
      <c r="CZ1221" s="181">
        <v>0</v>
      </c>
      <c r="DA1221" s="181">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1">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1">
        <v>0</v>
      </c>
      <c r="GK1221" s="234" t="s">
        <v>137</v>
      </c>
      <c r="GL1221" s="181" t="s">
        <v>143</v>
      </c>
      <c r="GM1221" s="234" t="s">
        <v>144</v>
      </c>
      <c r="GN1221" s="180" t="s">
        <v>146</v>
      </c>
      <c r="GO1221" s="272"/>
      <c r="GP1221" s="272"/>
      <c r="GQ1221" s="181" t="s">
        <v>145</v>
      </c>
      <c r="GR1221" s="181" t="s">
        <v>146</v>
      </c>
      <c r="GS1221" s="181"/>
      <c r="GT1221" s="181"/>
      <c r="GU1221" s="181"/>
      <c r="GV1221" s="181"/>
      <c r="GW1221" s="234"/>
      <c r="GX1221" s="181"/>
      <c r="GY1221" s="181"/>
      <c r="GZ1221" s="181"/>
      <c r="HA1221" s="181"/>
      <c r="HB1221" s="181"/>
      <c r="HC1221" s="181"/>
      <c r="HD1221" s="557" t="s">
        <v>132</v>
      </c>
      <c r="HE1221" s="550"/>
      <c r="HF1221" s="558" t="s">
        <v>132</v>
      </c>
      <c r="HG1221" s="550"/>
      <c r="HH1221" s="550"/>
      <c r="HI1221" s="558" t="s">
        <v>132</v>
      </c>
      <c r="HJ1221" s="558" t="s">
        <v>148</v>
      </c>
      <c r="HK1221" s="550"/>
    </row>
    <row r="1222" spans="1:219" s="164" customFormat="1" ht="115" customHeight="1">
      <c r="A1222" s="337" t="s">
        <v>7823</v>
      </c>
      <c r="B1222" s="181" t="s">
        <v>7606</v>
      </c>
      <c r="C1222" s="181" t="s">
        <v>7824</v>
      </c>
      <c r="D1222" s="181" t="s">
        <v>114</v>
      </c>
      <c r="E1222" s="181" t="s">
        <v>138</v>
      </c>
      <c r="F1222" s="234"/>
      <c r="G1222" s="234"/>
      <c r="H1222" s="181" t="s">
        <v>138</v>
      </c>
      <c r="I1222" s="234"/>
      <c r="J1222" s="234"/>
      <c r="K1222" s="355" t="s">
        <v>138</v>
      </c>
      <c r="L1222" s="234"/>
      <c r="M1222" s="434"/>
      <c r="N1222" s="181" t="s">
        <v>138</v>
      </c>
      <c r="O1222" s="234"/>
      <c r="P1222" s="234"/>
      <c r="Q1222" s="181" t="s">
        <v>132</v>
      </c>
      <c r="R1222" s="234" t="s">
        <v>137</v>
      </c>
      <c r="S1222" s="234" t="s">
        <v>137</v>
      </c>
      <c r="T1222" s="181" t="s">
        <v>132</v>
      </c>
      <c r="U1222" s="234" t="s">
        <v>137</v>
      </c>
      <c r="V1222" s="234" t="s">
        <v>137</v>
      </c>
      <c r="W1222" s="181" t="s">
        <v>138</v>
      </c>
      <c r="X1222" s="234" t="s">
        <v>132</v>
      </c>
      <c r="Y1222" s="234" t="s">
        <v>7825</v>
      </c>
      <c r="Z1222" s="181" t="s">
        <v>138</v>
      </c>
      <c r="AA1222" s="234" t="s">
        <v>132</v>
      </c>
      <c r="AB1222" s="234" t="s">
        <v>7826</v>
      </c>
      <c r="AC1222" s="234" t="s">
        <v>132</v>
      </c>
      <c r="AD1222" s="234" t="s">
        <v>137</v>
      </c>
      <c r="AE1222" s="234" t="s">
        <v>137</v>
      </c>
      <c r="AF1222" s="201" t="s">
        <v>148</v>
      </c>
      <c r="AG1222" s="181"/>
      <c r="AH1222" s="246"/>
      <c r="AI1222" s="181"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1" t="s">
        <v>132</v>
      </c>
      <c r="AY1222" s="234" t="s">
        <v>137</v>
      </c>
      <c r="AZ1222" s="234" t="s">
        <v>137</v>
      </c>
      <c r="BA1222" s="234" t="s">
        <v>138</v>
      </c>
      <c r="BB1222" s="181" t="s">
        <v>137</v>
      </c>
      <c r="BC1222" s="234" t="s">
        <v>137</v>
      </c>
      <c r="BD1222" s="181">
        <v>1</v>
      </c>
      <c r="BE1222" s="181">
        <v>0</v>
      </c>
      <c r="BF1222" s="357">
        <v>0</v>
      </c>
      <c r="BG1222" s="234" t="s">
        <v>7827</v>
      </c>
      <c r="BH1222" s="181">
        <v>0</v>
      </c>
      <c r="BI1222" s="234"/>
      <c r="BJ1222" s="181">
        <v>0</v>
      </c>
      <c r="BK1222" s="181">
        <v>0</v>
      </c>
      <c r="BL1222" s="458" t="s">
        <v>148</v>
      </c>
      <c r="BM1222" s="234" t="s">
        <v>137</v>
      </c>
      <c r="BN1222" s="234">
        <v>0</v>
      </c>
      <c r="BO1222" s="234" t="s">
        <v>137</v>
      </c>
      <c r="BP1222" s="234">
        <v>0</v>
      </c>
      <c r="BQ1222" s="234">
        <v>0</v>
      </c>
      <c r="BR1222" s="357" t="s">
        <v>148</v>
      </c>
      <c r="BS1222" s="234" t="s">
        <v>137</v>
      </c>
      <c r="BT1222" s="234">
        <v>0</v>
      </c>
      <c r="BU1222" s="234" t="s">
        <v>137</v>
      </c>
      <c r="BV1222" s="181">
        <v>0</v>
      </c>
      <c r="BW1222" s="181">
        <v>0</v>
      </c>
      <c r="BX1222" s="358" t="s">
        <v>148</v>
      </c>
      <c r="BY1222" s="234"/>
      <c r="BZ1222" s="181">
        <v>0</v>
      </c>
      <c r="CA1222" s="234" t="s">
        <v>137</v>
      </c>
      <c r="CB1222" s="181">
        <v>0</v>
      </c>
      <c r="CC1222" s="181">
        <v>0</v>
      </c>
      <c r="CD1222" s="358" t="s">
        <v>148</v>
      </c>
      <c r="CE1222" s="234" t="s">
        <v>137</v>
      </c>
      <c r="CF1222" s="181">
        <v>0</v>
      </c>
      <c r="CG1222" s="234" t="s">
        <v>137</v>
      </c>
      <c r="CH1222" s="181">
        <v>0</v>
      </c>
      <c r="CI1222" s="181">
        <v>0</v>
      </c>
      <c r="CJ1222" s="358" t="s">
        <v>148</v>
      </c>
      <c r="CK1222" s="181" t="s">
        <v>137</v>
      </c>
      <c r="CL1222" s="181">
        <v>0</v>
      </c>
      <c r="CM1222" s="234" t="s">
        <v>137</v>
      </c>
      <c r="CN1222" s="181">
        <v>0</v>
      </c>
      <c r="CO1222" s="181">
        <v>0</v>
      </c>
      <c r="CP1222" s="358" t="s">
        <v>148</v>
      </c>
      <c r="CQ1222" s="234" t="s">
        <v>137</v>
      </c>
      <c r="CR1222" s="181">
        <v>0</v>
      </c>
      <c r="CS1222" s="234" t="s">
        <v>137</v>
      </c>
      <c r="CT1222" s="181">
        <v>0</v>
      </c>
      <c r="CU1222" s="181">
        <v>0</v>
      </c>
      <c r="CV1222" s="358" t="s">
        <v>148</v>
      </c>
      <c r="CW1222" s="234" t="s">
        <v>137</v>
      </c>
      <c r="CX1222" s="181">
        <v>0</v>
      </c>
      <c r="CY1222" s="234" t="s">
        <v>137</v>
      </c>
      <c r="CZ1222" s="181">
        <v>0</v>
      </c>
      <c r="DA1222" s="181">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1">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1">
        <v>0</v>
      </c>
      <c r="GK1222" s="234" t="s">
        <v>137</v>
      </c>
      <c r="GL1222" s="181" t="s">
        <v>143</v>
      </c>
      <c r="GM1222" s="234" t="s">
        <v>144</v>
      </c>
      <c r="GN1222" s="180" t="s">
        <v>146</v>
      </c>
      <c r="GO1222" s="272"/>
      <c r="GP1222" s="272"/>
      <c r="GQ1222" s="181" t="s">
        <v>145</v>
      </c>
      <c r="GR1222" s="181" t="s">
        <v>146</v>
      </c>
      <c r="GS1222" s="181"/>
      <c r="GT1222" s="181"/>
      <c r="GU1222" s="181"/>
      <c r="GV1222" s="181"/>
      <c r="GW1222" s="234"/>
      <c r="GX1222" s="181"/>
      <c r="GY1222" s="181"/>
      <c r="GZ1222" s="181"/>
      <c r="HA1222" s="181"/>
      <c r="HB1222" s="181"/>
      <c r="HC1222" s="181"/>
      <c r="HD1222" s="557" t="s">
        <v>132</v>
      </c>
      <c r="HE1222" s="550" t="s">
        <v>132</v>
      </c>
      <c r="HF1222" s="558" t="s">
        <v>132</v>
      </c>
      <c r="HG1222" s="550"/>
      <c r="HH1222" s="550"/>
      <c r="HI1222" s="558" t="s">
        <v>148</v>
      </c>
      <c r="HJ1222" s="558" t="s">
        <v>132</v>
      </c>
      <c r="HK1222" s="550" t="s">
        <v>19225</v>
      </c>
    </row>
    <row r="1223" spans="1:219" s="164" customFormat="1" ht="115" customHeight="1">
      <c r="A1223" s="337" t="s">
        <v>7833</v>
      </c>
      <c r="B1223" s="181" t="s">
        <v>7606</v>
      </c>
      <c r="C1223" s="181" t="s">
        <v>7834</v>
      </c>
      <c r="D1223" s="195" t="s">
        <v>114</v>
      </c>
      <c r="E1223" s="181"/>
      <c r="F1223" s="181"/>
      <c r="G1223" s="234" t="s">
        <v>137</v>
      </c>
      <c r="H1223" s="181" t="s">
        <v>138</v>
      </c>
      <c r="I1223" s="234" t="s">
        <v>137</v>
      </c>
      <c r="J1223" s="234" t="s">
        <v>137</v>
      </c>
      <c r="K1223" s="355" t="s">
        <v>138</v>
      </c>
      <c r="L1223" s="181" t="s">
        <v>137</v>
      </c>
      <c r="M1223" s="434" t="s">
        <v>137</v>
      </c>
      <c r="N1223" s="181" t="s">
        <v>138</v>
      </c>
      <c r="O1223" s="181" t="s">
        <v>137</v>
      </c>
      <c r="P1223" s="234" t="s">
        <v>137</v>
      </c>
      <c r="Q1223" s="181" t="s">
        <v>138</v>
      </c>
      <c r="R1223" s="181" t="s">
        <v>137</v>
      </c>
      <c r="S1223" s="234" t="s">
        <v>137</v>
      </c>
      <c r="T1223" s="181" t="s">
        <v>132</v>
      </c>
      <c r="U1223" s="234" t="s">
        <v>137</v>
      </c>
      <c r="V1223" s="234" t="s">
        <v>137</v>
      </c>
      <c r="W1223" s="181" t="s">
        <v>132</v>
      </c>
      <c r="X1223" s="181" t="s">
        <v>137</v>
      </c>
      <c r="Y1223" s="234" t="s">
        <v>137</v>
      </c>
      <c r="Z1223" s="181" t="s">
        <v>138</v>
      </c>
      <c r="AA1223" s="181" t="s">
        <v>137</v>
      </c>
      <c r="AB1223" s="234" t="s">
        <v>137</v>
      </c>
      <c r="AC1223" s="181" t="s">
        <v>138</v>
      </c>
      <c r="AD1223" s="181" t="s">
        <v>137</v>
      </c>
      <c r="AE1223" s="234" t="s">
        <v>137</v>
      </c>
      <c r="AF1223" s="201" t="s">
        <v>148</v>
      </c>
      <c r="AG1223" s="181"/>
      <c r="AH1223" s="246"/>
      <c r="AI1223" s="181" t="s">
        <v>132</v>
      </c>
      <c r="AJ1223" s="181" t="s">
        <v>137</v>
      </c>
      <c r="AK1223" s="234" t="s">
        <v>137</v>
      </c>
      <c r="AL1223" s="181" t="s">
        <v>132</v>
      </c>
      <c r="AM1223" s="181" t="s">
        <v>137</v>
      </c>
      <c r="AN1223" s="234" t="s">
        <v>137</v>
      </c>
      <c r="AO1223" s="181" t="s">
        <v>132</v>
      </c>
      <c r="AP1223" s="234" t="s">
        <v>137</v>
      </c>
      <c r="AQ1223" s="234" t="s">
        <v>137</v>
      </c>
      <c r="AR1223" s="181" t="s">
        <v>132</v>
      </c>
      <c r="AS1223" s="234" t="s">
        <v>137</v>
      </c>
      <c r="AT1223" s="234" t="s">
        <v>137</v>
      </c>
      <c r="AU1223" s="181" t="s">
        <v>132</v>
      </c>
      <c r="AV1223" s="181" t="s">
        <v>137</v>
      </c>
      <c r="AW1223" s="234" t="s">
        <v>137</v>
      </c>
      <c r="AX1223" s="181" t="s">
        <v>132</v>
      </c>
      <c r="AY1223" s="181" t="s">
        <v>137</v>
      </c>
      <c r="AZ1223" s="234" t="s">
        <v>137</v>
      </c>
      <c r="BA1223" s="181" t="s">
        <v>132</v>
      </c>
      <c r="BB1223" s="181" t="s">
        <v>137</v>
      </c>
      <c r="BC1223" s="234" t="s">
        <v>137</v>
      </c>
      <c r="BD1223" s="181">
        <v>1</v>
      </c>
      <c r="BE1223" s="181">
        <v>0</v>
      </c>
      <c r="BF1223" s="357">
        <v>0</v>
      </c>
      <c r="BG1223" s="234" t="s">
        <v>137</v>
      </c>
      <c r="BH1223" s="181">
        <v>0</v>
      </c>
      <c r="BI1223" s="234" t="s">
        <v>137</v>
      </c>
      <c r="BJ1223" s="181">
        <v>1</v>
      </c>
      <c r="BK1223" s="181">
        <v>0</v>
      </c>
      <c r="BL1223" s="357">
        <v>0</v>
      </c>
      <c r="BM1223" s="234" t="s">
        <v>137</v>
      </c>
      <c r="BN1223" s="181">
        <v>0</v>
      </c>
      <c r="BO1223" s="234" t="s">
        <v>137</v>
      </c>
      <c r="BP1223" s="181">
        <v>0</v>
      </c>
      <c r="BQ1223" s="181">
        <v>0</v>
      </c>
      <c r="BR1223" s="357" t="s">
        <v>148</v>
      </c>
      <c r="BS1223" s="234" t="s">
        <v>137</v>
      </c>
      <c r="BT1223" s="181">
        <v>0</v>
      </c>
      <c r="BU1223" s="234" t="s">
        <v>137</v>
      </c>
      <c r="BV1223" s="181">
        <v>0</v>
      </c>
      <c r="BW1223" s="181">
        <v>0</v>
      </c>
      <c r="BX1223" s="358" t="s">
        <v>148</v>
      </c>
      <c r="BY1223" s="234"/>
      <c r="BZ1223" s="181">
        <v>0</v>
      </c>
      <c r="CA1223" s="234" t="s">
        <v>137</v>
      </c>
      <c r="CB1223" s="181">
        <v>1</v>
      </c>
      <c r="CC1223" s="181">
        <v>1</v>
      </c>
      <c r="CD1223" s="358">
        <v>1</v>
      </c>
      <c r="CE1223" s="234" t="s">
        <v>137</v>
      </c>
      <c r="CF1223" s="181">
        <v>0</v>
      </c>
      <c r="CG1223" s="234" t="s">
        <v>137</v>
      </c>
      <c r="CH1223" s="181">
        <v>0</v>
      </c>
      <c r="CI1223" s="181">
        <v>0</v>
      </c>
      <c r="CJ1223" s="358" t="s">
        <v>148</v>
      </c>
      <c r="CK1223" s="181" t="s">
        <v>137</v>
      </c>
      <c r="CL1223" s="181">
        <v>0</v>
      </c>
      <c r="CM1223" s="234" t="s">
        <v>137</v>
      </c>
      <c r="CN1223" s="181">
        <v>2</v>
      </c>
      <c r="CO1223" s="181">
        <v>2</v>
      </c>
      <c r="CP1223" s="358">
        <v>1</v>
      </c>
      <c r="CQ1223" s="234" t="s">
        <v>137</v>
      </c>
      <c r="CR1223" s="181">
        <v>0</v>
      </c>
      <c r="CS1223" s="234" t="s">
        <v>137</v>
      </c>
      <c r="CT1223" s="181">
        <v>0</v>
      </c>
      <c r="CU1223" s="181">
        <v>0</v>
      </c>
      <c r="CV1223" s="358" t="s">
        <v>148</v>
      </c>
      <c r="CW1223" s="234" t="s">
        <v>137</v>
      </c>
      <c r="CX1223" s="181">
        <v>0</v>
      </c>
      <c r="CY1223" s="234" t="s">
        <v>137</v>
      </c>
      <c r="CZ1223" s="181">
        <v>0</v>
      </c>
      <c r="DA1223" s="181">
        <v>0</v>
      </c>
      <c r="DB1223" s="358" t="s">
        <v>148</v>
      </c>
      <c r="DC1223" s="234" t="s">
        <v>137</v>
      </c>
      <c r="DD1223" s="181">
        <v>0</v>
      </c>
      <c r="DE1223" s="234" t="s">
        <v>137</v>
      </c>
      <c r="DF1223" s="181">
        <v>0</v>
      </c>
      <c r="DG1223" s="181">
        <v>0</v>
      </c>
      <c r="DH1223" s="358" t="s">
        <v>148</v>
      </c>
      <c r="DI1223" s="234" t="s">
        <v>137</v>
      </c>
      <c r="DJ1223" s="181">
        <v>0</v>
      </c>
      <c r="DK1223" s="234" t="s">
        <v>137</v>
      </c>
      <c r="DL1223" s="181">
        <v>2</v>
      </c>
      <c r="DM1223" s="181">
        <v>1</v>
      </c>
      <c r="DN1223" s="358">
        <v>0.5</v>
      </c>
      <c r="DO1223" s="234" t="s">
        <v>19213</v>
      </c>
      <c r="DP1223" s="181">
        <v>0</v>
      </c>
      <c r="DQ1223" s="234" t="s">
        <v>137</v>
      </c>
      <c r="DR1223" s="181">
        <v>14</v>
      </c>
      <c r="DS1223" s="181">
        <v>0</v>
      </c>
      <c r="DT1223" s="358">
        <v>0</v>
      </c>
      <c r="DU1223" s="234" t="s">
        <v>7835</v>
      </c>
      <c r="DV1223" s="181">
        <v>0</v>
      </c>
      <c r="DW1223" s="234" t="s">
        <v>137</v>
      </c>
      <c r="DX1223" s="181">
        <v>0</v>
      </c>
      <c r="DY1223" s="181">
        <v>0</v>
      </c>
      <c r="DZ1223" s="357" t="s">
        <v>148</v>
      </c>
      <c r="EA1223" s="234" t="s">
        <v>137</v>
      </c>
      <c r="EB1223" s="181">
        <v>0</v>
      </c>
      <c r="EC1223" s="234" t="s">
        <v>137</v>
      </c>
      <c r="ED1223" s="181">
        <v>0</v>
      </c>
      <c r="EE1223" s="181">
        <v>0</v>
      </c>
      <c r="EF1223" s="357" t="s">
        <v>148</v>
      </c>
      <c r="EG1223" s="234" t="s">
        <v>137</v>
      </c>
      <c r="EH1223" s="181">
        <v>0</v>
      </c>
      <c r="EI1223" s="234" t="s">
        <v>137</v>
      </c>
      <c r="EJ1223" s="181">
        <v>0</v>
      </c>
      <c r="EK1223" s="181">
        <v>0</v>
      </c>
      <c r="EL1223" s="357" t="s">
        <v>148</v>
      </c>
      <c r="EM1223" s="234" t="s">
        <v>137</v>
      </c>
      <c r="EN1223" s="181">
        <v>0</v>
      </c>
      <c r="EO1223" s="234" t="s">
        <v>137</v>
      </c>
      <c r="EP1223" s="181">
        <v>0</v>
      </c>
      <c r="EQ1223" s="181">
        <v>0</v>
      </c>
      <c r="ER1223" s="358" t="s">
        <v>148</v>
      </c>
      <c r="ES1223" s="234" t="s">
        <v>137</v>
      </c>
      <c r="ET1223" s="181">
        <v>0</v>
      </c>
      <c r="EU1223" s="234" t="s">
        <v>137</v>
      </c>
      <c r="EV1223" s="181">
        <v>1</v>
      </c>
      <c r="EW1223" s="181">
        <v>0</v>
      </c>
      <c r="EX1223" s="359">
        <v>0</v>
      </c>
      <c r="EY1223" s="234" t="s">
        <v>7835</v>
      </c>
      <c r="EZ1223" s="181">
        <v>0</v>
      </c>
      <c r="FA1223" s="234" t="s">
        <v>137</v>
      </c>
      <c r="FB1223" s="181">
        <v>0</v>
      </c>
      <c r="FC1223" s="181">
        <v>0</v>
      </c>
      <c r="FD1223" s="359" t="s">
        <v>148</v>
      </c>
      <c r="FE1223" s="234" t="s">
        <v>137</v>
      </c>
      <c r="FF1223" s="181">
        <v>0</v>
      </c>
      <c r="FG1223" s="234" t="s">
        <v>137</v>
      </c>
      <c r="FH1223" s="181">
        <v>0</v>
      </c>
      <c r="FI1223" s="181">
        <v>0</v>
      </c>
      <c r="FJ1223" s="359" t="s">
        <v>148</v>
      </c>
      <c r="FK1223" s="234" t="s">
        <v>137</v>
      </c>
      <c r="FL1223" s="181">
        <v>0</v>
      </c>
      <c r="FM1223" s="234" t="s">
        <v>137</v>
      </c>
      <c r="FN1223" s="181">
        <v>0</v>
      </c>
      <c r="FO1223" s="181">
        <v>0</v>
      </c>
      <c r="FP1223" s="359" t="s">
        <v>148</v>
      </c>
      <c r="FQ1223" s="234" t="s">
        <v>137</v>
      </c>
      <c r="FR1223" s="181">
        <v>0</v>
      </c>
      <c r="FS1223" s="234" t="s">
        <v>137</v>
      </c>
      <c r="FT1223" s="181">
        <v>0</v>
      </c>
      <c r="FU1223" s="181">
        <v>0</v>
      </c>
      <c r="FV1223" s="359" t="s">
        <v>148</v>
      </c>
      <c r="FW1223" s="234" t="s">
        <v>137</v>
      </c>
      <c r="FX1223" s="181">
        <v>0</v>
      </c>
      <c r="FY1223" s="234" t="s">
        <v>137</v>
      </c>
      <c r="FZ1223" s="181">
        <v>1</v>
      </c>
      <c r="GA1223" s="181">
        <v>1</v>
      </c>
      <c r="GB1223" s="359">
        <v>1</v>
      </c>
      <c r="GC1223" s="234" t="s">
        <v>137</v>
      </c>
      <c r="GD1223" s="181">
        <v>0</v>
      </c>
      <c r="GE1223" s="234" t="s">
        <v>137</v>
      </c>
      <c r="GF1223" s="181">
        <v>0</v>
      </c>
      <c r="GG1223" s="181">
        <v>0</v>
      </c>
      <c r="GH1223" s="359" t="s">
        <v>148</v>
      </c>
      <c r="GI1223" s="234"/>
      <c r="GJ1223" s="181">
        <v>0</v>
      </c>
      <c r="GK1223" s="234" t="s">
        <v>137</v>
      </c>
      <c r="GL1223" s="181" t="s">
        <v>143</v>
      </c>
      <c r="GM1223" s="181" t="s">
        <v>144</v>
      </c>
      <c r="GN1223" s="180" t="s">
        <v>146</v>
      </c>
      <c r="GO1223" s="272"/>
      <c r="GP1223" s="272"/>
      <c r="GQ1223" s="181" t="s">
        <v>145</v>
      </c>
      <c r="GR1223" s="181" t="s">
        <v>146</v>
      </c>
      <c r="GS1223" s="181"/>
      <c r="GT1223" s="181"/>
      <c r="GU1223" s="181"/>
      <c r="GV1223" s="181"/>
      <c r="GW1223" s="234"/>
      <c r="GX1223" s="181"/>
      <c r="GY1223" s="181"/>
      <c r="GZ1223" s="181"/>
      <c r="HA1223" s="181"/>
      <c r="HB1223" s="181"/>
      <c r="HC1223" s="181"/>
      <c r="HD1223" s="557" t="s">
        <v>132</v>
      </c>
      <c r="HE1223" s="550" t="s">
        <v>132</v>
      </c>
      <c r="HF1223" s="558" t="s">
        <v>132</v>
      </c>
      <c r="HG1223" s="550"/>
      <c r="HH1223" s="550"/>
      <c r="HI1223" s="558" t="s">
        <v>132</v>
      </c>
      <c r="HJ1223" s="558" t="s">
        <v>148</v>
      </c>
      <c r="HK1223" s="550"/>
    </row>
    <row r="1224" spans="1:219" s="164" customFormat="1" ht="115" customHeight="1">
      <c r="A1224" s="337" t="s">
        <v>7836</v>
      </c>
      <c r="B1224" s="181" t="s">
        <v>7606</v>
      </c>
      <c r="C1224" s="181" t="s">
        <v>7837</v>
      </c>
      <c r="D1224" s="181" t="s">
        <v>114</v>
      </c>
      <c r="E1224" s="181" t="s">
        <v>132</v>
      </c>
      <c r="F1224" s="234" t="s">
        <v>137</v>
      </c>
      <c r="G1224" s="234" t="s">
        <v>137</v>
      </c>
      <c r="H1224" s="181" t="s">
        <v>132</v>
      </c>
      <c r="I1224" s="234" t="s">
        <v>137</v>
      </c>
      <c r="J1224" s="234" t="s">
        <v>137</v>
      </c>
      <c r="K1224" s="355" t="s">
        <v>138</v>
      </c>
      <c r="L1224" s="234" t="s">
        <v>137</v>
      </c>
      <c r="M1224" s="434" t="s">
        <v>137</v>
      </c>
      <c r="N1224" s="181" t="s">
        <v>138</v>
      </c>
      <c r="O1224" s="234" t="s">
        <v>137</v>
      </c>
      <c r="P1224" s="234" t="s">
        <v>137</v>
      </c>
      <c r="Q1224" s="181" t="s">
        <v>132</v>
      </c>
      <c r="R1224" s="234" t="s">
        <v>137</v>
      </c>
      <c r="S1224" s="234" t="s">
        <v>137</v>
      </c>
      <c r="T1224" s="181" t="s">
        <v>132</v>
      </c>
      <c r="U1224" s="234" t="s">
        <v>137</v>
      </c>
      <c r="V1224" s="234" t="s">
        <v>137</v>
      </c>
      <c r="W1224" s="181" t="s">
        <v>132</v>
      </c>
      <c r="X1224" s="234" t="s">
        <v>137</v>
      </c>
      <c r="Y1224" s="234" t="s">
        <v>137</v>
      </c>
      <c r="Z1224" s="181" t="s">
        <v>138</v>
      </c>
      <c r="AA1224" s="234" t="s">
        <v>132</v>
      </c>
      <c r="AB1224" s="234" t="s">
        <v>7838</v>
      </c>
      <c r="AC1224" s="234" t="s">
        <v>138</v>
      </c>
      <c r="AD1224" s="234" t="s">
        <v>137</v>
      </c>
      <c r="AE1224" s="234" t="s">
        <v>137</v>
      </c>
      <c r="AF1224" s="201" t="s">
        <v>148</v>
      </c>
      <c r="AG1224" s="181"/>
      <c r="AH1224" s="246"/>
      <c r="AI1224" s="181"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1" t="s">
        <v>132</v>
      </c>
      <c r="AY1224" s="234" t="s">
        <v>137</v>
      </c>
      <c r="AZ1224" s="234" t="s">
        <v>137</v>
      </c>
      <c r="BA1224" s="234" t="s">
        <v>138</v>
      </c>
      <c r="BB1224" s="181" t="s">
        <v>137</v>
      </c>
      <c r="BC1224" s="234" t="s">
        <v>137</v>
      </c>
      <c r="BD1224" s="181">
        <v>2</v>
      </c>
      <c r="BE1224" s="181">
        <v>0</v>
      </c>
      <c r="BF1224" s="357">
        <v>0</v>
      </c>
      <c r="BG1224" s="234" t="s">
        <v>15152</v>
      </c>
      <c r="BH1224" s="181">
        <v>0</v>
      </c>
      <c r="BI1224" s="234" t="s">
        <v>137</v>
      </c>
      <c r="BJ1224" s="181">
        <v>0</v>
      </c>
      <c r="BK1224" s="181">
        <v>0</v>
      </c>
      <c r="BL1224" s="458" t="s">
        <v>148</v>
      </c>
      <c r="BM1224" s="234" t="s">
        <v>137</v>
      </c>
      <c r="BN1224" s="234">
        <v>0</v>
      </c>
      <c r="BO1224" s="234" t="s">
        <v>137</v>
      </c>
      <c r="BP1224" s="234">
        <v>1</v>
      </c>
      <c r="BQ1224" s="234">
        <v>1</v>
      </c>
      <c r="BR1224" s="357">
        <v>1</v>
      </c>
      <c r="BS1224" s="234" t="s">
        <v>137</v>
      </c>
      <c r="BT1224" s="234">
        <v>0</v>
      </c>
      <c r="BU1224" s="234" t="s">
        <v>137</v>
      </c>
      <c r="BV1224" s="181">
        <v>0</v>
      </c>
      <c r="BW1224" s="181">
        <v>0</v>
      </c>
      <c r="BX1224" s="358" t="s">
        <v>148</v>
      </c>
      <c r="BY1224" s="234"/>
      <c r="BZ1224" s="181">
        <v>0</v>
      </c>
      <c r="CA1224" s="234" t="s">
        <v>137</v>
      </c>
      <c r="CB1224" s="181">
        <v>1</v>
      </c>
      <c r="CC1224" s="181">
        <v>1</v>
      </c>
      <c r="CD1224" s="358">
        <v>1</v>
      </c>
      <c r="CE1224" s="234" t="s">
        <v>137</v>
      </c>
      <c r="CF1224" s="181">
        <v>0</v>
      </c>
      <c r="CG1224" s="234" t="s">
        <v>137</v>
      </c>
      <c r="CH1224" s="181">
        <v>3</v>
      </c>
      <c r="CI1224" s="181">
        <v>3</v>
      </c>
      <c r="CJ1224" s="358">
        <v>1</v>
      </c>
      <c r="CK1224" s="181" t="s">
        <v>137</v>
      </c>
      <c r="CL1224" s="181">
        <v>0</v>
      </c>
      <c r="CM1224" s="234" t="s">
        <v>137</v>
      </c>
      <c r="CN1224" s="181">
        <v>0</v>
      </c>
      <c r="CO1224" s="181">
        <v>0</v>
      </c>
      <c r="CP1224" s="358" t="s">
        <v>148</v>
      </c>
      <c r="CQ1224" s="234" t="s">
        <v>137</v>
      </c>
      <c r="CR1224" s="181">
        <v>0</v>
      </c>
      <c r="CS1224" s="234" t="s">
        <v>137</v>
      </c>
      <c r="CT1224" s="181">
        <v>0</v>
      </c>
      <c r="CU1224" s="181"/>
      <c r="CV1224" s="358" t="s">
        <v>148</v>
      </c>
      <c r="CW1224" s="234"/>
      <c r="CX1224" s="181"/>
      <c r="CY1224" s="234"/>
      <c r="CZ1224" s="181">
        <v>0</v>
      </c>
      <c r="DA1224" s="181">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1">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1">
        <v>0</v>
      </c>
      <c r="GK1224" s="234" t="s">
        <v>137</v>
      </c>
      <c r="GL1224" s="181" t="s">
        <v>143</v>
      </c>
      <c r="GM1224" s="234" t="s">
        <v>144</v>
      </c>
      <c r="GN1224" s="180" t="s">
        <v>146</v>
      </c>
      <c r="GO1224" s="272"/>
      <c r="GP1224" s="272"/>
      <c r="GQ1224" s="181" t="s">
        <v>145</v>
      </c>
      <c r="GR1224" s="181" t="s">
        <v>146</v>
      </c>
      <c r="GS1224" s="181"/>
      <c r="GT1224" s="181"/>
      <c r="GU1224" s="181"/>
      <c r="GV1224" s="181"/>
      <c r="GW1224" s="234"/>
      <c r="GX1224" s="181"/>
      <c r="GY1224" s="181"/>
      <c r="GZ1224" s="181"/>
      <c r="HA1224" s="181"/>
      <c r="HB1224" s="181"/>
      <c r="HC1224" s="181"/>
      <c r="HD1224" s="557" t="s">
        <v>132</v>
      </c>
      <c r="HE1224" s="550" t="s">
        <v>132</v>
      </c>
      <c r="HF1224" s="558" t="s">
        <v>132</v>
      </c>
      <c r="HG1224" s="550"/>
      <c r="HH1224" s="550"/>
      <c r="HI1224" s="558" t="s">
        <v>132</v>
      </c>
      <c r="HJ1224" s="558" t="s">
        <v>148</v>
      </c>
      <c r="HK1224" s="550"/>
    </row>
    <row r="1225" spans="1:219" s="164" customFormat="1" ht="115" customHeight="1">
      <c r="A1225" s="337" t="s">
        <v>7844</v>
      </c>
      <c r="B1225" s="181" t="s">
        <v>7606</v>
      </c>
      <c r="C1225" s="181" t="s">
        <v>7845</v>
      </c>
      <c r="D1225" s="181" t="s">
        <v>114</v>
      </c>
      <c r="E1225" s="181" t="s">
        <v>138</v>
      </c>
      <c r="F1225" s="234" t="s">
        <v>137</v>
      </c>
      <c r="G1225" s="234" t="s">
        <v>137</v>
      </c>
      <c r="H1225" s="181" t="s">
        <v>138</v>
      </c>
      <c r="I1225" s="234" t="s">
        <v>137</v>
      </c>
      <c r="J1225" s="234" t="s">
        <v>137</v>
      </c>
      <c r="K1225" s="355" t="s">
        <v>138</v>
      </c>
      <c r="L1225" s="234" t="s">
        <v>137</v>
      </c>
      <c r="M1225" s="434" t="s">
        <v>137</v>
      </c>
      <c r="N1225" s="181" t="s">
        <v>138</v>
      </c>
      <c r="O1225" s="234" t="s">
        <v>137</v>
      </c>
      <c r="P1225" s="234" t="s">
        <v>137</v>
      </c>
      <c r="Q1225" s="181" t="s">
        <v>138</v>
      </c>
      <c r="R1225" s="234" t="s">
        <v>137</v>
      </c>
      <c r="S1225" s="234" t="s">
        <v>137</v>
      </c>
      <c r="T1225" s="181" t="s">
        <v>138</v>
      </c>
      <c r="U1225" s="234" t="s">
        <v>137</v>
      </c>
      <c r="V1225" s="234" t="s">
        <v>137</v>
      </c>
      <c r="W1225" s="181" t="s">
        <v>138</v>
      </c>
      <c r="X1225" s="234" t="s">
        <v>137</v>
      </c>
      <c r="Y1225" s="234" t="s">
        <v>137</v>
      </c>
      <c r="Z1225" s="181" t="s">
        <v>138</v>
      </c>
      <c r="AA1225" s="181" t="s">
        <v>132</v>
      </c>
      <c r="AB1225" s="234" t="s">
        <v>10783</v>
      </c>
      <c r="AC1225" s="234" t="s">
        <v>138</v>
      </c>
      <c r="AD1225" s="181" t="s">
        <v>132</v>
      </c>
      <c r="AE1225" s="234" t="s">
        <v>496</v>
      </c>
      <c r="AF1225" s="201" t="s">
        <v>148</v>
      </c>
      <c r="AG1225" s="181"/>
      <c r="AH1225" s="246"/>
      <c r="AI1225" s="181" t="s">
        <v>132</v>
      </c>
      <c r="AJ1225" s="234" t="s">
        <v>137</v>
      </c>
      <c r="AK1225" s="234" t="s">
        <v>137</v>
      </c>
      <c r="AL1225" s="181" t="s">
        <v>132</v>
      </c>
      <c r="AM1225" s="181" t="s">
        <v>137</v>
      </c>
      <c r="AN1225" s="181" t="s">
        <v>137</v>
      </c>
      <c r="AO1225" s="181" t="s">
        <v>132</v>
      </c>
      <c r="AP1225" s="234"/>
      <c r="AQ1225" s="234"/>
      <c r="AR1225" s="234" t="s">
        <v>138</v>
      </c>
      <c r="AS1225" s="234" t="s">
        <v>137</v>
      </c>
      <c r="AT1225" s="234" t="s">
        <v>137</v>
      </c>
      <c r="AU1225" s="181" t="s">
        <v>132</v>
      </c>
      <c r="AV1225" s="234"/>
      <c r="AW1225" s="234"/>
      <c r="AX1225" s="181" t="s">
        <v>132</v>
      </c>
      <c r="AY1225" s="234"/>
      <c r="AZ1225" s="234"/>
      <c r="BA1225" s="234" t="s">
        <v>138</v>
      </c>
      <c r="BB1225" s="181" t="s">
        <v>137</v>
      </c>
      <c r="BC1225" s="234" t="s">
        <v>137</v>
      </c>
      <c r="BD1225" s="181">
        <v>0</v>
      </c>
      <c r="BE1225" s="181">
        <v>0</v>
      </c>
      <c r="BF1225" s="357" t="s">
        <v>148</v>
      </c>
      <c r="BG1225" s="234" t="s">
        <v>137</v>
      </c>
      <c r="BH1225" s="181">
        <v>0</v>
      </c>
      <c r="BI1225" s="234" t="s">
        <v>137</v>
      </c>
      <c r="BJ1225" s="181">
        <v>1</v>
      </c>
      <c r="BK1225" s="181">
        <v>1</v>
      </c>
      <c r="BL1225" s="458">
        <v>1</v>
      </c>
      <c r="BM1225" s="234" t="s">
        <v>137</v>
      </c>
      <c r="BN1225" s="181">
        <v>0</v>
      </c>
      <c r="BO1225" s="181" t="s">
        <v>137</v>
      </c>
      <c r="BP1225" s="181">
        <v>0</v>
      </c>
      <c r="BQ1225" s="181">
        <v>0</v>
      </c>
      <c r="BR1225" s="357" t="s">
        <v>148</v>
      </c>
      <c r="BS1225" s="234" t="s">
        <v>137</v>
      </c>
      <c r="BT1225" s="181">
        <v>0</v>
      </c>
      <c r="BU1225" s="234" t="s">
        <v>137</v>
      </c>
      <c r="BV1225" s="181">
        <v>0</v>
      </c>
      <c r="BW1225" s="181">
        <v>0</v>
      </c>
      <c r="BX1225" s="358" t="s">
        <v>148</v>
      </c>
      <c r="BY1225" s="234"/>
      <c r="BZ1225" s="181">
        <v>0</v>
      </c>
      <c r="CA1225" s="234" t="s">
        <v>137</v>
      </c>
      <c r="CB1225" s="181">
        <v>1</v>
      </c>
      <c r="CC1225" s="181">
        <v>1</v>
      </c>
      <c r="CD1225" s="358">
        <v>1</v>
      </c>
      <c r="CE1225" s="234" t="s">
        <v>137</v>
      </c>
      <c r="CF1225" s="181">
        <v>0</v>
      </c>
      <c r="CG1225" s="234" t="s">
        <v>137</v>
      </c>
      <c r="CH1225" s="181">
        <v>1</v>
      </c>
      <c r="CI1225" s="181">
        <v>1</v>
      </c>
      <c r="CJ1225" s="358">
        <v>1</v>
      </c>
      <c r="CK1225" s="181" t="s">
        <v>137</v>
      </c>
      <c r="CL1225" s="181">
        <v>0</v>
      </c>
      <c r="CM1225" s="234" t="s">
        <v>137</v>
      </c>
      <c r="CN1225" s="181">
        <v>1</v>
      </c>
      <c r="CO1225" s="181">
        <v>1</v>
      </c>
      <c r="CP1225" s="358">
        <v>1</v>
      </c>
      <c r="CQ1225" s="234" t="s">
        <v>137</v>
      </c>
      <c r="CR1225" s="181">
        <v>0</v>
      </c>
      <c r="CS1225" s="234" t="s">
        <v>137</v>
      </c>
      <c r="CT1225" s="181">
        <v>0</v>
      </c>
      <c r="CU1225" s="181">
        <v>0</v>
      </c>
      <c r="CV1225" s="358" t="s">
        <v>148</v>
      </c>
      <c r="CW1225" s="234" t="s">
        <v>137</v>
      </c>
      <c r="CX1225" s="181">
        <v>0</v>
      </c>
      <c r="CY1225" s="234" t="s">
        <v>137</v>
      </c>
      <c r="CZ1225" s="181">
        <v>0</v>
      </c>
      <c r="DA1225" s="181">
        <v>0</v>
      </c>
      <c r="DB1225" s="457" t="s">
        <v>148</v>
      </c>
      <c r="DC1225" s="234" t="s">
        <v>137</v>
      </c>
      <c r="DD1225" s="234">
        <v>0</v>
      </c>
      <c r="DE1225" s="234" t="s">
        <v>137</v>
      </c>
      <c r="DF1225" s="234">
        <v>0</v>
      </c>
      <c r="DG1225" s="234">
        <v>0</v>
      </c>
      <c r="DH1225" s="457" t="s">
        <v>148</v>
      </c>
      <c r="DI1225" s="234" t="s">
        <v>137</v>
      </c>
      <c r="DJ1225" s="234">
        <v>0</v>
      </c>
      <c r="DK1225" s="234" t="s">
        <v>137</v>
      </c>
      <c r="DL1225" s="181">
        <v>2</v>
      </c>
      <c r="DM1225" s="181">
        <v>2</v>
      </c>
      <c r="DN1225" s="457">
        <v>1</v>
      </c>
      <c r="DO1225" s="234" t="s">
        <v>137</v>
      </c>
      <c r="DP1225" s="181">
        <v>0</v>
      </c>
      <c r="DQ1225" s="234" t="s">
        <v>137</v>
      </c>
      <c r="DR1225" s="181">
        <v>12</v>
      </c>
      <c r="DS1225" s="181">
        <v>0</v>
      </c>
      <c r="DT1225" s="457">
        <v>0</v>
      </c>
      <c r="DU1225" s="234" t="s">
        <v>7846</v>
      </c>
      <c r="DV1225" s="181">
        <v>0</v>
      </c>
      <c r="DW1225" s="181" t="s">
        <v>137</v>
      </c>
      <c r="DX1225" s="181">
        <v>0</v>
      </c>
      <c r="DY1225" s="181">
        <v>0</v>
      </c>
      <c r="DZ1225" s="458" t="s">
        <v>148</v>
      </c>
      <c r="EA1225" s="234" t="s">
        <v>137</v>
      </c>
      <c r="EB1225" s="181">
        <v>0</v>
      </c>
      <c r="EC1225" s="181" t="s">
        <v>137</v>
      </c>
      <c r="ED1225" s="181">
        <v>0</v>
      </c>
      <c r="EE1225" s="181">
        <v>0</v>
      </c>
      <c r="EF1225" s="357" t="s">
        <v>148</v>
      </c>
      <c r="EG1225" s="234"/>
      <c r="EH1225" s="181">
        <v>0</v>
      </c>
      <c r="EI1225" s="181" t="s">
        <v>137</v>
      </c>
      <c r="EJ1225" s="181">
        <v>0</v>
      </c>
      <c r="EK1225" s="181">
        <v>0</v>
      </c>
      <c r="EL1225" s="357" t="s">
        <v>148</v>
      </c>
      <c r="EM1225" s="234" t="s">
        <v>137</v>
      </c>
      <c r="EN1225" s="181">
        <v>0</v>
      </c>
      <c r="EO1225" s="181" t="s">
        <v>137</v>
      </c>
      <c r="EP1225" s="181">
        <v>1</v>
      </c>
      <c r="EQ1225" s="181">
        <v>0</v>
      </c>
      <c r="ER1225" s="457">
        <v>0</v>
      </c>
      <c r="ES1225" s="234" t="s">
        <v>7846</v>
      </c>
      <c r="ET1225" s="181">
        <v>0</v>
      </c>
      <c r="EU1225" s="181" t="s">
        <v>137</v>
      </c>
      <c r="EV1225" s="181">
        <v>9</v>
      </c>
      <c r="EW1225" s="181">
        <v>0</v>
      </c>
      <c r="EX1225" s="457">
        <v>0</v>
      </c>
      <c r="EY1225" s="234" t="s">
        <v>7846</v>
      </c>
      <c r="EZ1225" s="181">
        <v>0</v>
      </c>
      <c r="FA1225" s="181" t="s">
        <v>137</v>
      </c>
      <c r="FB1225" s="181">
        <v>0</v>
      </c>
      <c r="FC1225" s="181">
        <v>0</v>
      </c>
      <c r="FD1225" s="457" t="s">
        <v>148</v>
      </c>
      <c r="FE1225" s="234" t="s">
        <v>137</v>
      </c>
      <c r="FF1225" s="181">
        <v>0</v>
      </c>
      <c r="FG1225" s="181" t="s">
        <v>137</v>
      </c>
      <c r="FH1225" s="181">
        <v>0</v>
      </c>
      <c r="FI1225" s="181">
        <v>0</v>
      </c>
      <c r="FJ1225" s="457" t="s">
        <v>148</v>
      </c>
      <c r="FK1225" s="234" t="s">
        <v>137</v>
      </c>
      <c r="FL1225" s="181">
        <v>0</v>
      </c>
      <c r="FM1225" s="181" t="s">
        <v>137</v>
      </c>
      <c r="FN1225" s="181">
        <v>0</v>
      </c>
      <c r="FO1225" s="181">
        <v>0</v>
      </c>
      <c r="FP1225" s="457" t="s">
        <v>148</v>
      </c>
      <c r="FQ1225" s="234" t="s">
        <v>137</v>
      </c>
      <c r="FR1225" s="181">
        <v>0</v>
      </c>
      <c r="FS1225" s="181" t="s">
        <v>137</v>
      </c>
      <c r="FT1225" s="181">
        <v>1</v>
      </c>
      <c r="FU1225" s="181">
        <v>0</v>
      </c>
      <c r="FV1225" s="457">
        <v>0</v>
      </c>
      <c r="FW1225" s="234" t="s">
        <v>7846</v>
      </c>
      <c r="FX1225" s="181">
        <v>0</v>
      </c>
      <c r="FY1225" s="181" t="s">
        <v>137</v>
      </c>
      <c r="FZ1225" s="181">
        <v>1</v>
      </c>
      <c r="GA1225" s="181">
        <v>0</v>
      </c>
      <c r="GB1225" s="457">
        <v>0</v>
      </c>
      <c r="GC1225" s="234" t="s">
        <v>7846</v>
      </c>
      <c r="GD1225" s="181">
        <v>1</v>
      </c>
      <c r="GE1225" s="234" t="s">
        <v>7846</v>
      </c>
      <c r="GF1225" s="181">
        <v>0</v>
      </c>
      <c r="GG1225" s="181">
        <v>0</v>
      </c>
      <c r="GH1225" s="457" t="s">
        <v>148</v>
      </c>
      <c r="GI1225" s="234"/>
      <c r="GJ1225" s="181">
        <v>0</v>
      </c>
      <c r="GK1225" s="234" t="s">
        <v>137</v>
      </c>
      <c r="GL1225" s="181" t="s">
        <v>143</v>
      </c>
      <c r="GM1225" s="234" t="s">
        <v>144</v>
      </c>
      <c r="GN1225" s="180" t="s">
        <v>146</v>
      </c>
      <c r="GO1225" s="272"/>
      <c r="GP1225" s="272"/>
      <c r="GQ1225" s="181" t="s">
        <v>145</v>
      </c>
      <c r="GR1225" s="181" t="s">
        <v>146</v>
      </c>
      <c r="GS1225" s="181"/>
      <c r="GT1225" s="181"/>
      <c r="GU1225" s="181"/>
      <c r="GV1225" s="181"/>
      <c r="GW1225" s="234"/>
      <c r="GX1225" s="181"/>
      <c r="GY1225" s="181"/>
      <c r="GZ1225" s="181"/>
      <c r="HA1225" s="181"/>
      <c r="HB1225" s="181"/>
      <c r="HC1225" s="181"/>
      <c r="HD1225" s="557" t="s">
        <v>132</v>
      </c>
      <c r="HE1225" s="550" t="s">
        <v>132</v>
      </c>
      <c r="HF1225" s="558" t="s">
        <v>132</v>
      </c>
      <c r="HG1225" s="550"/>
      <c r="HH1225" s="550"/>
      <c r="HI1225" s="558" t="s">
        <v>132</v>
      </c>
      <c r="HJ1225" s="558" t="s">
        <v>148</v>
      </c>
      <c r="HK1225" s="550"/>
    </row>
    <row r="1226" spans="1:219" s="164" customFormat="1" ht="115" customHeight="1">
      <c r="A1226" s="459" t="s">
        <v>7847</v>
      </c>
      <c r="B1226" s="459" t="s">
        <v>7606</v>
      </c>
      <c r="C1226" s="459" t="s">
        <v>7848</v>
      </c>
      <c r="D1226" s="195" t="s">
        <v>114</v>
      </c>
      <c r="E1226" s="181" t="s">
        <v>132</v>
      </c>
      <c r="F1226" s="181" t="s">
        <v>137</v>
      </c>
      <c r="G1226" s="234" t="s">
        <v>137</v>
      </c>
      <c r="H1226" s="181" t="s">
        <v>138</v>
      </c>
      <c r="I1226" s="234" t="s">
        <v>137</v>
      </c>
      <c r="J1226" s="234" t="s">
        <v>137</v>
      </c>
      <c r="K1226" s="355" t="s">
        <v>138</v>
      </c>
      <c r="L1226" s="181" t="s">
        <v>137</v>
      </c>
      <c r="M1226" s="434" t="s">
        <v>137</v>
      </c>
      <c r="N1226" s="181" t="s">
        <v>138</v>
      </c>
      <c r="O1226" s="181" t="s">
        <v>137</v>
      </c>
      <c r="P1226" s="234" t="s">
        <v>137</v>
      </c>
      <c r="Q1226" s="181" t="s">
        <v>138</v>
      </c>
      <c r="R1226" s="181" t="s">
        <v>137</v>
      </c>
      <c r="S1226" s="234" t="s">
        <v>137</v>
      </c>
      <c r="T1226" s="181" t="s">
        <v>132</v>
      </c>
      <c r="U1226" s="234" t="s">
        <v>137</v>
      </c>
      <c r="V1226" s="234" t="s">
        <v>137</v>
      </c>
      <c r="W1226" s="181" t="s">
        <v>132</v>
      </c>
      <c r="X1226" s="181" t="s">
        <v>137</v>
      </c>
      <c r="Y1226" s="234" t="s">
        <v>137</v>
      </c>
      <c r="Z1226" s="181" t="s">
        <v>138</v>
      </c>
      <c r="AA1226" s="181" t="s">
        <v>132</v>
      </c>
      <c r="AB1226" s="234" t="s">
        <v>496</v>
      </c>
      <c r="AC1226" s="181" t="s">
        <v>138</v>
      </c>
      <c r="AD1226" s="181" t="s">
        <v>137</v>
      </c>
      <c r="AE1226" s="234" t="s">
        <v>137</v>
      </c>
      <c r="AF1226" s="201" t="s">
        <v>148</v>
      </c>
      <c r="AG1226" s="181"/>
      <c r="AH1226" s="246"/>
      <c r="AI1226" s="181" t="s">
        <v>138</v>
      </c>
      <c r="AJ1226" s="181" t="s">
        <v>137</v>
      </c>
      <c r="AK1226" s="234" t="s">
        <v>137</v>
      </c>
      <c r="AL1226" s="181" t="s">
        <v>138</v>
      </c>
      <c r="AM1226" s="181" t="s">
        <v>137</v>
      </c>
      <c r="AN1226" s="234" t="s">
        <v>137</v>
      </c>
      <c r="AO1226" s="181" t="s">
        <v>138</v>
      </c>
      <c r="AP1226" s="234" t="s">
        <v>137</v>
      </c>
      <c r="AQ1226" s="234" t="s">
        <v>137</v>
      </c>
      <c r="AR1226" s="181" t="s">
        <v>138</v>
      </c>
      <c r="AS1226" s="234" t="s">
        <v>137</v>
      </c>
      <c r="AT1226" s="234" t="s">
        <v>137</v>
      </c>
      <c r="AU1226" s="181" t="s">
        <v>132</v>
      </c>
      <c r="AV1226" s="181" t="s">
        <v>137</v>
      </c>
      <c r="AW1226" s="234" t="s">
        <v>137</v>
      </c>
      <c r="AX1226" s="181" t="s">
        <v>132</v>
      </c>
      <c r="AY1226" s="181" t="s">
        <v>137</v>
      </c>
      <c r="AZ1226" s="234" t="s">
        <v>137</v>
      </c>
      <c r="BA1226" s="181" t="s">
        <v>132</v>
      </c>
      <c r="BB1226" s="181" t="s">
        <v>137</v>
      </c>
      <c r="BC1226" s="234" t="s">
        <v>137</v>
      </c>
      <c r="BD1226" s="181">
        <v>2</v>
      </c>
      <c r="BE1226" s="181">
        <v>0</v>
      </c>
      <c r="BF1226" s="357">
        <v>0</v>
      </c>
      <c r="BG1226" s="234" t="s">
        <v>7849</v>
      </c>
      <c r="BH1226" s="181">
        <v>0</v>
      </c>
      <c r="BI1226" s="234" t="s">
        <v>137</v>
      </c>
      <c r="BJ1226" s="181">
        <v>0</v>
      </c>
      <c r="BK1226" s="181">
        <v>0</v>
      </c>
      <c r="BL1226" s="357" t="s">
        <v>148</v>
      </c>
      <c r="BM1226" s="234" t="s">
        <v>137</v>
      </c>
      <c r="BN1226" s="181">
        <v>0</v>
      </c>
      <c r="BO1226" s="234" t="s">
        <v>137</v>
      </c>
      <c r="BP1226" s="181">
        <v>2</v>
      </c>
      <c r="BQ1226" s="181">
        <v>0</v>
      </c>
      <c r="BR1226" s="357">
        <v>0</v>
      </c>
      <c r="BS1226" s="234" t="s">
        <v>7850</v>
      </c>
      <c r="BT1226" s="181">
        <v>0</v>
      </c>
      <c r="BU1226" s="234" t="s">
        <v>137</v>
      </c>
      <c r="BV1226" s="181">
        <v>0</v>
      </c>
      <c r="BW1226" s="181">
        <v>0</v>
      </c>
      <c r="BX1226" s="358" t="s">
        <v>148</v>
      </c>
      <c r="BY1226" s="234"/>
      <c r="BZ1226" s="181">
        <v>0</v>
      </c>
      <c r="CA1226" s="234" t="s">
        <v>137</v>
      </c>
      <c r="CB1226" s="181">
        <v>1</v>
      </c>
      <c r="CC1226" s="181">
        <v>1</v>
      </c>
      <c r="CD1226" s="358">
        <v>1</v>
      </c>
      <c r="CE1226" s="234"/>
      <c r="CF1226" s="181">
        <v>0</v>
      </c>
      <c r="CG1226" s="234" t="s">
        <v>137</v>
      </c>
      <c r="CH1226" s="181">
        <v>1</v>
      </c>
      <c r="CI1226" s="181">
        <v>1</v>
      </c>
      <c r="CJ1226" s="358">
        <v>1</v>
      </c>
      <c r="CK1226" s="181"/>
      <c r="CL1226" s="181">
        <v>0</v>
      </c>
      <c r="CM1226" s="234" t="s">
        <v>137</v>
      </c>
      <c r="CN1226" s="181">
        <v>0</v>
      </c>
      <c r="CO1226" s="181">
        <v>0</v>
      </c>
      <c r="CP1226" s="358" t="s">
        <v>148</v>
      </c>
      <c r="CQ1226" s="234" t="s">
        <v>137</v>
      </c>
      <c r="CR1226" s="181">
        <v>0</v>
      </c>
      <c r="CS1226" s="234" t="s">
        <v>137</v>
      </c>
      <c r="CT1226" s="181">
        <v>0</v>
      </c>
      <c r="CU1226" s="181">
        <v>0</v>
      </c>
      <c r="CV1226" s="358" t="s">
        <v>148</v>
      </c>
      <c r="CW1226" s="234" t="s">
        <v>137</v>
      </c>
      <c r="CX1226" s="181">
        <v>0</v>
      </c>
      <c r="CY1226" s="234" t="s">
        <v>137</v>
      </c>
      <c r="CZ1226" s="181">
        <v>0</v>
      </c>
      <c r="DA1226" s="181">
        <v>0</v>
      </c>
      <c r="DB1226" s="358" t="s">
        <v>148</v>
      </c>
      <c r="DC1226" s="234" t="s">
        <v>137</v>
      </c>
      <c r="DD1226" s="181">
        <v>0</v>
      </c>
      <c r="DE1226" s="234" t="s">
        <v>137</v>
      </c>
      <c r="DF1226" s="181">
        <v>0</v>
      </c>
      <c r="DG1226" s="181">
        <v>0</v>
      </c>
      <c r="DH1226" s="358" t="s">
        <v>148</v>
      </c>
      <c r="DI1226" s="234" t="s">
        <v>137</v>
      </c>
      <c r="DJ1226" s="181">
        <v>0</v>
      </c>
      <c r="DK1226" s="234" t="s">
        <v>137</v>
      </c>
      <c r="DL1226" s="181">
        <v>0</v>
      </c>
      <c r="DM1226" s="181">
        <v>0</v>
      </c>
      <c r="DN1226" s="358" t="s">
        <v>148</v>
      </c>
      <c r="DO1226" s="234" t="s">
        <v>137</v>
      </c>
      <c r="DP1226" s="181">
        <v>0</v>
      </c>
      <c r="DQ1226" s="234" t="s">
        <v>137</v>
      </c>
      <c r="DR1226" s="181">
        <v>7</v>
      </c>
      <c r="DS1226" s="181">
        <v>0</v>
      </c>
      <c r="DT1226" s="358">
        <v>0</v>
      </c>
      <c r="DU1226" s="234" t="s">
        <v>7851</v>
      </c>
      <c r="DV1226" s="181">
        <v>0</v>
      </c>
      <c r="DW1226" s="234" t="s">
        <v>137</v>
      </c>
      <c r="DX1226" s="181">
        <v>1</v>
      </c>
      <c r="DY1226" s="181">
        <v>0</v>
      </c>
      <c r="DZ1226" s="357">
        <v>0</v>
      </c>
      <c r="EA1226" s="234" t="s">
        <v>15153</v>
      </c>
      <c r="EB1226" s="181">
        <v>0</v>
      </c>
      <c r="EC1226" s="234" t="s">
        <v>137</v>
      </c>
      <c r="ED1226" s="181">
        <v>0</v>
      </c>
      <c r="EE1226" s="181">
        <v>0</v>
      </c>
      <c r="EF1226" s="357" t="s">
        <v>148</v>
      </c>
      <c r="EG1226" s="234" t="s">
        <v>137</v>
      </c>
      <c r="EH1226" s="181">
        <v>0</v>
      </c>
      <c r="EI1226" s="234" t="s">
        <v>137</v>
      </c>
      <c r="EJ1226" s="181">
        <v>0</v>
      </c>
      <c r="EK1226" s="181">
        <v>0</v>
      </c>
      <c r="EL1226" s="357" t="s">
        <v>148</v>
      </c>
      <c r="EM1226" s="234" t="s">
        <v>137</v>
      </c>
      <c r="EN1226" s="181">
        <v>0</v>
      </c>
      <c r="EO1226" s="234" t="s">
        <v>137</v>
      </c>
      <c r="EP1226" s="181">
        <v>0</v>
      </c>
      <c r="EQ1226" s="181">
        <v>0</v>
      </c>
      <c r="ER1226" s="358" t="s">
        <v>148</v>
      </c>
      <c r="ES1226" s="234" t="s">
        <v>137</v>
      </c>
      <c r="ET1226" s="181">
        <v>0</v>
      </c>
      <c r="EU1226" s="234" t="s">
        <v>137</v>
      </c>
      <c r="EV1226" s="181">
        <v>1</v>
      </c>
      <c r="EW1226" s="181">
        <v>0</v>
      </c>
      <c r="EX1226" s="359">
        <v>0</v>
      </c>
      <c r="EY1226" s="234" t="s">
        <v>7850</v>
      </c>
      <c r="EZ1226" s="181">
        <v>0</v>
      </c>
      <c r="FA1226" s="234" t="s">
        <v>137</v>
      </c>
      <c r="FB1226" s="181">
        <v>0</v>
      </c>
      <c r="FC1226" s="181">
        <v>0</v>
      </c>
      <c r="FD1226" s="359" t="s">
        <v>148</v>
      </c>
      <c r="FE1226" s="234" t="s">
        <v>137</v>
      </c>
      <c r="FF1226" s="181">
        <v>0</v>
      </c>
      <c r="FG1226" s="234" t="s">
        <v>137</v>
      </c>
      <c r="FH1226" s="181">
        <v>0</v>
      </c>
      <c r="FI1226" s="181">
        <v>0</v>
      </c>
      <c r="FJ1226" s="359" t="s">
        <v>148</v>
      </c>
      <c r="FK1226" s="234" t="s">
        <v>137</v>
      </c>
      <c r="FL1226" s="181">
        <v>0</v>
      </c>
      <c r="FM1226" s="234" t="s">
        <v>137</v>
      </c>
      <c r="FN1226" s="181">
        <v>0</v>
      </c>
      <c r="FO1226" s="181">
        <v>0</v>
      </c>
      <c r="FP1226" s="359" t="s">
        <v>148</v>
      </c>
      <c r="FQ1226" s="234" t="s">
        <v>137</v>
      </c>
      <c r="FR1226" s="181">
        <v>0</v>
      </c>
      <c r="FS1226" s="234" t="s">
        <v>137</v>
      </c>
      <c r="FT1226" s="181">
        <v>0</v>
      </c>
      <c r="FU1226" s="181">
        <v>0</v>
      </c>
      <c r="FV1226" s="359" t="s">
        <v>148</v>
      </c>
      <c r="FW1226" s="234" t="s">
        <v>137</v>
      </c>
      <c r="FX1226" s="181">
        <v>0</v>
      </c>
      <c r="FY1226" s="234" t="s">
        <v>137</v>
      </c>
      <c r="FZ1226" s="181">
        <v>1</v>
      </c>
      <c r="GA1226" s="181">
        <v>0</v>
      </c>
      <c r="GB1226" s="359">
        <v>0</v>
      </c>
      <c r="GC1226" s="234" t="s">
        <v>7850</v>
      </c>
      <c r="GD1226" s="181">
        <v>0</v>
      </c>
      <c r="GE1226" s="234" t="s">
        <v>137</v>
      </c>
      <c r="GF1226" s="181">
        <v>0</v>
      </c>
      <c r="GG1226" s="181">
        <v>0</v>
      </c>
      <c r="GH1226" s="359" t="s">
        <v>148</v>
      </c>
      <c r="GI1226" s="234"/>
      <c r="GJ1226" s="181">
        <v>0</v>
      </c>
      <c r="GK1226" s="234" t="s">
        <v>137</v>
      </c>
      <c r="GL1226" s="181" t="s">
        <v>143</v>
      </c>
      <c r="GM1226" s="181" t="s">
        <v>144</v>
      </c>
      <c r="GN1226" s="180" t="s">
        <v>146</v>
      </c>
      <c r="GO1226" s="272"/>
      <c r="GP1226" s="272"/>
      <c r="GQ1226" s="181" t="s">
        <v>156</v>
      </c>
      <c r="GR1226" s="181" t="s">
        <v>146</v>
      </c>
      <c r="GS1226" s="181" t="s">
        <v>132</v>
      </c>
      <c r="GT1226" s="181"/>
      <c r="GU1226" s="181"/>
      <c r="GV1226" s="181"/>
      <c r="GW1226" s="234"/>
      <c r="GX1226" s="181" t="s">
        <v>132</v>
      </c>
      <c r="GY1226" s="181" t="s">
        <v>132</v>
      </c>
      <c r="GZ1226" s="181"/>
      <c r="HA1226" s="181"/>
      <c r="HB1226" s="181"/>
      <c r="HC1226" s="181"/>
      <c r="HD1226" s="557" t="s">
        <v>132</v>
      </c>
      <c r="HE1226" s="550"/>
      <c r="HF1226" s="558" t="s">
        <v>132</v>
      </c>
      <c r="HG1226" s="550" t="s">
        <v>137</v>
      </c>
      <c r="HH1226" s="550" t="s">
        <v>137</v>
      </c>
      <c r="HI1226" s="558" t="s">
        <v>132</v>
      </c>
      <c r="HJ1226" s="558" t="s">
        <v>148</v>
      </c>
      <c r="HK1226" s="550"/>
    </row>
    <row r="1227" spans="1:219" s="164" customFormat="1" ht="115" customHeight="1">
      <c r="A1227" s="337" t="s">
        <v>7852</v>
      </c>
      <c r="B1227" s="181" t="s">
        <v>7606</v>
      </c>
      <c r="C1227" s="181" t="s">
        <v>5499</v>
      </c>
      <c r="D1227" s="195" t="s">
        <v>113</v>
      </c>
      <c r="E1227" s="181" t="s">
        <v>132</v>
      </c>
      <c r="F1227" s="181" t="s">
        <v>137</v>
      </c>
      <c r="G1227" s="234" t="s">
        <v>137</v>
      </c>
      <c r="H1227" s="181" t="s">
        <v>132</v>
      </c>
      <c r="I1227" s="234" t="s">
        <v>137</v>
      </c>
      <c r="J1227" s="234" t="s">
        <v>137</v>
      </c>
      <c r="K1227" s="355" t="s">
        <v>138</v>
      </c>
      <c r="L1227" s="181" t="s">
        <v>137</v>
      </c>
      <c r="M1227" s="434" t="s">
        <v>137</v>
      </c>
      <c r="N1227" s="181" t="s">
        <v>138</v>
      </c>
      <c r="O1227" s="181" t="s">
        <v>137</v>
      </c>
      <c r="P1227" s="234" t="s">
        <v>137</v>
      </c>
      <c r="Q1227" s="181" t="s">
        <v>138</v>
      </c>
      <c r="R1227" s="181" t="s">
        <v>137</v>
      </c>
      <c r="S1227" s="234" t="s">
        <v>137</v>
      </c>
      <c r="T1227" s="181" t="s">
        <v>132</v>
      </c>
      <c r="U1227" s="234" t="s">
        <v>137</v>
      </c>
      <c r="V1227" s="234" t="s">
        <v>137</v>
      </c>
      <c r="W1227" s="181" t="s">
        <v>132</v>
      </c>
      <c r="X1227" s="181" t="s">
        <v>137</v>
      </c>
      <c r="Y1227" s="234" t="s">
        <v>137</v>
      </c>
      <c r="Z1227" s="181" t="s">
        <v>138</v>
      </c>
      <c r="AA1227" s="181" t="s">
        <v>132</v>
      </c>
      <c r="AB1227" s="234" t="s">
        <v>7853</v>
      </c>
      <c r="AC1227" s="181" t="s">
        <v>138</v>
      </c>
      <c r="AD1227" s="181" t="s">
        <v>132</v>
      </c>
      <c r="AE1227" s="234" t="s">
        <v>7853</v>
      </c>
      <c r="AF1227" s="201" t="s">
        <v>148</v>
      </c>
      <c r="AG1227" s="181" t="s">
        <v>132</v>
      </c>
      <c r="AH1227" s="246" t="s">
        <v>7853</v>
      </c>
      <c r="AI1227" s="181" t="s">
        <v>132</v>
      </c>
      <c r="AJ1227" s="181" t="s">
        <v>137</v>
      </c>
      <c r="AK1227" s="234" t="s">
        <v>137</v>
      </c>
      <c r="AL1227" s="181" t="s">
        <v>132</v>
      </c>
      <c r="AM1227" s="181" t="s">
        <v>137</v>
      </c>
      <c r="AN1227" s="234" t="s">
        <v>137</v>
      </c>
      <c r="AO1227" s="181" t="s">
        <v>132</v>
      </c>
      <c r="AP1227" s="234" t="s">
        <v>137</v>
      </c>
      <c r="AQ1227" s="234" t="s">
        <v>137</v>
      </c>
      <c r="AR1227" s="181" t="s">
        <v>132</v>
      </c>
      <c r="AS1227" s="234" t="s">
        <v>137</v>
      </c>
      <c r="AT1227" s="234" t="s">
        <v>137</v>
      </c>
      <c r="AU1227" s="181" t="s">
        <v>132</v>
      </c>
      <c r="AV1227" s="181" t="s">
        <v>137</v>
      </c>
      <c r="AW1227" s="234" t="s">
        <v>137</v>
      </c>
      <c r="AX1227" s="181" t="s">
        <v>132</v>
      </c>
      <c r="AY1227" s="181" t="s">
        <v>137</v>
      </c>
      <c r="AZ1227" s="234" t="s">
        <v>137</v>
      </c>
      <c r="BA1227" s="181" t="s">
        <v>132</v>
      </c>
      <c r="BB1227" s="181" t="s">
        <v>137</v>
      </c>
      <c r="BC1227" s="234" t="s">
        <v>137</v>
      </c>
      <c r="BD1227" s="181">
        <v>0</v>
      </c>
      <c r="BE1227" s="181">
        <v>0</v>
      </c>
      <c r="BF1227" s="357" t="s">
        <v>148</v>
      </c>
      <c r="BG1227" s="234" t="s">
        <v>137</v>
      </c>
      <c r="BH1227" s="181">
        <v>0</v>
      </c>
      <c r="BI1227" s="234" t="s">
        <v>137</v>
      </c>
      <c r="BJ1227" s="181">
        <v>1</v>
      </c>
      <c r="BK1227" s="181">
        <v>0</v>
      </c>
      <c r="BL1227" s="357">
        <v>0</v>
      </c>
      <c r="BM1227" s="234" t="s">
        <v>7854</v>
      </c>
      <c r="BN1227" s="181">
        <v>0</v>
      </c>
      <c r="BO1227" s="234" t="s">
        <v>137</v>
      </c>
      <c r="BP1227" s="181">
        <v>0</v>
      </c>
      <c r="BQ1227" s="181">
        <v>0</v>
      </c>
      <c r="BR1227" s="357" t="s">
        <v>148</v>
      </c>
      <c r="BS1227" s="234" t="s">
        <v>137</v>
      </c>
      <c r="BT1227" s="181">
        <v>0</v>
      </c>
      <c r="BU1227" s="234" t="s">
        <v>137</v>
      </c>
      <c r="BV1227" s="181">
        <v>0</v>
      </c>
      <c r="BW1227" s="181">
        <v>0</v>
      </c>
      <c r="BX1227" s="358" t="s">
        <v>148</v>
      </c>
      <c r="BY1227" s="234"/>
      <c r="BZ1227" s="181">
        <v>0</v>
      </c>
      <c r="CA1227" s="234" t="s">
        <v>137</v>
      </c>
      <c r="CB1227" s="181">
        <v>1</v>
      </c>
      <c r="CC1227" s="181">
        <v>1</v>
      </c>
      <c r="CD1227" s="358">
        <v>1</v>
      </c>
      <c r="CE1227" s="234" t="s">
        <v>137</v>
      </c>
      <c r="CF1227" s="181">
        <v>0</v>
      </c>
      <c r="CG1227" s="234" t="s">
        <v>137</v>
      </c>
      <c r="CH1227" s="181">
        <v>0</v>
      </c>
      <c r="CI1227" s="181">
        <v>0</v>
      </c>
      <c r="CJ1227" s="358" t="s">
        <v>148</v>
      </c>
      <c r="CK1227" s="181" t="s">
        <v>137</v>
      </c>
      <c r="CL1227" s="181">
        <v>0</v>
      </c>
      <c r="CM1227" s="234" t="s">
        <v>137</v>
      </c>
      <c r="CN1227" s="181">
        <v>1</v>
      </c>
      <c r="CO1227" s="181">
        <v>1</v>
      </c>
      <c r="CP1227" s="358">
        <v>1</v>
      </c>
      <c r="CQ1227" s="234" t="s">
        <v>137</v>
      </c>
      <c r="CR1227" s="181">
        <v>0</v>
      </c>
      <c r="CS1227" s="234" t="s">
        <v>137</v>
      </c>
      <c r="CT1227" s="181">
        <v>0</v>
      </c>
      <c r="CU1227" s="181">
        <v>0</v>
      </c>
      <c r="CV1227" s="358" t="s">
        <v>148</v>
      </c>
      <c r="CW1227" s="234" t="s">
        <v>137</v>
      </c>
      <c r="CX1227" s="181">
        <v>0</v>
      </c>
      <c r="CY1227" s="234" t="s">
        <v>137</v>
      </c>
      <c r="CZ1227" s="181">
        <v>0</v>
      </c>
      <c r="DA1227" s="181">
        <v>0</v>
      </c>
      <c r="DB1227" s="358" t="s">
        <v>148</v>
      </c>
      <c r="DC1227" s="234" t="s">
        <v>137</v>
      </c>
      <c r="DD1227" s="181">
        <v>0</v>
      </c>
      <c r="DE1227" s="234" t="s">
        <v>137</v>
      </c>
      <c r="DF1227" s="181">
        <v>0</v>
      </c>
      <c r="DG1227" s="181">
        <v>0</v>
      </c>
      <c r="DH1227" s="358" t="s">
        <v>148</v>
      </c>
      <c r="DI1227" s="234" t="s">
        <v>137</v>
      </c>
      <c r="DJ1227" s="181">
        <v>0</v>
      </c>
      <c r="DK1227" s="234" t="s">
        <v>137</v>
      </c>
      <c r="DL1227" s="181">
        <v>0</v>
      </c>
      <c r="DM1227" s="181">
        <v>0</v>
      </c>
      <c r="DN1227" s="358" t="s">
        <v>148</v>
      </c>
      <c r="DO1227" s="234" t="s">
        <v>137</v>
      </c>
      <c r="DP1227" s="181">
        <v>0</v>
      </c>
      <c r="DQ1227" s="234" t="s">
        <v>137</v>
      </c>
      <c r="DR1227" s="181">
        <v>26</v>
      </c>
      <c r="DS1227" s="181">
        <v>0</v>
      </c>
      <c r="DT1227" s="358">
        <v>0</v>
      </c>
      <c r="DU1227" s="234" t="s">
        <v>7854</v>
      </c>
      <c r="DV1227" s="181">
        <v>0</v>
      </c>
      <c r="DW1227" s="234" t="s">
        <v>137</v>
      </c>
      <c r="DX1227" s="181">
        <v>0</v>
      </c>
      <c r="DY1227" s="181">
        <v>0</v>
      </c>
      <c r="DZ1227" s="357" t="s">
        <v>148</v>
      </c>
      <c r="EA1227" s="234" t="s">
        <v>137</v>
      </c>
      <c r="EB1227" s="181">
        <v>0</v>
      </c>
      <c r="EC1227" s="234" t="s">
        <v>137</v>
      </c>
      <c r="ED1227" s="181">
        <v>0</v>
      </c>
      <c r="EE1227" s="181">
        <v>0</v>
      </c>
      <c r="EF1227" s="357" t="s">
        <v>148</v>
      </c>
      <c r="EG1227" s="234" t="s">
        <v>137</v>
      </c>
      <c r="EH1227" s="181">
        <v>0</v>
      </c>
      <c r="EI1227" s="234" t="s">
        <v>137</v>
      </c>
      <c r="EJ1227" s="181">
        <v>1</v>
      </c>
      <c r="EK1227" s="181">
        <v>0</v>
      </c>
      <c r="EL1227" s="357">
        <v>0</v>
      </c>
      <c r="EM1227" s="234" t="s">
        <v>7854</v>
      </c>
      <c r="EN1227" s="181">
        <v>0</v>
      </c>
      <c r="EO1227" s="234" t="s">
        <v>137</v>
      </c>
      <c r="EP1227" s="181">
        <v>0</v>
      </c>
      <c r="EQ1227" s="181">
        <v>0</v>
      </c>
      <c r="ER1227" s="358" t="s">
        <v>148</v>
      </c>
      <c r="ES1227" s="234" t="s">
        <v>137</v>
      </c>
      <c r="ET1227" s="181">
        <v>0</v>
      </c>
      <c r="EU1227" s="234" t="s">
        <v>137</v>
      </c>
      <c r="EV1227" s="181">
        <v>26</v>
      </c>
      <c r="EW1227" s="181">
        <v>0</v>
      </c>
      <c r="EX1227" s="359">
        <v>0</v>
      </c>
      <c r="EY1227" s="234" t="s">
        <v>7854</v>
      </c>
      <c r="EZ1227" s="181">
        <v>0</v>
      </c>
      <c r="FA1227" s="234" t="s">
        <v>137</v>
      </c>
      <c r="FB1227" s="181">
        <v>0</v>
      </c>
      <c r="FC1227" s="181">
        <v>0</v>
      </c>
      <c r="FD1227" s="359" t="s">
        <v>148</v>
      </c>
      <c r="FE1227" s="234" t="s">
        <v>137</v>
      </c>
      <c r="FF1227" s="181">
        <v>0</v>
      </c>
      <c r="FG1227" s="234" t="s">
        <v>137</v>
      </c>
      <c r="FH1227" s="181">
        <v>0</v>
      </c>
      <c r="FI1227" s="181">
        <v>0</v>
      </c>
      <c r="FJ1227" s="359" t="s">
        <v>148</v>
      </c>
      <c r="FK1227" s="234" t="s">
        <v>137</v>
      </c>
      <c r="FL1227" s="181">
        <v>0</v>
      </c>
      <c r="FM1227" s="234" t="s">
        <v>137</v>
      </c>
      <c r="FN1227" s="181">
        <v>0</v>
      </c>
      <c r="FO1227" s="181">
        <v>0</v>
      </c>
      <c r="FP1227" s="359" t="s">
        <v>148</v>
      </c>
      <c r="FQ1227" s="234" t="s">
        <v>137</v>
      </c>
      <c r="FR1227" s="181">
        <v>0</v>
      </c>
      <c r="FS1227" s="234" t="s">
        <v>137</v>
      </c>
      <c r="FT1227" s="181">
        <v>0</v>
      </c>
      <c r="FU1227" s="181">
        <v>0</v>
      </c>
      <c r="FV1227" s="359" t="s">
        <v>148</v>
      </c>
      <c r="FW1227" s="234" t="s">
        <v>137</v>
      </c>
      <c r="FX1227" s="181">
        <v>0</v>
      </c>
      <c r="FY1227" s="234" t="s">
        <v>137</v>
      </c>
      <c r="FZ1227" s="181">
        <v>0</v>
      </c>
      <c r="GA1227" s="181">
        <v>0</v>
      </c>
      <c r="GB1227" s="359" t="s">
        <v>148</v>
      </c>
      <c r="GC1227" s="234" t="s">
        <v>137</v>
      </c>
      <c r="GD1227" s="181">
        <v>0</v>
      </c>
      <c r="GE1227" s="234" t="s">
        <v>137</v>
      </c>
      <c r="GF1227" s="181">
        <v>0</v>
      </c>
      <c r="GG1227" s="181">
        <v>0</v>
      </c>
      <c r="GH1227" s="359" t="s">
        <v>148</v>
      </c>
      <c r="GI1227" s="234"/>
      <c r="GJ1227" s="181">
        <v>0</v>
      </c>
      <c r="GK1227" s="234" t="s">
        <v>137</v>
      </c>
      <c r="GL1227" s="181" t="s">
        <v>143</v>
      </c>
      <c r="GM1227" s="181" t="s">
        <v>144</v>
      </c>
      <c r="GN1227" s="180" t="s">
        <v>146</v>
      </c>
      <c r="GO1227" s="272"/>
      <c r="GP1227" s="272"/>
      <c r="GQ1227" s="181" t="s">
        <v>145</v>
      </c>
      <c r="GR1227" s="181" t="s">
        <v>146</v>
      </c>
      <c r="GS1227" s="181"/>
      <c r="GT1227" s="181"/>
      <c r="GU1227" s="181"/>
      <c r="GV1227" s="181"/>
      <c r="GW1227" s="234"/>
      <c r="GX1227" s="181"/>
      <c r="GY1227" s="181"/>
      <c r="GZ1227" s="181"/>
      <c r="HA1227" s="181"/>
      <c r="HB1227" s="181"/>
      <c r="HC1227" s="181"/>
      <c r="HD1227" s="557" t="s">
        <v>132</v>
      </c>
      <c r="HE1227" s="550" t="s">
        <v>132</v>
      </c>
      <c r="HF1227" s="558" t="s">
        <v>132</v>
      </c>
      <c r="HG1227" s="550"/>
      <c r="HH1227" s="550"/>
      <c r="HI1227" s="558" t="s">
        <v>132</v>
      </c>
      <c r="HJ1227" s="558" t="s">
        <v>148</v>
      </c>
      <c r="HK1227" s="550"/>
    </row>
    <row r="1228" spans="1:219" s="164" customFormat="1" ht="115" customHeight="1">
      <c r="A1228" s="337" t="s">
        <v>7855</v>
      </c>
      <c r="B1228" s="181" t="s">
        <v>7606</v>
      </c>
      <c r="C1228" s="181" t="s">
        <v>7856</v>
      </c>
      <c r="D1228" s="181" t="s">
        <v>113</v>
      </c>
      <c r="E1228" s="181" t="s">
        <v>132</v>
      </c>
      <c r="F1228" s="234" t="s">
        <v>137</v>
      </c>
      <c r="G1228" s="234" t="s">
        <v>137</v>
      </c>
      <c r="H1228" s="181" t="s">
        <v>132</v>
      </c>
      <c r="I1228" s="234" t="s">
        <v>137</v>
      </c>
      <c r="J1228" s="234" t="s">
        <v>137</v>
      </c>
      <c r="K1228" s="355" t="s">
        <v>138</v>
      </c>
      <c r="L1228" s="234" t="s">
        <v>137</v>
      </c>
      <c r="M1228" s="434" t="s">
        <v>137</v>
      </c>
      <c r="N1228" s="181" t="s">
        <v>138</v>
      </c>
      <c r="O1228" s="234" t="s">
        <v>137</v>
      </c>
      <c r="P1228" s="234" t="s">
        <v>137</v>
      </c>
      <c r="Q1228" s="181" t="s">
        <v>138</v>
      </c>
      <c r="R1228" s="234"/>
      <c r="S1228" s="234" t="s">
        <v>137</v>
      </c>
      <c r="T1228" s="181" t="s">
        <v>132</v>
      </c>
      <c r="U1228" s="234" t="s">
        <v>137</v>
      </c>
      <c r="V1228" s="234" t="s">
        <v>137</v>
      </c>
      <c r="W1228" s="181" t="s">
        <v>132</v>
      </c>
      <c r="X1228" s="234" t="s">
        <v>137</v>
      </c>
      <c r="Y1228" s="234" t="s">
        <v>137</v>
      </c>
      <c r="Z1228" s="181" t="s">
        <v>132</v>
      </c>
      <c r="AA1228" s="234" t="s">
        <v>137</v>
      </c>
      <c r="AB1228" s="234" t="s">
        <v>137</v>
      </c>
      <c r="AC1228" s="181" t="s">
        <v>132</v>
      </c>
      <c r="AD1228" s="234" t="s">
        <v>137</v>
      </c>
      <c r="AE1228" s="234" t="s">
        <v>137</v>
      </c>
      <c r="AF1228" s="201" t="s">
        <v>148</v>
      </c>
      <c r="AG1228" s="181" t="s">
        <v>132</v>
      </c>
      <c r="AH1228" s="246" t="s">
        <v>10889</v>
      </c>
      <c r="AI1228" s="181" t="s">
        <v>132</v>
      </c>
      <c r="AJ1228" s="234" t="s">
        <v>137</v>
      </c>
      <c r="AK1228" s="234" t="s">
        <v>137</v>
      </c>
      <c r="AL1228" s="181" t="s">
        <v>132</v>
      </c>
      <c r="AM1228" s="234" t="s">
        <v>137</v>
      </c>
      <c r="AN1228" s="234" t="s">
        <v>137</v>
      </c>
      <c r="AO1228" s="234" t="s">
        <v>138</v>
      </c>
      <c r="AP1228" s="234" t="s">
        <v>137</v>
      </c>
      <c r="AQ1228" s="234" t="s">
        <v>137</v>
      </c>
      <c r="AR1228" s="234"/>
      <c r="AS1228" s="234" t="s">
        <v>137</v>
      </c>
      <c r="AT1228" s="234" t="s">
        <v>137</v>
      </c>
      <c r="AU1228" s="181" t="s">
        <v>132</v>
      </c>
      <c r="AV1228" s="234" t="s">
        <v>137</v>
      </c>
      <c r="AW1228" s="234" t="s">
        <v>137</v>
      </c>
      <c r="AX1228" s="181" t="s">
        <v>132</v>
      </c>
      <c r="AY1228" s="234" t="s">
        <v>137</v>
      </c>
      <c r="AZ1228" s="234" t="s">
        <v>137</v>
      </c>
      <c r="BA1228" s="234" t="s">
        <v>138</v>
      </c>
      <c r="BB1228" s="181" t="s">
        <v>137</v>
      </c>
      <c r="BC1228" s="234" t="s">
        <v>137</v>
      </c>
      <c r="BD1228" s="181">
        <v>1</v>
      </c>
      <c r="BE1228" s="181">
        <v>0</v>
      </c>
      <c r="BF1228" s="357">
        <v>0</v>
      </c>
      <c r="BG1228" s="234" t="s">
        <v>7857</v>
      </c>
      <c r="BH1228" s="181">
        <v>0</v>
      </c>
      <c r="BI1228" s="234" t="s">
        <v>137</v>
      </c>
      <c r="BJ1228" s="181">
        <v>3</v>
      </c>
      <c r="BK1228" s="181">
        <v>0</v>
      </c>
      <c r="BL1228" s="458">
        <v>0</v>
      </c>
      <c r="BM1228" s="234" t="s">
        <v>7857</v>
      </c>
      <c r="BN1228" s="234">
        <v>0</v>
      </c>
      <c r="BO1228" s="234" t="s">
        <v>137</v>
      </c>
      <c r="BP1228" s="234">
        <v>0</v>
      </c>
      <c r="BQ1228" s="234">
        <v>0</v>
      </c>
      <c r="BR1228" s="357" t="s">
        <v>148</v>
      </c>
      <c r="BS1228" s="234" t="s">
        <v>137</v>
      </c>
      <c r="BT1228" s="234">
        <v>0</v>
      </c>
      <c r="BU1228" s="234" t="s">
        <v>137</v>
      </c>
      <c r="BV1228" s="181">
        <v>0</v>
      </c>
      <c r="BW1228" s="181">
        <v>0</v>
      </c>
      <c r="BX1228" s="358" t="s">
        <v>148</v>
      </c>
      <c r="BY1228" s="234"/>
      <c r="BZ1228" s="181">
        <v>0</v>
      </c>
      <c r="CA1228" s="234" t="s">
        <v>137</v>
      </c>
      <c r="CB1228" s="181">
        <v>1</v>
      </c>
      <c r="CC1228" s="181">
        <v>1</v>
      </c>
      <c r="CD1228" s="358">
        <v>1</v>
      </c>
      <c r="CE1228" s="234" t="s">
        <v>137</v>
      </c>
      <c r="CF1228" s="181">
        <v>0</v>
      </c>
      <c r="CG1228" s="234" t="s">
        <v>137</v>
      </c>
      <c r="CH1228" s="181">
        <v>2</v>
      </c>
      <c r="CI1228" s="181">
        <v>2</v>
      </c>
      <c r="CJ1228" s="358">
        <v>1</v>
      </c>
      <c r="CK1228" s="181" t="s">
        <v>137</v>
      </c>
      <c r="CL1228" s="181">
        <v>0</v>
      </c>
      <c r="CM1228" s="234" t="s">
        <v>137</v>
      </c>
      <c r="CN1228" s="181">
        <v>1</v>
      </c>
      <c r="CO1228" s="181">
        <v>1</v>
      </c>
      <c r="CP1228" s="358">
        <v>1</v>
      </c>
      <c r="CQ1228" s="234" t="s">
        <v>137</v>
      </c>
      <c r="CR1228" s="181">
        <v>0</v>
      </c>
      <c r="CS1228" s="234" t="s">
        <v>137</v>
      </c>
      <c r="CT1228" s="181">
        <v>0</v>
      </c>
      <c r="CU1228" s="181">
        <v>0</v>
      </c>
      <c r="CV1228" s="358" t="s">
        <v>148</v>
      </c>
      <c r="CW1228" s="234" t="s">
        <v>137</v>
      </c>
      <c r="CX1228" s="181">
        <v>0</v>
      </c>
      <c r="CY1228" s="234" t="s">
        <v>137</v>
      </c>
      <c r="CZ1228" s="181">
        <v>2</v>
      </c>
      <c r="DA1228" s="181">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1">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1">
        <v>0</v>
      </c>
      <c r="GK1228" s="234" t="s">
        <v>137</v>
      </c>
      <c r="GL1228" s="181" t="s">
        <v>143</v>
      </c>
      <c r="GM1228" s="181"/>
      <c r="GN1228" s="180" t="s">
        <v>146</v>
      </c>
      <c r="GO1228" s="272"/>
      <c r="GP1228" s="272"/>
      <c r="GQ1228" s="181" t="s">
        <v>145</v>
      </c>
      <c r="GR1228" s="181" t="s">
        <v>146</v>
      </c>
      <c r="GS1228" s="181"/>
      <c r="GT1228" s="181"/>
      <c r="GU1228" s="181"/>
      <c r="GV1228" s="181"/>
      <c r="GW1228" s="234"/>
      <c r="GX1228" s="181"/>
      <c r="GY1228" s="181"/>
      <c r="GZ1228" s="181"/>
      <c r="HA1228" s="181"/>
      <c r="HB1228" s="181"/>
      <c r="HC1228" s="181"/>
      <c r="HD1228" s="557" t="s">
        <v>132</v>
      </c>
      <c r="HE1228" s="550" t="s">
        <v>132</v>
      </c>
      <c r="HF1228" s="558" t="s">
        <v>132</v>
      </c>
      <c r="HG1228" s="550"/>
      <c r="HH1228" s="550"/>
      <c r="HI1228" s="558" t="s">
        <v>148</v>
      </c>
      <c r="HJ1228" s="558" t="s">
        <v>132</v>
      </c>
      <c r="HK1228" s="550" t="s">
        <v>19222</v>
      </c>
    </row>
    <row r="1229" spans="1:219" s="164"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4"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4"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4"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4"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4"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4"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4"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4"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4"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4"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4"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4"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4"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4"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4"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4"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4"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4"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4"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4"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4"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4"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4"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4"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4"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4"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4"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4"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4"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0" customFormat="1" ht="182">
      <c r="A1259" s="334" t="s">
        <v>18775</v>
      </c>
      <c r="B1259" s="554" t="s">
        <v>8047</v>
      </c>
      <c r="C1259" s="554" t="s">
        <v>8048</v>
      </c>
      <c r="D1259" s="554" t="s">
        <v>95</v>
      </c>
      <c r="E1259" s="168" t="s">
        <v>132</v>
      </c>
      <c r="F1259" s="168" t="s">
        <v>137</v>
      </c>
      <c r="G1259" s="237" t="s">
        <v>137</v>
      </c>
      <c r="H1259" s="168" t="s">
        <v>132</v>
      </c>
      <c r="I1259" s="168" t="s">
        <v>137</v>
      </c>
      <c r="J1259" s="237"/>
      <c r="K1259" s="339" t="s">
        <v>132</v>
      </c>
      <c r="L1259" s="168"/>
      <c r="M1259" s="340"/>
      <c r="N1259" s="168" t="s">
        <v>132</v>
      </c>
      <c r="O1259" s="168" t="s">
        <v>137</v>
      </c>
      <c r="P1259" s="237" t="s">
        <v>137</v>
      </c>
      <c r="Q1259" s="168" t="s">
        <v>132</v>
      </c>
      <c r="R1259" s="168" t="s">
        <v>137</v>
      </c>
      <c r="S1259" s="237"/>
      <c r="T1259" s="168" t="s">
        <v>132</v>
      </c>
      <c r="U1259" s="168" t="s">
        <v>137</v>
      </c>
      <c r="V1259" s="237" t="s">
        <v>137</v>
      </c>
      <c r="W1259" s="168" t="s">
        <v>132</v>
      </c>
      <c r="X1259" s="168" t="s">
        <v>137</v>
      </c>
      <c r="Y1259" s="237" t="s">
        <v>137</v>
      </c>
      <c r="Z1259" s="168" t="s">
        <v>132</v>
      </c>
      <c r="AA1259" s="168" t="s">
        <v>137</v>
      </c>
      <c r="AB1259" s="237" t="s">
        <v>137</v>
      </c>
      <c r="AC1259" s="243" t="s">
        <v>132</v>
      </c>
      <c r="AD1259" s="243" t="s">
        <v>137</v>
      </c>
      <c r="AE1259" s="237" t="s">
        <v>137</v>
      </c>
      <c r="AF1259" s="561" t="s">
        <v>148</v>
      </c>
      <c r="AG1259" s="554"/>
      <c r="AH1259" s="553"/>
      <c r="AI1259" s="168" t="s">
        <v>132</v>
      </c>
      <c r="AJ1259" s="168" t="s">
        <v>137</v>
      </c>
      <c r="AK1259" s="237" t="s">
        <v>137</v>
      </c>
      <c r="AL1259" s="168" t="s">
        <v>132</v>
      </c>
      <c r="AM1259" s="168" t="s">
        <v>137</v>
      </c>
      <c r="AN1259" s="237" t="s">
        <v>137</v>
      </c>
      <c r="AO1259" s="168" t="s">
        <v>132</v>
      </c>
      <c r="AP1259" s="168" t="s">
        <v>137</v>
      </c>
      <c r="AQ1259" s="237" t="s">
        <v>137</v>
      </c>
      <c r="AR1259" s="168"/>
      <c r="AS1259" s="168" t="s">
        <v>137</v>
      </c>
      <c r="AT1259" s="237" t="s">
        <v>137</v>
      </c>
      <c r="AU1259" s="168" t="s">
        <v>132</v>
      </c>
      <c r="AV1259" s="168" t="s">
        <v>137</v>
      </c>
      <c r="AW1259" s="237" t="s">
        <v>137</v>
      </c>
      <c r="AX1259" s="168" t="s">
        <v>132</v>
      </c>
      <c r="AY1259" s="168" t="s">
        <v>137</v>
      </c>
      <c r="AZ1259" s="237" t="s">
        <v>137</v>
      </c>
      <c r="BA1259" s="168" t="s">
        <v>132</v>
      </c>
      <c r="BB1259" s="168"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8" t="s">
        <v>132</v>
      </c>
      <c r="GP1259" s="168"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69"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1">
        <v>1</v>
      </c>
      <c r="BQ1260" s="171">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1">
        <v>0</v>
      </c>
      <c r="DG1260" s="171">
        <v>0</v>
      </c>
      <c r="DH1260" s="331" t="s">
        <v>148</v>
      </c>
      <c r="DI1260" s="552" t="s">
        <v>137</v>
      </c>
      <c r="DJ1260" s="551">
        <v>0</v>
      </c>
      <c r="DK1260" s="552" t="s">
        <v>137</v>
      </c>
      <c r="DL1260" s="171">
        <v>7</v>
      </c>
      <c r="DM1260" s="171">
        <v>7</v>
      </c>
      <c r="DN1260" s="331">
        <v>1</v>
      </c>
      <c r="DO1260" s="552" t="s">
        <v>137</v>
      </c>
      <c r="DP1260" s="550">
        <v>0</v>
      </c>
      <c r="DQ1260" s="552" t="s">
        <v>137</v>
      </c>
      <c r="DR1260" s="171">
        <v>19</v>
      </c>
      <c r="DS1260" s="171">
        <v>0</v>
      </c>
      <c r="DT1260" s="331">
        <v>0</v>
      </c>
      <c r="DU1260" s="552" t="s">
        <v>15174</v>
      </c>
      <c r="DV1260" s="551">
        <v>0</v>
      </c>
      <c r="DW1260" s="552" t="s">
        <v>137</v>
      </c>
      <c r="DX1260" s="171">
        <v>2</v>
      </c>
      <c r="DY1260" s="171">
        <v>2</v>
      </c>
      <c r="DZ1260" s="331">
        <v>1</v>
      </c>
      <c r="EA1260" s="552" t="s">
        <v>137</v>
      </c>
      <c r="EB1260" s="551">
        <v>0</v>
      </c>
      <c r="EC1260" s="552" t="s">
        <v>137</v>
      </c>
      <c r="ED1260" s="171">
        <v>2</v>
      </c>
      <c r="EE1260" s="171">
        <v>0</v>
      </c>
      <c r="EF1260" s="575">
        <v>0</v>
      </c>
      <c r="EG1260" s="552" t="s">
        <v>8058</v>
      </c>
      <c r="EH1260" s="551">
        <v>0</v>
      </c>
      <c r="EI1260" s="552" t="s">
        <v>137</v>
      </c>
      <c r="EJ1260" s="171">
        <v>1</v>
      </c>
      <c r="EK1260" s="171">
        <v>0</v>
      </c>
      <c r="EL1260" s="575">
        <v>0</v>
      </c>
      <c r="EM1260" s="552" t="s">
        <v>8059</v>
      </c>
      <c r="EN1260" s="551">
        <v>1</v>
      </c>
      <c r="EO1260" s="552" t="s">
        <v>8060</v>
      </c>
      <c r="EP1260" s="171">
        <v>1</v>
      </c>
      <c r="EQ1260" s="171">
        <v>1</v>
      </c>
      <c r="ER1260" s="331">
        <v>1</v>
      </c>
      <c r="ES1260" s="552" t="s">
        <v>137</v>
      </c>
      <c r="ET1260" s="551">
        <v>0</v>
      </c>
      <c r="EU1260" s="552" t="s">
        <v>137</v>
      </c>
      <c r="EV1260" s="171">
        <v>33</v>
      </c>
      <c r="EW1260" s="171">
        <v>3</v>
      </c>
      <c r="EX1260" s="331">
        <v>9.0909090909090912E-2</v>
      </c>
      <c r="EY1260" s="552" t="s">
        <v>13513</v>
      </c>
      <c r="EZ1260" s="551">
        <v>29</v>
      </c>
      <c r="FA1260" s="552" t="s">
        <v>13514</v>
      </c>
      <c r="FB1260" s="171">
        <v>1</v>
      </c>
      <c r="FC1260" s="171">
        <v>1</v>
      </c>
      <c r="FD1260" s="331">
        <v>1</v>
      </c>
      <c r="FE1260" s="552" t="s">
        <v>137</v>
      </c>
      <c r="FF1260" s="551">
        <v>0</v>
      </c>
      <c r="FG1260" s="552" t="s">
        <v>137</v>
      </c>
      <c r="FH1260" s="171">
        <v>1</v>
      </c>
      <c r="FI1260" s="171">
        <v>0</v>
      </c>
      <c r="FJ1260" s="331">
        <v>0</v>
      </c>
      <c r="FK1260" s="552" t="s">
        <v>8061</v>
      </c>
      <c r="FL1260" s="551">
        <v>0</v>
      </c>
      <c r="FM1260" s="552" t="s">
        <v>137</v>
      </c>
      <c r="FN1260" s="171">
        <v>0</v>
      </c>
      <c r="FO1260" s="171">
        <v>0</v>
      </c>
      <c r="FP1260" s="331" t="s">
        <v>148</v>
      </c>
      <c r="FQ1260" s="552" t="s">
        <v>137</v>
      </c>
      <c r="FR1260" s="551">
        <v>0</v>
      </c>
      <c r="FS1260" s="552" t="s">
        <v>137</v>
      </c>
      <c r="FT1260" s="171">
        <v>0</v>
      </c>
      <c r="FU1260" s="171">
        <v>0</v>
      </c>
      <c r="FV1260" s="331" t="s">
        <v>148</v>
      </c>
      <c r="FW1260" s="552" t="s">
        <v>137</v>
      </c>
      <c r="FX1260" s="551">
        <v>0</v>
      </c>
      <c r="FY1260" s="552" t="s">
        <v>137</v>
      </c>
      <c r="FZ1260" s="171">
        <v>4</v>
      </c>
      <c r="GA1260" s="171">
        <v>2</v>
      </c>
      <c r="GB1260" s="331">
        <v>0.5</v>
      </c>
      <c r="GC1260" s="552" t="s">
        <v>8062</v>
      </c>
      <c r="GD1260" s="551">
        <v>2</v>
      </c>
      <c r="GE1260" s="552" t="s">
        <v>8063</v>
      </c>
      <c r="GF1260" s="171">
        <v>13</v>
      </c>
      <c r="GG1260" s="171">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2"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69"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1">
        <v>1</v>
      </c>
      <c r="BQ1262" s="171">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1">
        <v>0</v>
      </c>
      <c r="DG1262" s="171">
        <v>0</v>
      </c>
      <c r="DH1262" s="331" t="s">
        <v>148</v>
      </c>
      <c r="DI1262" s="552" t="s">
        <v>137</v>
      </c>
      <c r="DJ1262" s="551">
        <v>0</v>
      </c>
      <c r="DK1262" s="552" t="s">
        <v>137</v>
      </c>
      <c r="DL1262" s="171">
        <v>1</v>
      </c>
      <c r="DM1262" s="171">
        <v>0</v>
      </c>
      <c r="DN1262" s="331">
        <v>0</v>
      </c>
      <c r="DO1262" s="552" t="s">
        <v>8074</v>
      </c>
      <c r="DP1262" s="550">
        <v>0</v>
      </c>
      <c r="DQ1262" s="552" t="s">
        <v>137</v>
      </c>
      <c r="DR1262" s="171">
        <v>7</v>
      </c>
      <c r="DS1262" s="171">
        <v>0</v>
      </c>
      <c r="DT1262" s="331">
        <v>0</v>
      </c>
      <c r="DU1262" s="552" t="s">
        <v>8075</v>
      </c>
      <c r="DV1262" s="551">
        <v>0</v>
      </c>
      <c r="DW1262" s="552" t="s">
        <v>137</v>
      </c>
      <c r="DX1262" s="171">
        <v>3</v>
      </c>
      <c r="DY1262" s="171">
        <v>0</v>
      </c>
      <c r="DZ1262" s="331">
        <v>0</v>
      </c>
      <c r="EA1262" s="552" t="s">
        <v>8076</v>
      </c>
      <c r="EB1262" s="551">
        <v>0</v>
      </c>
      <c r="EC1262" s="552" t="s">
        <v>137</v>
      </c>
      <c r="ED1262" s="171">
        <v>0</v>
      </c>
      <c r="EE1262" s="171">
        <v>0</v>
      </c>
      <c r="EF1262" s="575" t="s">
        <v>148</v>
      </c>
      <c r="EG1262" s="552" t="s">
        <v>137</v>
      </c>
      <c r="EH1262" s="551">
        <v>0</v>
      </c>
      <c r="EI1262" s="552" t="s">
        <v>137</v>
      </c>
      <c r="EJ1262" s="171">
        <v>1</v>
      </c>
      <c r="EK1262" s="171">
        <v>0</v>
      </c>
      <c r="EL1262" s="575">
        <v>0</v>
      </c>
      <c r="EM1262" s="552" t="s">
        <v>8076</v>
      </c>
      <c r="EN1262" s="551">
        <v>1</v>
      </c>
      <c r="EO1262" s="552" t="s">
        <v>8077</v>
      </c>
      <c r="EP1262" s="171">
        <v>0</v>
      </c>
      <c r="EQ1262" s="171">
        <v>0</v>
      </c>
      <c r="ER1262" s="331" t="s">
        <v>148</v>
      </c>
      <c r="ES1262" s="552" t="s">
        <v>137</v>
      </c>
      <c r="ET1262" s="551">
        <v>0</v>
      </c>
      <c r="EU1262" s="552" t="s">
        <v>137</v>
      </c>
      <c r="EV1262" s="171">
        <v>7</v>
      </c>
      <c r="EW1262" s="171">
        <v>0</v>
      </c>
      <c r="EX1262" s="331">
        <v>0</v>
      </c>
      <c r="EY1262" s="552" t="s">
        <v>8076</v>
      </c>
      <c r="EZ1262" s="551">
        <v>7</v>
      </c>
      <c r="FA1262" s="552" t="s">
        <v>13515</v>
      </c>
      <c r="FB1262" s="171">
        <v>1</v>
      </c>
      <c r="FC1262" s="171">
        <v>1</v>
      </c>
      <c r="FD1262" s="331">
        <v>1</v>
      </c>
      <c r="FE1262" s="552" t="s">
        <v>137</v>
      </c>
      <c r="FF1262" s="551">
        <v>0</v>
      </c>
      <c r="FG1262" s="552" t="s">
        <v>137</v>
      </c>
      <c r="FH1262" s="171">
        <v>0</v>
      </c>
      <c r="FI1262" s="171">
        <v>0</v>
      </c>
      <c r="FJ1262" s="331" t="s">
        <v>148</v>
      </c>
      <c r="FK1262" s="552" t="s">
        <v>137</v>
      </c>
      <c r="FL1262" s="551">
        <v>0</v>
      </c>
      <c r="FM1262" s="552" t="s">
        <v>137</v>
      </c>
      <c r="FN1262" s="171">
        <v>0</v>
      </c>
      <c r="FO1262" s="171">
        <v>0</v>
      </c>
      <c r="FP1262" s="331" t="s">
        <v>148</v>
      </c>
      <c r="FQ1262" s="552" t="s">
        <v>137</v>
      </c>
      <c r="FR1262" s="551">
        <v>0</v>
      </c>
      <c r="FS1262" s="552" t="s">
        <v>137</v>
      </c>
      <c r="FT1262" s="171">
        <v>0</v>
      </c>
      <c r="FU1262" s="171">
        <v>0</v>
      </c>
      <c r="FV1262" s="331" t="s">
        <v>148</v>
      </c>
      <c r="FW1262" s="552" t="s">
        <v>137</v>
      </c>
      <c r="FX1262" s="551">
        <v>0</v>
      </c>
      <c r="FY1262" s="552" t="s">
        <v>137</v>
      </c>
      <c r="FZ1262" s="171">
        <v>2</v>
      </c>
      <c r="GA1262" s="171">
        <v>1</v>
      </c>
      <c r="GB1262" s="331">
        <v>0.5</v>
      </c>
      <c r="GC1262" s="552" t="s">
        <v>8076</v>
      </c>
      <c r="GD1262" s="551">
        <v>1</v>
      </c>
      <c r="GE1262" s="552" t="s">
        <v>8078</v>
      </c>
      <c r="GF1262" s="171">
        <v>6</v>
      </c>
      <c r="GG1262" s="171">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69"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0"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1">
        <v>2</v>
      </c>
      <c r="BQ1264" s="171">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1">
        <v>0</v>
      </c>
      <c r="DG1264" s="171">
        <v>0</v>
      </c>
      <c r="DH1264" s="331" t="s">
        <v>148</v>
      </c>
      <c r="DI1264" s="552" t="s">
        <v>137</v>
      </c>
      <c r="DJ1264" s="551">
        <v>0</v>
      </c>
      <c r="DK1264" s="552" t="s">
        <v>137</v>
      </c>
      <c r="DL1264" s="171">
        <v>0</v>
      </c>
      <c r="DM1264" s="171">
        <v>0</v>
      </c>
      <c r="DN1264" s="331" t="s">
        <v>148</v>
      </c>
      <c r="DO1264" s="552" t="s">
        <v>137</v>
      </c>
      <c r="DP1264" s="550">
        <v>0</v>
      </c>
      <c r="DQ1264" s="552" t="s">
        <v>137</v>
      </c>
      <c r="DR1264" s="171">
        <v>6</v>
      </c>
      <c r="DS1264" s="171">
        <v>0</v>
      </c>
      <c r="DT1264" s="331">
        <v>0</v>
      </c>
      <c r="DU1264" s="552" t="s">
        <v>8095</v>
      </c>
      <c r="DV1264" s="551">
        <v>0</v>
      </c>
      <c r="DW1264" s="552" t="s">
        <v>137</v>
      </c>
      <c r="DX1264" s="171">
        <v>0</v>
      </c>
      <c r="DY1264" s="171">
        <v>0</v>
      </c>
      <c r="DZ1264" s="331" t="s">
        <v>148</v>
      </c>
      <c r="EA1264" s="552" t="s">
        <v>137</v>
      </c>
      <c r="EB1264" s="551">
        <v>0</v>
      </c>
      <c r="EC1264" s="552" t="s">
        <v>137</v>
      </c>
      <c r="ED1264" s="171">
        <v>0</v>
      </c>
      <c r="EE1264" s="171">
        <v>0</v>
      </c>
      <c r="EF1264" s="575" t="s">
        <v>148</v>
      </c>
      <c r="EG1264" s="552" t="s">
        <v>137</v>
      </c>
      <c r="EH1264" s="551">
        <v>0</v>
      </c>
      <c r="EI1264" s="552" t="s">
        <v>137</v>
      </c>
      <c r="EJ1264" s="171">
        <v>1</v>
      </c>
      <c r="EK1264" s="171">
        <v>0</v>
      </c>
      <c r="EL1264" s="575">
        <v>0</v>
      </c>
      <c r="EM1264" s="552" t="s">
        <v>8096</v>
      </c>
      <c r="EN1264" s="551">
        <v>1</v>
      </c>
      <c r="EO1264" s="552" t="s">
        <v>8097</v>
      </c>
      <c r="EP1264" s="171">
        <v>2</v>
      </c>
      <c r="EQ1264" s="171">
        <v>0</v>
      </c>
      <c r="ER1264" s="331">
        <v>0</v>
      </c>
      <c r="ES1264" s="552" t="s">
        <v>8096</v>
      </c>
      <c r="ET1264" s="551">
        <v>1</v>
      </c>
      <c r="EU1264" s="552" t="s">
        <v>15178</v>
      </c>
      <c r="EV1264" s="171">
        <v>2</v>
      </c>
      <c r="EW1264" s="171">
        <v>0</v>
      </c>
      <c r="EX1264" s="331">
        <v>0</v>
      </c>
      <c r="EY1264" s="552" t="s">
        <v>13518</v>
      </c>
      <c r="EZ1264" s="551">
        <v>2</v>
      </c>
      <c r="FA1264" s="552" t="s">
        <v>19148</v>
      </c>
      <c r="FB1264" s="171">
        <v>0</v>
      </c>
      <c r="FC1264" s="171">
        <v>0</v>
      </c>
      <c r="FD1264" s="331" t="s">
        <v>148</v>
      </c>
      <c r="FE1264" s="552" t="s">
        <v>137</v>
      </c>
      <c r="FF1264" s="551">
        <v>0</v>
      </c>
      <c r="FG1264" s="552" t="s">
        <v>137</v>
      </c>
      <c r="FH1264" s="171">
        <v>0</v>
      </c>
      <c r="FI1264" s="171">
        <v>0</v>
      </c>
      <c r="FJ1264" s="331" t="s">
        <v>148</v>
      </c>
      <c r="FK1264" s="552" t="s">
        <v>137</v>
      </c>
      <c r="FL1264" s="551">
        <v>0</v>
      </c>
      <c r="FM1264" s="552" t="s">
        <v>137</v>
      </c>
      <c r="FN1264" s="171">
        <v>0</v>
      </c>
      <c r="FO1264" s="171">
        <v>0</v>
      </c>
      <c r="FP1264" s="331" t="s">
        <v>148</v>
      </c>
      <c r="FQ1264" s="552" t="s">
        <v>137</v>
      </c>
      <c r="FR1264" s="551">
        <v>0</v>
      </c>
      <c r="FS1264" s="552" t="s">
        <v>137</v>
      </c>
      <c r="FT1264" s="171">
        <v>0</v>
      </c>
      <c r="FU1264" s="171">
        <v>0</v>
      </c>
      <c r="FV1264" s="331" t="s">
        <v>148</v>
      </c>
      <c r="FW1264" s="552" t="s">
        <v>137</v>
      </c>
      <c r="FX1264" s="551">
        <v>0</v>
      </c>
      <c r="FY1264" s="552" t="s">
        <v>137</v>
      </c>
      <c r="FZ1264" s="171">
        <v>1</v>
      </c>
      <c r="GA1264" s="171">
        <v>0</v>
      </c>
      <c r="GB1264" s="331">
        <v>0</v>
      </c>
      <c r="GC1264" s="552" t="s">
        <v>8098</v>
      </c>
      <c r="GD1264" s="551">
        <v>1</v>
      </c>
      <c r="GE1264" s="552" t="s">
        <v>8099</v>
      </c>
      <c r="GF1264" s="171">
        <v>0</v>
      </c>
      <c r="GG1264" s="171">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0"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1">
        <v>1</v>
      </c>
      <c r="BQ1265" s="171">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1">
        <v>0</v>
      </c>
      <c r="DG1265" s="171">
        <v>0</v>
      </c>
      <c r="DH1265" s="331" t="s">
        <v>148</v>
      </c>
      <c r="DI1265" s="552" t="s">
        <v>137</v>
      </c>
      <c r="DJ1265" s="551">
        <v>0</v>
      </c>
      <c r="DK1265" s="552" t="s">
        <v>137</v>
      </c>
      <c r="DL1265" s="171">
        <v>0</v>
      </c>
      <c r="DM1265" s="171">
        <v>0</v>
      </c>
      <c r="DN1265" s="331" t="s">
        <v>148</v>
      </c>
      <c r="DO1265" s="552" t="s">
        <v>137</v>
      </c>
      <c r="DP1265" s="550">
        <v>0</v>
      </c>
      <c r="DQ1265" s="552" t="s">
        <v>137</v>
      </c>
      <c r="DR1265" s="171">
        <v>3</v>
      </c>
      <c r="DS1265" s="171">
        <v>0</v>
      </c>
      <c r="DT1265" s="331">
        <v>0</v>
      </c>
      <c r="DU1265" s="552" t="s">
        <v>1806</v>
      </c>
      <c r="DV1265" s="551">
        <v>0</v>
      </c>
      <c r="DW1265" s="552" t="s">
        <v>137</v>
      </c>
      <c r="DX1265" s="171">
        <v>0</v>
      </c>
      <c r="DY1265" s="171">
        <v>0</v>
      </c>
      <c r="DZ1265" s="331" t="s">
        <v>148</v>
      </c>
      <c r="EA1265" s="552" t="s">
        <v>137</v>
      </c>
      <c r="EB1265" s="551">
        <v>0</v>
      </c>
      <c r="EC1265" s="552" t="s">
        <v>137</v>
      </c>
      <c r="ED1265" s="171">
        <v>0</v>
      </c>
      <c r="EE1265" s="171">
        <v>0</v>
      </c>
      <c r="EF1265" s="575" t="s">
        <v>148</v>
      </c>
      <c r="EG1265" s="552" t="s">
        <v>137</v>
      </c>
      <c r="EH1265" s="551">
        <v>0</v>
      </c>
      <c r="EI1265" s="552" t="s">
        <v>137</v>
      </c>
      <c r="EJ1265" s="171">
        <v>1</v>
      </c>
      <c r="EK1265" s="171">
        <v>0</v>
      </c>
      <c r="EL1265" s="575">
        <v>0</v>
      </c>
      <c r="EM1265" s="552" t="s">
        <v>1806</v>
      </c>
      <c r="EN1265" s="551">
        <v>1</v>
      </c>
      <c r="EO1265" s="552" t="s">
        <v>8101</v>
      </c>
      <c r="EP1265" s="171">
        <v>0</v>
      </c>
      <c r="EQ1265" s="171">
        <v>0</v>
      </c>
      <c r="ER1265" s="331" t="s">
        <v>148</v>
      </c>
      <c r="ES1265" s="552" t="s">
        <v>137</v>
      </c>
      <c r="ET1265" s="551">
        <v>0</v>
      </c>
      <c r="EU1265" s="552" t="s">
        <v>137</v>
      </c>
      <c r="EV1265" s="171">
        <v>7</v>
      </c>
      <c r="EW1265" s="171">
        <v>3</v>
      </c>
      <c r="EX1265" s="331">
        <v>0.42857142857142855</v>
      </c>
      <c r="EY1265" s="552" t="s">
        <v>15179</v>
      </c>
      <c r="EZ1265" s="551">
        <v>7</v>
      </c>
      <c r="FA1265" s="552" t="s">
        <v>13519</v>
      </c>
      <c r="FB1265" s="171">
        <v>0</v>
      </c>
      <c r="FC1265" s="171">
        <v>0</v>
      </c>
      <c r="FD1265" s="331" t="s">
        <v>148</v>
      </c>
      <c r="FE1265" s="552" t="s">
        <v>137</v>
      </c>
      <c r="FF1265" s="551">
        <v>0</v>
      </c>
      <c r="FG1265" s="552" t="s">
        <v>137</v>
      </c>
      <c r="FH1265" s="171">
        <v>0</v>
      </c>
      <c r="FI1265" s="171">
        <v>0</v>
      </c>
      <c r="FJ1265" s="331" t="s">
        <v>148</v>
      </c>
      <c r="FK1265" s="552" t="s">
        <v>137</v>
      </c>
      <c r="FL1265" s="551">
        <v>0</v>
      </c>
      <c r="FM1265" s="552" t="s">
        <v>137</v>
      </c>
      <c r="FN1265" s="171">
        <v>1</v>
      </c>
      <c r="FO1265" s="171">
        <v>1</v>
      </c>
      <c r="FP1265" s="331">
        <v>1</v>
      </c>
      <c r="FQ1265" s="552" t="s">
        <v>137</v>
      </c>
      <c r="FR1265" s="551">
        <v>0</v>
      </c>
      <c r="FS1265" s="552" t="s">
        <v>137</v>
      </c>
      <c r="FT1265" s="171">
        <v>0</v>
      </c>
      <c r="FU1265" s="171">
        <v>0</v>
      </c>
      <c r="FV1265" s="331" t="s">
        <v>148</v>
      </c>
      <c r="FW1265" s="552" t="s">
        <v>137</v>
      </c>
      <c r="FX1265" s="551">
        <v>0</v>
      </c>
      <c r="FY1265" s="552" t="s">
        <v>137</v>
      </c>
      <c r="FZ1265" s="171">
        <v>1</v>
      </c>
      <c r="GA1265" s="171">
        <v>0</v>
      </c>
      <c r="GB1265" s="331">
        <v>0</v>
      </c>
      <c r="GC1265" s="552" t="s">
        <v>1806</v>
      </c>
      <c r="GD1265" s="551">
        <v>1</v>
      </c>
      <c r="GE1265" s="552" t="s">
        <v>19149</v>
      </c>
      <c r="GF1265" s="171">
        <v>2</v>
      </c>
      <c r="GG1265" s="171">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8" t="s">
        <v>132</v>
      </c>
      <c r="HE1265" s="178"/>
      <c r="HF1265" s="178" t="s">
        <v>132</v>
      </c>
      <c r="HG1265" s="178"/>
      <c r="HH1265" s="178"/>
      <c r="HI1265" s="178" t="s">
        <v>132</v>
      </c>
      <c r="HJ1265" s="178" t="s">
        <v>148</v>
      </c>
      <c r="HK1265" s="178"/>
      <c r="HL1265" s="169"/>
    </row>
    <row r="1266" spans="1:220" s="170"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1">
        <v>1</v>
      </c>
      <c r="BQ1266" s="171">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1">
        <v>0</v>
      </c>
      <c r="DG1266" s="171">
        <v>0</v>
      </c>
      <c r="DH1266" s="331" t="s">
        <v>148</v>
      </c>
      <c r="DI1266" s="552" t="s">
        <v>137</v>
      </c>
      <c r="DJ1266" s="551">
        <v>0</v>
      </c>
      <c r="DK1266" s="552" t="s">
        <v>137</v>
      </c>
      <c r="DL1266" s="171">
        <v>1</v>
      </c>
      <c r="DM1266" s="171">
        <v>1</v>
      </c>
      <c r="DN1266" s="331">
        <v>1</v>
      </c>
      <c r="DO1266" s="552" t="s">
        <v>137</v>
      </c>
      <c r="DP1266" s="550">
        <v>0</v>
      </c>
      <c r="DQ1266" s="552" t="s">
        <v>137</v>
      </c>
      <c r="DR1266" s="171">
        <v>18</v>
      </c>
      <c r="DS1266" s="171">
        <v>0</v>
      </c>
      <c r="DT1266" s="331">
        <v>0</v>
      </c>
      <c r="DU1266" s="552" t="s">
        <v>4420</v>
      </c>
      <c r="DV1266" s="551">
        <v>0</v>
      </c>
      <c r="DW1266" s="552" t="s">
        <v>137</v>
      </c>
      <c r="DX1266" s="171">
        <v>0</v>
      </c>
      <c r="DY1266" s="171">
        <v>0</v>
      </c>
      <c r="DZ1266" s="331" t="s">
        <v>148</v>
      </c>
      <c r="EA1266" s="552" t="s">
        <v>137</v>
      </c>
      <c r="EB1266" s="551">
        <v>0</v>
      </c>
      <c r="EC1266" s="552" t="s">
        <v>137</v>
      </c>
      <c r="ED1266" s="171">
        <v>2</v>
      </c>
      <c r="EE1266" s="171">
        <v>0</v>
      </c>
      <c r="EF1266" s="575">
        <v>0</v>
      </c>
      <c r="EG1266" s="552" t="s">
        <v>4420</v>
      </c>
      <c r="EH1266" s="551">
        <v>0</v>
      </c>
      <c r="EI1266" s="552" t="s">
        <v>137</v>
      </c>
      <c r="EJ1266" s="171">
        <v>3</v>
      </c>
      <c r="EK1266" s="171">
        <v>0</v>
      </c>
      <c r="EL1266" s="575">
        <v>0</v>
      </c>
      <c r="EM1266" s="552" t="s">
        <v>4420</v>
      </c>
      <c r="EN1266" s="551">
        <v>3</v>
      </c>
      <c r="EO1266" s="552" t="s">
        <v>8104</v>
      </c>
      <c r="EP1266" s="171">
        <v>0</v>
      </c>
      <c r="EQ1266" s="171">
        <v>0</v>
      </c>
      <c r="ER1266" s="331" t="s">
        <v>148</v>
      </c>
      <c r="ES1266" s="552" t="s">
        <v>137</v>
      </c>
      <c r="ET1266" s="551">
        <v>0</v>
      </c>
      <c r="EU1266" s="552" t="s">
        <v>137</v>
      </c>
      <c r="EV1266" s="171">
        <v>10</v>
      </c>
      <c r="EW1266" s="171">
        <v>0</v>
      </c>
      <c r="EX1266" s="331">
        <v>0</v>
      </c>
      <c r="EY1266" s="552" t="s">
        <v>4420</v>
      </c>
      <c r="EZ1266" s="551">
        <v>1</v>
      </c>
      <c r="FA1266" s="552" t="s">
        <v>13520</v>
      </c>
      <c r="FB1266" s="171">
        <v>1</v>
      </c>
      <c r="FC1266" s="171">
        <v>0</v>
      </c>
      <c r="FD1266" s="331">
        <v>0</v>
      </c>
      <c r="FE1266" s="552" t="s">
        <v>8105</v>
      </c>
      <c r="FF1266" s="551">
        <v>0</v>
      </c>
      <c r="FG1266" s="552" t="s">
        <v>137</v>
      </c>
      <c r="FH1266" s="171">
        <v>0</v>
      </c>
      <c r="FI1266" s="171">
        <v>0</v>
      </c>
      <c r="FJ1266" s="331" t="s">
        <v>148</v>
      </c>
      <c r="FK1266" s="552" t="s">
        <v>137</v>
      </c>
      <c r="FL1266" s="551">
        <v>0</v>
      </c>
      <c r="FM1266" s="552" t="s">
        <v>137</v>
      </c>
      <c r="FN1266" s="171">
        <v>0</v>
      </c>
      <c r="FO1266" s="171">
        <v>0</v>
      </c>
      <c r="FP1266" s="331" t="s">
        <v>148</v>
      </c>
      <c r="FQ1266" s="552" t="s">
        <v>137</v>
      </c>
      <c r="FR1266" s="551">
        <v>0</v>
      </c>
      <c r="FS1266" s="552" t="s">
        <v>137</v>
      </c>
      <c r="FT1266" s="171">
        <v>0</v>
      </c>
      <c r="FU1266" s="171">
        <v>0</v>
      </c>
      <c r="FV1266" s="331" t="s">
        <v>148</v>
      </c>
      <c r="FW1266" s="552" t="s">
        <v>137</v>
      </c>
      <c r="FX1266" s="551">
        <v>0</v>
      </c>
      <c r="FY1266" s="552" t="s">
        <v>137</v>
      </c>
      <c r="FZ1266" s="171">
        <v>0</v>
      </c>
      <c r="GA1266" s="171">
        <v>0</v>
      </c>
      <c r="GB1266" s="331" t="s">
        <v>148</v>
      </c>
      <c r="GC1266" s="552" t="s">
        <v>137</v>
      </c>
      <c r="GD1266" s="551">
        <v>0</v>
      </c>
      <c r="GE1266" s="552" t="s">
        <v>137</v>
      </c>
      <c r="GF1266" s="171">
        <v>6</v>
      </c>
      <c r="GG1266" s="171">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69"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1">
        <v>1</v>
      </c>
      <c r="BQ1267" s="171">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1">
        <v>0</v>
      </c>
      <c r="DG1267" s="171">
        <v>0</v>
      </c>
      <c r="DH1267" s="331" t="s">
        <v>148</v>
      </c>
      <c r="DI1267" s="552" t="s">
        <v>137</v>
      </c>
      <c r="DJ1267" s="551">
        <v>0</v>
      </c>
      <c r="DK1267" s="552" t="s">
        <v>137</v>
      </c>
      <c r="DL1267" s="171">
        <v>0</v>
      </c>
      <c r="DM1267" s="171">
        <v>0</v>
      </c>
      <c r="DN1267" s="331" t="s">
        <v>148</v>
      </c>
      <c r="DO1267" s="552" t="s">
        <v>137</v>
      </c>
      <c r="DP1267" s="550">
        <v>0</v>
      </c>
      <c r="DQ1267" s="552" t="s">
        <v>137</v>
      </c>
      <c r="DR1267" s="171">
        <v>4</v>
      </c>
      <c r="DS1267" s="171">
        <v>0</v>
      </c>
      <c r="DT1267" s="331">
        <v>0</v>
      </c>
      <c r="DU1267" s="552" t="s">
        <v>326</v>
      </c>
      <c r="DV1267" s="551">
        <v>0</v>
      </c>
      <c r="DW1267" s="552" t="s">
        <v>137</v>
      </c>
      <c r="DX1267" s="171">
        <v>1</v>
      </c>
      <c r="DY1267" s="171">
        <v>1</v>
      </c>
      <c r="DZ1267" s="331">
        <v>1</v>
      </c>
      <c r="EA1267" s="552" t="s">
        <v>137</v>
      </c>
      <c r="EB1267" s="551">
        <v>0</v>
      </c>
      <c r="EC1267" s="552" t="s">
        <v>137</v>
      </c>
      <c r="ED1267" s="171">
        <v>0</v>
      </c>
      <c r="EE1267" s="171">
        <v>0</v>
      </c>
      <c r="EF1267" s="575" t="s">
        <v>148</v>
      </c>
      <c r="EG1267" s="552" t="s">
        <v>137</v>
      </c>
      <c r="EH1267" s="551">
        <v>0</v>
      </c>
      <c r="EI1267" s="552" t="s">
        <v>137</v>
      </c>
      <c r="EJ1267" s="171">
        <v>1</v>
      </c>
      <c r="EK1267" s="171">
        <v>0</v>
      </c>
      <c r="EL1267" s="575">
        <v>0</v>
      </c>
      <c r="EM1267" s="552" t="s">
        <v>8108</v>
      </c>
      <c r="EN1267" s="551">
        <v>1</v>
      </c>
      <c r="EO1267" s="552" t="s">
        <v>8109</v>
      </c>
      <c r="EP1267" s="171">
        <v>1</v>
      </c>
      <c r="EQ1267" s="171">
        <v>1</v>
      </c>
      <c r="ER1267" s="331">
        <v>1</v>
      </c>
      <c r="ES1267" s="552" t="s">
        <v>137</v>
      </c>
      <c r="ET1267" s="551">
        <v>0</v>
      </c>
      <c r="EU1267" s="552" t="s">
        <v>137</v>
      </c>
      <c r="EV1267" s="171">
        <v>2</v>
      </c>
      <c r="EW1267" s="171">
        <v>0</v>
      </c>
      <c r="EX1267" s="331">
        <v>0</v>
      </c>
      <c r="EY1267" s="552" t="s">
        <v>326</v>
      </c>
      <c r="EZ1267" s="551">
        <v>0</v>
      </c>
      <c r="FA1267" s="552" t="s">
        <v>137</v>
      </c>
      <c r="FB1267" s="171">
        <v>1</v>
      </c>
      <c r="FC1267" s="171">
        <v>0</v>
      </c>
      <c r="FD1267" s="331">
        <v>0</v>
      </c>
      <c r="FE1267" s="552" t="s">
        <v>8110</v>
      </c>
      <c r="FF1267" s="551">
        <v>1</v>
      </c>
      <c r="FG1267" s="552" t="s">
        <v>8111</v>
      </c>
      <c r="FH1267" s="171">
        <v>2</v>
      </c>
      <c r="FI1267" s="171">
        <v>0</v>
      </c>
      <c r="FJ1267" s="331">
        <v>0</v>
      </c>
      <c r="FK1267" s="552" t="s">
        <v>326</v>
      </c>
      <c r="FL1267" s="551">
        <v>0</v>
      </c>
      <c r="FM1267" s="552" t="s">
        <v>137</v>
      </c>
      <c r="FN1267" s="171">
        <v>0</v>
      </c>
      <c r="FO1267" s="171">
        <v>0</v>
      </c>
      <c r="FP1267" s="331" t="s">
        <v>148</v>
      </c>
      <c r="FQ1267" s="552" t="s">
        <v>137</v>
      </c>
      <c r="FR1267" s="551">
        <v>0</v>
      </c>
      <c r="FS1267" s="552" t="s">
        <v>137</v>
      </c>
      <c r="FT1267" s="171">
        <v>0</v>
      </c>
      <c r="FU1267" s="171">
        <v>0</v>
      </c>
      <c r="FV1267" s="331" t="s">
        <v>148</v>
      </c>
      <c r="FW1267" s="552" t="s">
        <v>137</v>
      </c>
      <c r="FX1267" s="551">
        <v>0</v>
      </c>
      <c r="FY1267" s="552" t="s">
        <v>137</v>
      </c>
      <c r="FZ1267" s="171">
        <v>0</v>
      </c>
      <c r="GA1267" s="171">
        <v>0</v>
      </c>
      <c r="GB1267" s="331" t="s">
        <v>148</v>
      </c>
      <c r="GC1267" s="552" t="s">
        <v>137</v>
      </c>
      <c r="GD1267" s="551">
        <v>0</v>
      </c>
      <c r="GE1267" s="552" t="s">
        <v>137</v>
      </c>
      <c r="GF1267" s="171">
        <v>0</v>
      </c>
      <c r="GG1267" s="171">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69"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1">
        <v>0</v>
      </c>
      <c r="BQ1268" s="171">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1">
        <v>0</v>
      </c>
      <c r="DG1268" s="171">
        <v>0</v>
      </c>
      <c r="DH1268" s="331" t="s">
        <v>148</v>
      </c>
      <c r="DI1268" s="552" t="s">
        <v>137</v>
      </c>
      <c r="DJ1268" s="551">
        <v>0</v>
      </c>
      <c r="DK1268" s="552" t="s">
        <v>137</v>
      </c>
      <c r="DL1268" s="171">
        <v>0</v>
      </c>
      <c r="DM1268" s="171">
        <v>0</v>
      </c>
      <c r="DN1268" s="331" t="s">
        <v>148</v>
      </c>
      <c r="DO1268" s="552" t="s">
        <v>137</v>
      </c>
      <c r="DP1268" s="550">
        <v>0</v>
      </c>
      <c r="DQ1268" s="552" t="s">
        <v>137</v>
      </c>
      <c r="DR1268" s="171">
        <v>12</v>
      </c>
      <c r="DS1268" s="171">
        <v>0</v>
      </c>
      <c r="DT1268" s="331">
        <v>0</v>
      </c>
      <c r="DU1268" s="552" t="s">
        <v>8114</v>
      </c>
      <c r="DV1268" s="551">
        <v>0</v>
      </c>
      <c r="DW1268" s="552" t="s">
        <v>137</v>
      </c>
      <c r="DX1268" s="171">
        <v>1</v>
      </c>
      <c r="DY1268" s="171">
        <v>0</v>
      </c>
      <c r="DZ1268" s="331">
        <v>0</v>
      </c>
      <c r="EA1268" s="552" t="s">
        <v>8114</v>
      </c>
      <c r="EB1268" s="551">
        <v>0</v>
      </c>
      <c r="EC1268" s="552" t="s">
        <v>137</v>
      </c>
      <c r="ED1268" s="171">
        <v>0</v>
      </c>
      <c r="EE1268" s="171">
        <v>0</v>
      </c>
      <c r="EF1268" s="575" t="s">
        <v>148</v>
      </c>
      <c r="EG1268" s="552" t="s">
        <v>137</v>
      </c>
      <c r="EH1268" s="551">
        <v>0</v>
      </c>
      <c r="EI1268" s="552" t="s">
        <v>137</v>
      </c>
      <c r="EJ1268" s="171">
        <v>3</v>
      </c>
      <c r="EK1268" s="171">
        <v>0</v>
      </c>
      <c r="EL1268" s="575">
        <v>0</v>
      </c>
      <c r="EM1268" s="552" t="s">
        <v>8114</v>
      </c>
      <c r="EN1268" s="551">
        <v>3</v>
      </c>
      <c r="EO1268" s="552" t="s">
        <v>8117</v>
      </c>
      <c r="EP1268" s="171">
        <v>2</v>
      </c>
      <c r="EQ1268" s="171">
        <v>0</v>
      </c>
      <c r="ER1268" s="331">
        <v>0</v>
      </c>
      <c r="ES1268" s="552" t="s">
        <v>8114</v>
      </c>
      <c r="ET1268" s="551">
        <v>0</v>
      </c>
      <c r="EU1268" s="552" t="s">
        <v>137</v>
      </c>
      <c r="EV1268" s="171">
        <v>4</v>
      </c>
      <c r="EW1268" s="171">
        <v>0</v>
      </c>
      <c r="EX1268" s="331">
        <v>0</v>
      </c>
      <c r="EY1268" s="552" t="s">
        <v>8118</v>
      </c>
      <c r="EZ1268" s="551">
        <v>4</v>
      </c>
      <c r="FA1268" s="552" t="s">
        <v>8116</v>
      </c>
      <c r="FB1268" s="171">
        <v>2</v>
      </c>
      <c r="FC1268" s="171">
        <v>0</v>
      </c>
      <c r="FD1268" s="331">
        <v>0</v>
      </c>
      <c r="FE1268" s="552" t="s">
        <v>11625</v>
      </c>
      <c r="FF1268" s="551">
        <v>1</v>
      </c>
      <c r="FG1268" s="552" t="s">
        <v>8116</v>
      </c>
      <c r="FH1268" s="171">
        <v>1</v>
      </c>
      <c r="FI1268" s="171">
        <v>0</v>
      </c>
      <c r="FJ1268" s="331">
        <v>0</v>
      </c>
      <c r="FK1268" s="552" t="s">
        <v>8118</v>
      </c>
      <c r="FL1268" s="551">
        <v>0</v>
      </c>
      <c r="FM1268" s="552" t="s">
        <v>137</v>
      </c>
      <c r="FN1268" s="171">
        <v>0</v>
      </c>
      <c r="FO1268" s="171">
        <v>0</v>
      </c>
      <c r="FP1268" s="331" t="s">
        <v>148</v>
      </c>
      <c r="FQ1268" s="552" t="s">
        <v>137</v>
      </c>
      <c r="FR1268" s="551">
        <v>0</v>
      </c>
      <c r="FS1268" s="552" t="s">
        <v>137</v>
      </c>
      <c r="FT1268" s="171">
        <v>0</v>
      </c>
      <c r="FU1268" s="171">
        <v>0</v>
      </c>
      <c r="FV1268" s="331" t="s">
        <v>148</v>
      </c>
      <c r="FW1268" s="552" t="s">
        <v>137</v>
      </c>
      <c r="FX1268" s="551">
        <v>0</v>
      </c>
      <c r="FY1268" s="552" t="s">
        <v>137</v>
      </c>
      <c r="FZ1268" s="171">
        <v>1</v>
      </c>
      <c r="GA1268" s="171">
        <v>1</v>
      </c>
      <c r="GB1268" s="331">
        <v>1</v>
      </c>
      <c r="GC1268" s="552" t="s">
        <v>137</v>
      </c>
      <c r="GD1268" s="551">
        <v>0</v>
      </c>
      <c r="GE1268" s="552" t="s">
        <v>137</v>
      </c>
      <c r="GF1268" s="171">
        <v>5</v>
      </c>
      <c r="GG1268" s="171">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0"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1">
        <v>0</v>
      </c>
      <c r="BQ1269" s="171">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1">
        <v>0</v>
      </c>
      <c r="DG1269" s="171">
        <v>0</v>
      </c>
      <c r="DH1269" s="331" t="s">
        <v>148</v>
      </c>
      <c r="DI1269" s="552" t="s">
        <v>137</v>
      </c>
      <c r="DJ1269" s="551">
        <v>0</v>
      </c>
      <c r="DK1269" s="552" t="s">
        <v>137</v>
      </c>
      <c r="DL1269" s="171">
        <v>0</v>
      </c>
      <c r="DM1269" s="171">
        <v>0</v>
      </c>
      <c r="DN1269" s="331" t="s">
        <v>148</v>
      </c>
      <c r="DO1269" s="552" t="s">
        <v>137</v>
      </c>
      <c r="DP1269" s="550">
        <v>0</v>
      </c>
      <c r="DQ1269" s="552" t="s">
        <v>137</v>
      </c>
      <c r="DR1269" s="171">
        <v>34</v>
      </c>
      <c r="DS1269" s="171">
        <v>0</v>
      </c>
      <c r="DT1269" s="331">
        <v>0</v>
      </c>
      <c r="DU1269" s="552" t="s">
        <v>18794</v>
      </c>
      <c r="DV1269" s="551">
        <v>0</v>
      </c>
      <c r="DW1269" s="552" t="s">
        <v>137</v>
      </c>
      <c r="DX1269" s="171">
        <v>3</v>
      </c>
      <c r="DY1269" s="171">
        <v>0</v>
      </c>
      <c r="DZ1269" s="331">
        <v>0</v>
      </c>
      <c r="EA1269" s="552" t="s">
        <v>18795</v>
      </c>
      <c r="EB1269" s="551">
        <v>0</v>
      </c>
      <c r="EC1269" s="552" t="s">
        <v>137</v>
      </c>
      <c r="ED1269" s="171">
        <v>1</v>
      </c>
      <c r="EE1269" s="171">
        <v>0</v>
      </c>
      <c r="EF1269" s="575">
        <v>0</v>
      </c>
      <c r="EG1269" s="552" t="s">
        <v>18796</v>
      </c>
      <c r="EH1269" s="551">
        <v>1</v>
      </c>
      <c r="EI1269" s="552" t="s">
        <v>8122</v>
      </c>
      <c r="EJ1269" s="171">
        <v>2</v>
      </c>
      <c r="EK1269" s="171">
        <v>0</v>
      </c>
      <c r="EL1269" s="575">
        <v>0</v>
      </c>
      <c r="EM1269" s="552" t="s">
        <v>12616</v>
      </c>
      <c r="EN1269" s="551">
        <v>2</v>
      </c>
      <c r="EO1269" s="552" t="s">
        <v>8122</v>
      </c>
      <c r="EP1269" s="171">
        <v>2</v>
      </c>
      <c r="EQ1269" s="171">
        <v>0</v>
      </c>
      <c r="ER1269" s="331">
        <v>0</v>
      </c>
      <c r="ES1269" s="552" t="s">
        <v>8121</v>
      </c>
      <c r="ET1269" s="551">
        <v>1</v>
      </c>
      <c r="EU1269" s="552" t="s">
        <v>18797</v>
      </c>
      <c r="EV1269" s="171">
        <v>49</v>
      </c>
      <c r="EW1269" s="171">
        <v>7</v>
      </c>
      <c r="EX1269" s="331">
        <v>0.14285714285714285</v>
      </c>
      <c r="EY1269" s="552" t="s">
        <v>18798</v>
      </c>
      <c r="EZ1269" s="551">
        <v>11</v>
      </c>
      <c r="FA1269" s="552" t="s">
        <v>13521</v>
      </c>
      <c r="FB1269" s="171">
        <v>0</v>
      </c>
      <c r="FC1269" s="171">
        <v>0</v>
      </c>
      <c r="FD1269" s="331" t="s">
        <v>148</v>
      </c>
      <c r="FE1269" s="552" t="s">
        <v>8123</v>
      </c>
      <c r="FF1269" s="551">
        <v>0</v>
      </c>
      <c r="FG1269" s="552"/>
      <c r="FH1269" s="171">
        <v>1</v>
      </c>
      <c r="FI1269" s="171">
        <v>0</v>
      </c>
      <c r="FJ1269" s="331">
        <v>0</v>
      </c>
      <c r="FK1269" s="552" t="s">
        <v>8121</v>
      </c>
      <c r="FL1269" s="551">
        <v>0</v>
      </c>
      <c r="FM1269" s="552" t="s">
        <v>137</v>
      </c>
      <c r="FN1269" s="171">
        <v>0</v>
      </c>
      <c r="FO1269" s="171">
        <v>0</v>
      </c>
      <c r="FP1269" s="331" t="s">
        <v>148</v>
      </c>
      <c r="FQ1269" s="552" t="s">
        <v>137</v>
      </c>
      <c r="FR1269" s="551">
        <v>0</v>
      </c>
      <c r="FS1269" s="552" t="s">
        <v>137</v>
      </c>
      <c r="FT1269" s="171">
        <v>0</v>
      </c>
      <c r="FU1269" s="171">
        <v>0</v>
      </c>
      <c r="FV1269" s="331" t="s">
        <v>148</v>
      </c>
      <c r="FW1269" s="552" t="s">
        <v>137</v>
      </c>
      <c r="FX1269" s="551">
        <v>0</v>
      </c>
      <c r="FY1269" s="552" t="s">
        <v>137</v>
      </c>
      <c r="FZ1269" s="171">
        <v>1</v>
      </c>
      <c r="GA1269" s="171">
        <v>0</v>
      </c>
      <c r="GB1269" s="331">
        <v>0</v>
      </c>
      <c r="GC1269" s="552" t="s">
        <v>8124</v>
      </c>
      <c r="GD1269" s="551">
        <v>0</v>
      </c>
      <c r="GE1269" s="552" t="s">
        <v>137</v>
      </c>
      <c r="GF1269" s="171">
        <v>3</v>
      </c>
      <c r="GG1269" s="171">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0"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1">
        <v>1</v>
      </c>
      <c r="BQ1270" s="171">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1">
        <v>0</v>
      </c>
      <c r="DG1270" s="171">
        <v>0</v>
      </c>
      <c r="DH1270" s="331" t="s">
        <v>148</v>
      </c>
      <c r="DI1270" s="552" t="s">
        <v>137</v>
      </c>
      <c r="DJ1270" s="551">
        <v>0</v>
      </c>
      <c r="DK1270" s="552" t="s">
        <v>137</v>
      </c>
      <c r="DL1270" s="171">
        <v>1</v>
      </c>
      <c r="DM1270" s="171">
        <v>1</v>
      </c>
      <c r="DN1270" s="331">
        <v>1</v>
      </c>
      <c r="DO1270" s="552" t="s">
        <v>137</v>
      </c>
      <c r="DP1270" s="550">
        <v>0</v>
      </c>
      <c r="DQ1270" s="552" t="s">
        <v>137</v>
      </c>
      <c r="DR1270" s="171">
        <v>3</v>
      </c>
      <c r="DS1270" s="171">
        <v>0</v>
      </c>
      <c r="DT1270" s="331">
        <v>0</v>
      </c>
      <c r="DU1270" s="552" t="s">
        <v>8127</v>
      </c>
      <c r="DV1270" s="551">
        <v>0</v>
      </c>
      <c r="DW1270" s="552" t="s">
        <v>137</v>
      </c>
      <c r="DX1270" s="171">
        <v>0</v>
      </c>
      <c r="DY1270" s="171">
        <v>0</v>
      </c>
      <c r="DZ1270" s="331" t="s">
        <v>148</v>
      </c>
      <c r="EA1270" s="552" t="s">
        <v>137</v>
      </c>
      <c r="EB1270" s="551">
        <v>0</v>
      </c>
      <c r="EC1270" s="552" t="s">
        <v>137</v>
      </c>
      <c r="ED1270" s="171">
        <v>0</v>
      </c>
      <c r="EE1270" s="171">
        <v>0</v>
      </c>
      <c r="EF1270" s="575" t="s">
        <v>148</v>
      </c>
      <c r="EG1270" s="552" t="s">
        <v>137</v>
      </c>
      <c r="EH1270" s="551">
        <v>0</v>
      </c>
      <c r="EI1270" s="552" t="s">
        <v>137</v>
      </c>
      <c r="EJ1270" s="171">
        <v>1</v>
      </c>
      <c r="EK1270" s="171">
        <v>0</v>
      </c>
      <c r="EL1270" s="575">
        <v>0</v>
      </c>
      <c r="EM1270" s="552" t="s">
        <v>8128</v>
      </c>
      <c r="EN1270" s="551">
        <v>1</v>
      </c>
      <c r="EO1270" s="552" t="s">
        <v>8129</v>
      </c>
      <c r="EP1270" s="171">
        <v>2</v>
      </c>
      <c r="EQ1270" s="171">
        <v>0</v>
      </c>
      <c r="ER1270" s="331">
        <v>0</v>
      </c>
      <c r="ES1270" s="552" t="s">
        <v>1088</v>
      </c>
      <c r="ET1270" s="551">
        <v>2</v>
      </c>
      <c r="EU1270" s="552" t="s">
        <v>8129</v>
      </c>
      <c r="EV1270" s="171">
        <v>4</v>
      </c>
      <c r="EW1270" s="171">
        <v>1</v>
      </c>
      <c r="EX1270" s="331">
        <v>0.25</v>
      </c>
      <c r="EY1270" s="552" t="s">
        <v>13522</v>
      </c>
      <c r="EZ1270" s="551">
        <v>1</v>
      </c>
      <c r="FA1270" s="552" t="s">
        <v>8129</v>
      </c>
      <c r="FB1270" s="171">
        <v>1</v>
      </c>
      <c r="FC1270" s="171">
        <v>0</v>
      </c>
      <c r="FD1270" s="331">
        <v>0</v>
      </c>
      <c r="FE1270" s="552" t="s">
        <v>8130</v>
      </c>
      <c r="FF1270" s="551">
        <v>1</v>
      </c>
      <c r="FG1270" s="552" t="s">
        <v>8129</v>
      </c>
      <c r="FH1270" s="171">
        <v>0</v>
      </c>
      <c r="FI1270" s="171">
        <v>0</v>
      </c>
      <c r="FJ1270" s="331" t="s">
        <v>148</v>
      </c>
      <c r="FK1270" s="552" t="s">
        <v>137</v>
      </c>
      <c r="FL1270" s="551">
        <v>0</v>
      </c>
      <c r="FM1270" s="552" t="s">
        <v>137</v>
      </c>
      <c r="FN1270" s="171">
        <v>0</v>
      </c>
      <c r="FO1270" s="171">
        <v>0</v>
      </c>
      <c r="FP1270" s="331" t="s">
        <v>148</v>
      </c>
      <c r="FQ1270" s="552" t="s">
        <v>137</v>
      </c>
      <c r="FR1270" s="551">
        <v>0</v>
      </c>
      <c r="FS1270" s="552" t="s">
        <v>137</v>
      </c>
      <c r="FT1270" s="171">
        <v>0</v>
      </c>
      <c r="FU1270" s="171">
        <v>0</v>
      </c>
      <c r="FV1270" s="331" t="s">
        <v>148</v>
      </c>
      <c r="FW1270" s="552" t="s">
        <v>137</v>
      </c>
      <c r="FX1270" s="551">
        <v>0</v>
      </c>
      <c r="FY1270" s="552" t="s">
        <v>137</v>
      </c>
      <c r="FZ1270" s="171">
        <v>2</v>
      </c>
      <c r="GA1270" s="171">
        <v>0</v>
      </c>
      <c r="GB1270" s="331">
        <v>0</v>
      </c>
      <c r="GC1270" s="552" t="s">
        <v>8128</v>
      </c>
      <c r="GD1270" s="551">
        <v>2</v>
      </c>
      <c r="GE1270" s="552" t="s">
        <v>8131</v>
      </c>
      <c r="GF1270" s="171">
        <v>0</v>
      </c>
      <c r="GG1270" s="171">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69"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1">
        <v>0</v>
      </c>
      <c r="BQ1271" s="171">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1">
        <v>0</v>
      </c>
      <c r="DG1271" s="171">
        <v>0</v>
      </c>
      <c r="DH1271" s="331" t="s">
        <v>148</v>
      </c>
      <c r="DI1271" s="552" t="s">
        <v>137</v>
      </c>
      <c r="DJ1271" s="551">
        <v>0</v>
      </c>
      <c r="DK1271" s="552" t="s">
        <v>137</v>
      </c>
      <c r="DL1271" s="171">
        <v>2</v>
      </c>
      <c r="DM1271" s="171">
        <v>0</v>
      </c>
      <c r="DN1271" s="331">
        <v>0</v>
      </c>
      <c r="DO1271" s="552" t="s">
        <v>8135</v>
      </c>
      <c r="DP1271" s="550">
        <v>0</v>
      </c>
      <c r="DQ1271" s="552" t="s">
        <v>137</v>
      </c>
      <c r="DR1271" s="171">
        <v>20</v>
      </c>
      <c r="DS1271" s="171">
        <v>0</v>
      </c>
      <c r="DT1271" s="331">
        <v>0</v>
      </c>
      <c r="DU1271" s="552" t="s">
        <v>8136</v>
      </c>
      <c r="DV1271" s="551">
        <v>0</v>
      </c>
      <c r="DW1271" s="552" t="s">
        <v>137</v>
      </c>
      <c r="DX1271" s="171">
        <v>0</v>
      </c>
      <c r="DY1271" s="171">
        <v>0</v>
      </c>
      <c r="DZ1271" s="331" t="s">
        <v>148</v>
      </c>
      <c r="EA1271" s="552" t="s">
        <v>137</v>
      </c>
      <c r="EB1271" s="551">
        <v>0</v>
      </c>
      <c r="EC1271" s="552" t="s">
        <v>137</v>
      </c>
      <c r="ED1271" s="171">
        <v>1</v>
      </c>
      <c r="EE1271" s="171">
        <v>0</v>
      </c>
      <c r="EF1271" s="575">
        <v>0</v>
      </c>
      <c r="EG1271" s="552" t="s">
        <v>8137</v>
      </c>
      <c r="EH1271" s="551">
        <v>0</v>
      </c>
      <c r="EI1271" s="552" t="s">
        <v>137</v>
      </c>
      <c r="EJ1271" s="171">
        <v>1</v>
      </c>
      <c r="EK1271" s="171">
        <v>0</v>
      </c>
      <c r="EL1271" s="575">
        <v>0</v>
      </c>
      <c r="EM1271" s="552" t="s">
        <v>8138</v>
      </c>
      <c r="EN1271" s="551">
        <v>1</v>
      </c>
      <c r="EO1271" s="552" t="s">
        <v>8139</v>
      </c>
      <c r="EP1271" s="171">
        <v>0</v>
      </c>
      <c r="EQ1271" s="171">
        <v>0</v>
      </c>
      <c r="ER1271" s="331" t="s">
        <v>148</v>
      </c>
      <c r="ES1271" s="552" t="s">
        <v>137</v>
      </c>
      <c r="ET1271" s="551">
        <v>0</v>
      </c>
      <c r="EU1271" s="552" t="s">
        <v>137</v>
      </c>
      <c r="EV1271" s="171">
        <v>1</v>
      </c>
      <c r="EW1271" s="171">
        <v>0</v>
      </c>
      <c r="EX1271" s="331">
        <v>0</v>
      </c>
      <c r="EY1271" s="552" t="s">
        <v>13523</v>
      </c>
      <c r="EZ1271" s="551">
        <v>1</v>
      </c>
      <c r="FA1271" s="552" t="s">
        <v>13524</v>
      </c>
      <c r="FB1271" s="171">
        <v>0</v>
      </c>
      <c r="FC1271" s="171">
        <v>0</v>
      </c>
      <c r="FD1271" s="331" t="s">
        <v>148</v>
      </c>
      <c r="FE1271" s="552" t="s">
        <v>137</v>
      </c>
      <c r="FF1271" s="551">
        <v>0</v>
      </c>
      <c r="FG1271" s="552" t="s">
        <v>137</v>
      </c>
      <c r="FH1271" s="171">
        <v>0</v>
      </c>
      <c r="FI1271" s="171">
        <v>0</v>
      </c>
      <c r="FJ1271" s="331" t="s">
        <v>148</v>
      </c>
      <c r="FK1271" s="552" t="s">
        <v>137</v>
      </c>
      <c r="FL1271" s="551">
        <v>0</v>
      </c>
      <c r="FM1271" s="552" t="s">
        <v>137</v>
      </c>
      <c r="FN1271" s="171">
        <v>0</v>
      </c>
      <c r="FO1271" s="171">
        <v>0</v>
      </c>
      <c r="FP1271" s="331" t="s">
        <v>148</v>
      </c>
      <c r="FQ1271" s="552" t="s">
        <v>137</v>
      </c>
      <c r="FR1271" s="551">
        <v>0</v>
      </c>
      <c r="FS1271" s="552" t="s">
        <v>137</v>
      </c>
      <c r="FT1271" s="171">
        <v>0</v>
      </c>
      <c r="FU1271" s="171">
        <v>0</v>
      </c>
      <c r="FV1271" s="331" t="s">
        <v>148</v>
      </c>
      <c r="FW1271" s="552" t="s">
        <v>137</v>
      </c>
      <c r="FX1271" s="551">
        <v>0</v>
      </c>
      <c r="FY1271" s="552" t="s">
        <v>137</v>
      </c>
      <c r="FZ1271" s="171">
        <v>0</v>
      </c>
      <c r="GA1271" s="171">
        <v>0</v>
      </c>
      <c r="GB1271" s="331" t="s">
        <v>148</v>
      </c>
      <c r="GC1271" s="552" t="s">
        <v>137</v>
      </c>
      <c r="GD1271" s="551">
        <v>0</v>
      </c>
      <c r="GE1271" s="552" t="s">
        <v>137</v>
      </c>
      <c r="GF1271" s="171">
        <v>1</v>
      </c>
      <c r="GG1271" s="171">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69"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1">
        <v>1</v>
      </c>
      <c r="BQ1272" s="171">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1">
        <v>0</v>
      </c>
      <c r="DG1272" s="171">
        <v>0</v>
      </c>
      <c r="DH1272" s="331" t="s">
        <v>148</v>
      </c>
      <c r="DI1272" s="552" t="s">
        <v>137</v>
      </c>
      <c r="DJ1272" s="551">
        <v>0</v>
      </c>
      <c r="DK1272" s="552" t="s">
        <v>137</v>
      </c>
      <c r="DL1272" s="171">
        <v>0</v>
      </c>
      <c r="DM1272" s="171">
        <v>0</v>
      </c>
      <c r="DN1272" s="331" t="s">
        <v>148</v>
      </c>
      <c r="DO1272" s="552" t="s">
        <v>137</v>
      </c>
      <c r="DP1272" s="550">
        <v>0</v>
      </c>
      <c r="DQ1272" s="552" t="s">
        <v>137</v>
      </c>
      <c r="DR1272" s="171">
        <v>13</v>
      </c>
      <c r="DS1272" s="171">
        <v>0</v>
      </c>
      <c r="DT1272" s="331">
        <v>0</v>
      </c>
      <c r="DU1272" s="552" t="s">
        <v>1093</v>
      </c>
      <c r="DV1272" s="551">
        <v>0</v>
      </c>
      <c r="DW1272" s="552" t="s">
        <v>137</v>
      </c>
      <c r="DX1272" s="171">
        <v>1</v>
      </c>
      <c r="DY1272" s="171">
        <v>1</v>
      </c>
      <c r="DZ1272" s="331">
        <v>1</v>
      </c>
      <c r="EA1272" s="552" t="s">
        <v>137</v>
      </c>
      <c r="EB1272" s="551">
        <v>0</v>
      </c>
      <c r="EC1272" s="552" t="s">
        <v>137</v>
      </c>
      <c r="ED1272" s="171">
        <v>0</v>
      </c>
      <c r="EE1272" s="171">
        <v>0</v>
      </c>
      <c r="EF1272" s="575" t="s">
        <v>148</v>
      </c>
      <c r="EG1272" s="552" t="s">
        <v>137</v>
      </c>
      <c r="EH1272" s="551">
        <v>0</v>
      </c>
      <c r="EI1272" s="552" t="s">
        <v>137</v>
      </c>
      <c r="EJ1272" s="171">
        <v>3</v>
      </c>
      <c r="EK1272" s="171">
        <v>0</v>
      </c>
      <c r="EL1272" s="575">
        <v>0</v>
      </c>
      <c r="EM1272" s="552" t="s">
        <v>8144</v>
      </c>
      <c r="EN1272" s="551">
        <v>3</v>
      </c>
      <c r="EO1272" s="552" t="s">
        <v>8145</v>
      </c>
      <c r="EP1272" s="171">
        <v>0</v>
      </c>
      <c r="EQ1272" s="171">
        <v>0</v>
      </c>
      <c r="ER1272" s="331" t="s">
        <v>148</v>
      </c>
      <c r="ES1272" s="552" t="s">
        <v>137</v>
      </c>
      <c r="ET1272" s="551">
        <v>0</v>
      </c>
      <c r="EU1272" s="552" t="s">
        <v>137</v>
      </c>
      <c r="EV1272" s="171">
        <v>5</v>
      </c>
      <c r="EW1272" s="171">
        <v>0</v>
      </c>
      <c r="EX1272" s="331">
        <v>0</v>
      </c>
      <c r="EY1272" s="552" t="s">
        <v>13525</v>
      </c>
      <c r="EZ1272" s="551">
        <v>5</v>
      </c>
      <c r="FA1272" s="552" t="s">
        <v>13526</v>
      </c>
      <c r="FB1272" s="171">
        <v>0</v>
      </c>
      <c r="FC1272" s="171">
        <v>0</v>
      </c>
      <c r="FD1272" s="331" t="s">
        <v>148</v>
      </c>
      <c r="FE1272" s="552" t="s">
        <v>137</v>
      </c>
      <c r="FF1272" s="551">
        <v>0</v>
      </c>
      <c r="FG1272" s="552" t="s">
        <v>137</v>
      </c>
      <c r="FH1272" s="171">
        <v>0</v>
      </c>
      <c r="FI1272" s="171">
        <v>0</v>
      </c>
      <c r="FJ1272" s="331" t="s">
        <v>148</v>
      </c>
      <c r="FK1272" s="552" t="s">
        <v>137</v>
      </c>
      <c r="FL1272" s="551">
        <v>0</v>
      </c>
      <c r="FM1272" s="552" t="s">
        <v>137</v>
      </c>
      <c r="FN1272" s="171">
        <v>0</v>
      </c>
      <c r="FO1272" s="171">
        <v>0</v>
      </c>
      <c r="FP1272" s="331" t="s">
        <v>148</v>
      </c>
      <c r="FQ1272" s="552" t="s">
        <v>137</v>
      </c>
      <c r="FR1272" s="551">
        <v>0</v>
      </c>
      <c r="FS1272" s="552" t="s">
        <v>137</v>
      </c>
      <c r="FT1272" s="171">
        <v>0</v>
      </c>
      <c r="FU1272" s="171">
        <v>0</v>
      </c>
      <c r="FV1272" s="331" t="s">
        <v>148</v>
      </c>
      <c r="FW1272" s="552" t="s">
        <v>137</v>
      </c>
      <c r="FX1272" s="551">
        <v>0</v>
      </c>
      <c r="FY1272" s="552" t="s">
        <v>137</v>
      </c>
      <c r="FZ1272" s="171">
        <v>3</v>
      </c>
      <c r="GA1272" s="171">
        <v>2</v>
      </c>
      <c r="GB1272" s="331">
        <v>0.66666666666666663</v>
      </c>
      <c r="GC1272" s="552" t="s">
        <v>8146</v>
      </c>
      <c r="GD1272" s="551">
        <v>1</v>
      </c>
      <c r="GE1272" s="552" t="s">
        <v>8146</v>
      </c>
      <c r="GF1272" s="171">
        <v>3</v>
      </c>
      <c r="GG1272" s="171">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69"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1">
        <v>1</v>
      </c>
      <c r="BQ1273" s="171">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1">
        <v>0</v>
      </c>
      <c r="DG1273" s="171">
        <v>0</v>
      </c>
      <c r="DH1273" s="331" t="s">
        <v>148</v>
      </c>
      <c r="DI1273" s="552" t="s">
        <v>137</v>
      </c>
      <c r="DJ1273" s="551">
        <v>0</v>
      </c>
      <c r="DK1273" s="552" t="s">
        <v>137</v>
      </c>
      <c r="DL1273" s="171">
        <v>1</v>
      </c>
      <c r="DM1273" s="171">
        <v>1</v>
      </c>
      <c r="DN1273" s="331">
        <v>1</v>
      </c>
      <c r="DO1273" s="552" t="s">
        <v>137</v>
      </c>
      <c r="DP1273" s="550">
        <v>0</v>
      </c>
      <c r="DQ1273" s="552" t="s">
        <v>137</v>
      </c>
      <c r="DR1273" s="171">
        <v>7</v>
      </c>
      <c r="DS1273" s="171">
        <v>0</v>
      </c>
      <c r="DT1273" s="331">
        <v>0</v>
      </c>
      <c r="DU1273" s="552" t="s">
        <v>8150</v>
      </c>
      <c r="DV1273" s="551">
        <v>0</v>
      </c>
      <c r="DW1273" s="552" t="s">
        <v>137</v>
      </c>
      <c r="DX1273" s="171">
        <v>0</v>
      </c>
      <c r="DY1273" s="171">
        <v>0</v>
      </c>
      <c r="DZ1273" s="331" t="s">
        <v>148</v>
      </c>
      <c r="EA1273" s="552" t="s">
        <v>137</v>
      </c>
      <c r="EB1273" s="551">
        <v>0</v>
      </c>
      <c r="EC1273" s="552" t="s">
        <v>137</v>
      </c>
      <c r="ED1273" s="171">
        <v>0</v>
      </c>
      <c r="EE1273" s="171">
        <v>0</v>
      </c>
      <c r="EF1273" s="575" t="s">
        <v>148</v>
      </c>
      <c r="EG1273" s="552" t="s">
        <v>137</v>
      </c>
      <c r="EH1273" s="551">
        <v>0</v>
      </c>
      <c r="EI1273" s="552" t="s">
        <v>137</v>
      </c>
      <c r="EJ1273" s="171">
        <v>2</v>
      </c>
      <c r="EK1273" s="171">
        <v>0</v>
      </c>
      <c r="EL1273" s="575">
        <v>0</v>
      </c>
      <c r="EM1273" s="552" t="s">
        <v>8151</v>
      </c>
      <c r="EN1273" s="551">
        <v>2</v>
      </c>
      <c r="EO1273" s="552" t="s">
        <v>8152</v>
      </c>
      <c r="EP1273" s="171">
        <v>1</v>
      </c>
      <c r="EQ1273" s="171">
        <v>0</v>
      </c>
      <c r="ER1273" s="331">
        <v>0</v>
      </c>
      <c r="ES1273" s="552" t="s">
        <v>8153</v>
      </c>
      <c r="ET1273" s="551">
        <v>1</v>
      </c>
      <c r="EU1273" s="552" t="s">
        <v>8154</v>
      </c>
      <c r="EV1273" s="171">
        <v>2</v>
      </c>
      <c r="EW1273" s="171">
        <v>0</v>
      </c>
      <c r="EX1273" s="331">
        <v>0</v>
      </c>
      <c r="EY1273" s="552" t="s">
        <v>13527</v>
      </c>
      <c r="EZ1273" s="551">
        <v>1</v>
      </c>
      <c r="FA1273" s="552" t="s">
        <v>19297</v>
      </c>
      <c r="FB1273" s="171">
        <v>0</v>
      </c>
      <c r="FC1273" s="171">
        <v>0</v>
      </c>
      <c r="FD1273" s="331" t="s">
        <v>148</v>
      </c>
      <c r="FE1273" s="552" t="s">
        <v>137</v>
      </c>
      <c r="FF1273" s="551">
        <v>0</v>
      </c>
      <c r="FG1273" s="552" t="s">
        <v>137</v>
      </c>
      <c r="FH1273" s="171">
        <v>2</v>
      </c>
      <c r="FI1273" s="171">
        <v>2</v>
      </c>
      <c r="FJ1273" s="331">
        <v>1</v>
      </c>
      <c r="FK1273" s="552" t="s">
        <v>137</v>
      </c>
      <c r="FL1273" s="551">
        <v>0</v>
      </c>
      <c r="FM1273" s="552" t="s">
        <v>137</v>
      </c>
      <c r="FN1273" s="171">
        <v>0</v>
      </c>
      <c r="FO1273" s="171">
        <v>0</v>
      </c>
      <c r="FP1273" s="331" t="s">
        <v>148</v>
      </c>
      <c r="FQ1273" s="552" t="s">
        <v>137</v>
      </c>
      <c r="FR1273" s="551">
        <v>0</v>
      </c>
      <c r="FS1273" s="552" t="s">
        <v>137</v>
      </c>
      <c r="FT1273" s="171">
        <v>0</v>
      </c>
      <c r="FU1273" s="171">
        <v>0</v>
      </c>
      <c r="FV1273" s="331" t="s">
        <v>148</v>
      </c>
      <c r="FW1273" s="552" t="s">
        <v>137</v>
      </c>
      <c r="FX1273" s="551">
        <v>0</v>
      </c>
      <c r="FY1273" s="552" t="s">
        <v>137</v>
      </c>
      <c r="FZ1273" s="171">
        <v>3</v>
      </c>
      <c r="GA1273" s="171">
        <v>2</v>
      </c>
      <c r="GB1273" s="331">
        <v>0.66666666666666663</v>
      </c>
      <c r="GC1273" s="552" t="s">
        <v>19298</v>
      </c>
      <c r="GD1273" s="551">
        <v>1</v>
      </c>
      <c r="GE1273" s="552" t="s">
        <v>19298</v>
      </c>
      <c r="GF1273" s="171">
        <v>2</v>
      </c>
      <c r="GG1273" s="171">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69"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1">
        <v>1</v>
      </c>
      <c r="BQ1274" s="171">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1">
        <v>0</v>
      </c>
      <c r="DG1274" s="171">
        <v>0</v>
      </c>
      <c r="DH1274" s="331" t="s">
        <v>148</v>
      </c>
      <c r="DI1274" s="552" t="s">
        <v>137</v>
      </c>
      <c r="DJ1274" s="551">
        <v>0</v>
      </c>
      <c r="DK1274" s="552" t="s">
        <v>137</v>
      </c>
      <c r="DL1274" s="171">
        <v>2</v>
      </c>
      <c r="DM1274" s="171">
        <v>0</v>
      </c>
      <c r="DN1274" s="331">
        <v>0</v>
      </c>
      <c r="DO1274" s="552" t="s">
        <v>8159</v>
      </c>
      <c r="DP1274" s="550">
        <v>1</v>
      </c>
      <c r="DQ1274" s="552" t="s">
        <v>8160</v>
      </c>
      <c r="DR1274" s="171">
        <v>15</v>
      </c>
      <c r="DS1274" s="171">
        <v>0</v>
      </c>
      <c r="DT1274" s="331">
        <v>0</v>
      </c>
      <c r="DU1274" s="552" t="s">
        <v>8159</v>
      </c>
      <c r="DV1274" s="551">
        <v>0</v>
      </c>
      <c r="DW1274" s="552" t="s">
        <v>137</v>
      </c>
      <c r="DX1274" s="171">
        <v>0</v>
      </c>
      <c r="DY1274" s="171">
        <v>0</v>
      </c>
      <c r="DZ1274" s="331" t="s">
        <v>148</v>
      </c>
      <c r="EA1274" s="552" t="s">
        <v>137</v>
      </c>
      <c r="EB1274" s="551">
        <v>0</v>
      </c>
      <c r="EC1274" s="552" t="s">
        <v>137</v>
      </c>
      <c r="ED1274" s="171">
        <v>1</v>
      </c>
      <c r="EE1274" s="171">
        <v>0</v>
      </c>
      <c r="EF1274" s="575">
        <v>0</v>
      </c>
      <c r="EG1274" s="552" t="s">
        <v>8159</v>
      </c>
      <c r="EH1274" s="551">
        <v>0</v>
      </c>
      <c r="EI1274" s="552" t="s">
        <v>137</v>
      </c>
      <c r="EJ1274" s="171">
        <v>2</v>
      </c>
      <c r="EK1274" s="171">
        <v>0</v>
      </c>
      <c r="EL1274" s="575">
        <v>0</v>
      </c>
      <c r="EM1274" s="552" t="s">
        <v>8159</v>
      </c>
      <c r="EN1274" s="551">
        <v>2</v>
      </c>
      <c r="EO1274" s="552" t="s">
        <v>8161</v>
      </c>
      <c r="EP1274" s="171">
        <v>1</v>
      </c>
      <c r="EQ1274" s="171">
        <v>0</v>
      </c>
      <c r="ER1274" s="331">
        <v>0</v>
      </c>
      <c r="ES1274" s="552" t="s">
        <v>8162</v>
      </c>
      <c r="ET1274" s="551">
        <v>1</v>
      </c>
      <c r="EU1274" s="552" t="s">
        <v>8163</v>
      </c>
      <c r="EV1274" s="171">
        <v>4</v>
      </c>
      <c r="EW1274" s="171">
        <v>0</v>
      </c>
      <c r="EX1274" s="331">
        <v>0</v>
      </c>
      <c r="EY1274" s="552" t="s">
        <v>8159</v>
      </c>
      <c r="EZ1274" s="551">
        <v>4</v>
      </c>
      <c r="FA1274" s="552" t="s">
        <v>13528</v>
      </c>
      <c r="FB1274" s="171">
        <v>0</v>
      </c>
      <c r="FC1274" s="171">
        <v>0</v>
      </c>
      <c r="FD1274" s="331" t="s">
        <v>148</v>
      </c>
      <c r="FE1274" s="552"/>
      <c r="FF1274" s="551">
        <v>0</v>
      </c>
      <c r="FG1274" s="552"/>
      <c r="FH1274" s="171">
        <v>0</v>
      </c>
      <c r="FI1274" s="171">
        <v>0</v>
      </c>
      <c r="FJ1274" s="331" t="s">
        <v>148</v>
      </c>
      <c r="FK1274" s="552" t="s">
        <v>137</v>
      </c>
      <c r="FL1274" s="551">
        <v>0</v>
      </c>
      <c r="FM1274" s="552" t="s">
        <v>137</v>
      </c>
      <c r="FN1274" s="171">
        <v>0</v>
      </c>
      <c r="FO1274" s="171">
        <v>0</v>
      </c>
      <c r="FP1274" s="331" t="s">
        <v>148</v>
      </c>
      <c r="FQ1274" s="552" t="s">
        <v>137</v>
      </c>
      <c r="FR1274" s="551">
        <v>0</v>
      </c>
      <c r="FS1274" s="552" t="s">
        <v>137</v>
      </c>
      <c r="FT1274" s="171">
        <v>0</v>
      </c>
      <c r="FU1274" s="171">
        <v>0</v>
      </c>
      <c r="FV1274" s="331" t="s">
        <v>148</v>
      </c>
      <c r="FW1274" s="552" t="s">
        <v>137</v>
      </c>
      <c r="FX1274" s="551">
        <v>0</v>
      </c>
      <c r="FY1274" s="552" t="s">
        <v>137</v>
      </c>
      <c r="FZ1274" s="171">
        <v>2</v>
      </c>
      <c r="GA1274" s="171">
        <v>2</v>
      </c>
      <c r="GB1274" s="331">
        <v>1</v>
      </c>
      <c r="GC1274" s="552"/>
      <c r="GD1274" s="551">
        <v>0</v>
      </c>
      <c r="GE1274" s="552" t="s">
        <v>137</v>
      </c>
      <c r="GF1274" s="171">
        <v>5</v>
      </c>
      <c r="GG1274" s="171">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69"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1">
        <v>0</v>
      </c>
      <c r="BQ1275" s="171">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1">
        <v>0</v>
      </c>
      <c r="DG1275" s="171">
        <v>0</v>
      </c>
      <c r="DH1275" s="331" t="s">
        <v>148</v>
      </c>
      <c r="DI1275" s="552" t="s">
        <v>137</v>
      </c>
      <c r="DJ1275" s="551">
        <v>0</v>
      </c>
      <c r="DK1275" s="552" t="s">
        <v>137</v>
      </c>
      <c r="DL1275" s="171">
        <v>0</v>
      </c>
      <c r="DM1275" s="171">
        <v>0</v>
      </c>
      <c r="DN1275" s="331" t="s">
        <v>148</v>
      </c>
      <c r="DO1275" s="552" t="s">
        <v>137</v>
      </c>
      <c r="DP1275" s="550">
        <v>0</v>
      </c>
      <c r="DQ1275" s="552" t="s">
        <v>137</v>
      </c>
      <c r="DR1275" s="171">
        <v>13</v>
      </c>
      <c r="DS1275" s="171">
        <v>0</v>
      </c>
      <c r="DT1275" s="331">
        <v>0</v>
      </c>
      <c r="DU1275" s="552" t="s">
        <v>8167</v>
      </c>
      <c r="DV1275" s="551">
        <v>0</v>
      </c>
      <c r="DW1275" s="552" t="s">
        <v>137</v>
      </c>
      <c r="DX1275" s="171">
        <v>0</v>
      </c>
      <c r="DY1275" s="171">
        <v>0</v>
      </c>
      <c r="DZ1275" s="331" t="s">
        <v>148</v>
      </c>
      <c r="EA1275" s="552" t="s">
        <v>137</v>
      </c>
      <c r="EB1275" s="551">
        <v>0</v>
      </c>
      <c r="EC1275" s="552" t="s">
        <v>137</v>
      </c>
      <c r="ED1275" s="171">
        <v>0</v>
      </c>
      <c r="EE1275" s="171">
        <v>0</v>
      </c>
      <c r="EF1275" s="575" t="s">
        <v>148</v>
      </c>
      <c r="EG1275" s="552" t="s">
        <v>137</v>
      </c>
      <c r="EH1275" s="551">
        <v>0</v>
      </c>
      <c r="EI1275" s="552" t="s">
        <v>137</v>
      </c>
      <c r="EJ1275" s="171">
        <v>1</v>
      </c>
      <c r="EK1275" s="171">
        <v>0</v>
      </c>
      <c r="EL1275" s="575">
        <v>0</v>
      </c>
      <c r="EM1275" s="552" t="s">
        <v>8168</v>
      </c>
      <c r="EN1275" s="551">
        <v>1</v>
      </c>
      <c r="EO1275" s="552" t="s">
        <v>8168</v>
      </c>
      <c r="EP1275" s="171">
        <v>1</v>
      </c>
      <c r="EQ1275" s="171">
        <v>0</v>
      </c>
      <c r="ER1275" s="331">
        <v>0</v>
      </c>
      <c r="ES1275" s="552" t="s">
        <v>8168</v>
      </c>
      <c r="ET1275" s="551">
        <v>1</v>
      </c>
      <c r="EU1275" s="552" t="s">
        <v>8168</v>
      </c>
      <c r="EV1275" s="171">
        <v>7</v>
      </c>
      <c r="EW1275" s="171">
        <v>0</v>
      </c>
      <c r="EX1275" s="331">
        <v>0</v>
      </c>
      <c r="EY1275" s="552" t="s">
        <v>13529</v>
      </c>
      <c r="EZ1275" s="551">
        <v>7</v>
      </c>
      <c r="FA1275" s="552" t="s">
        <v>13529</v>
      </c>
      <c r="FB1275" s="171">
        <v>1</v>
      </c>
      <c r="FC1275" s="171">
        <v>1</v>
      </c>
      <c r="FD1275" s="331">
        <v>1</v>
      </c>
      <c r="FE1275" s="552" t="s">
        <v>137</v>
      </c>
      <c r="FF1275" s="551">
        <v>0</v>
      </c>
      <c r="FG1275" s="552" t="s">
        <v>137</v>
      </c>
      <c r="FH1275" s="171">
        <v>0</v>
      </c>
      <c r="FI1275" s="171">
        <v>0</v>
      </c>
      <c r="FJ1275" s="331" t="s">
        <v>148</v>
      </c>
      <c r="FK1275" s="552" t="s">
        <v>137</v>
      </c>
      <c r="FL1275" s="551">
        <v>0</v>
      </c>
      <c r="FM1275" s="552" t="s">
        <v>137</v>
      </c>
      <c r="FN1275" s="171">
        <v>1</v>
      </c>
      <c r="FO1275" s="171">
        <v>1</v>
      </c>
      <c r="FP1275" s="331">
        <v>1</v>
      </c>
      <c r="FQ1275" s="552" t="s">
        <v>137</v>
      </c>
      <c r="FR1275" s="551">
        <v>0</v>
      </c>
      <c r="FS1275" s="552" t="s">
        <v>137</v>
      </c>
      <c r="FT1275" s="171">
        <v>0</v>
      </c>
      <c r="FU1275" s="171">
        <v>0</v>
      </c>
      <c r="FV1275" s="331" t="s">
        <v>148</v>
      </c>
      <c r="FW1275" s="552" t="s">
        <v>137</v>
      </c>
      <c r="FX1275" s="551">
        <v>0</v>
      </c>
      <c r="FY1275" s="552" t="s">
        <v>137</v>
      </c>
      <c r="FZ1275" s="171">
        <v>1</v>
      </c>
      <c r="GA1275" s="171">
        <v>0</v>
      </c>
      <c r="GB1275" s="331">
        <v>0</v>
      </c>
      <c r="GC1275" s="552" t="s">
        <v>8169</v>
      </c>
      <c r="GD1275" s="551">
        <v>1</v>
      </c>
      <c r="GE1275" s="552" t="s">
        <v>8169</v>
      </c>
      <c r="GF1275" s="171">
        <v>1</v>
      </c>
      <c r="GG1275" s="171">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69"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1">
        <v>0</v>
      </c>
      <c r="BQ1276" s="171">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1">
        <v>0</v>
      </c>
      <c r="DG1276" s="171">
        <v>0</v>
      </c>
      <c r="DH1276" s="331" t="s">
        <v>148</v>
      </c>
      <c r="DI1276" s="552" t="s">
        <v>137</v>
      </c>
      <c r="DJ1276" s="551">
        <v>0</v>
      </c>
      <c r="DK1276" s="552" t="s">
        <v>137</v>
      </c>
      <c r="DL1276" s="171">
        <v>0</v>
      </c>
      <c r="DM1276" s="171">
        <v>0</v>
      </c>
      <c r="DN1276" s="331" t="s">
        <v>148</v>
      </c>
      <c r="DO1276" s="552" t="s">
        <v>137</v>
      </c>
      <c r="DP1276" s="550">
        <v>0</v>
      </c>
      <c r="DQ1276" s="552" t="s">
        <v>137</v>
      </c>
      <c r="DR1276" s="171">
        <v>16</v>
      </c>
      <c r="DS1276" s="171">
        <v>0</v>
      </c>
      <c r="DT1276" s="331">
        <v>0</v>
      </c>
      <c r="DU1276" s="552" t="s">
        <v>8171</v>
      </c>
      <c r="DV1276" s="551">
        <v>0</v>
      </c>
      <c r="DW1276" s="552" t="s">
        <v>137</v>
      </c>
      <c r="DX1276" s="171">
        <v>1</v>
      </c>
      <c r="DY1276" s="171">
        <v>1</v>
      </c>
      <c r="DZ1276" s="331">
        <v>1</v>
      </c>
      <c r="EA1276" s="552" t="s">
        <v>137</v>
      </c>
      <c r="EB1276" s="551">
        <v>0</v>
      </c>
      <c r="EC1276" s="552" t="s">
        <v>137</v>
      </c>
      <c r="ED1276" s="171">
        <v>0</v>
      </c>
      <c r="EE1276" s="171">
        <v>0</v>
      </c>
      <c r="EF1276" s="575" t="s">
        <v>148</v>
      </c>
      <c r="EG1276" s="552" t="s">
        <v>137</v>
      </c>
      <c r="EH1276" s="551">
        <v>0</v>
      </c>
      <c r="EI1276" s="552" t="s">
        <v>137</v>
      </c>
      <c r="EJ1276" s="171">
        <v>1</v>
      </c>
      <c r="EK1276" s="171">
        <v>0</v>
      </c>
      <c r="EL1276" s="575">
        <v>0</v>
      </c>
      <c r="EM1276" s="552" t="s">
        <v>16077</v>
      </c>
      <c r="EN1276" s="551">
        <v>1</v>
      </c>
      <c r="EO1276" s="552" t="s">
        <v>8172</v>
      </c>
      <c r="EP1276" s="171">
        <v>1</v>
      </c>
      <c r="EQ1276" s="171">
        <v>0</v>
      </c>
      <c r="ER1276" s="331">
        <v>0</v>
      </c>
      <c r="ES1276" s="552" t="s">
        <v>8173</v>
      </c>
      <c r="ET1276" s="551">
        <v>0</v>
      </c>
      <c r="EU1276" s="552" t="s">
        <v>137</v>
      </c>
      <c r="EV1276" s="171">
        <v>1</v>
      </c>
      <c r="EW1276" s="171">
        <v>0</v>
      </c>
      <c r="EX1276" s="331">
        <v>0</v>
      </c>
      <c r="EY1276" s="552" t="s">
        <v>13530</v>
      </c>
      <c r="EZ1276" s="551">
        <v>0</v>
      </c>
      <c r="FA1276" s="552" t="s">
        <v>137</v>
      </c>
      <c r="FB1276" s="171">
        <v>1</v>
      </c>
      <c r="FC1276" s="171">
        <v>0</v>
      </c>
      <c r="FD1276" s="331">
        <v>0</v>
      </c>
      <c r="FE1276" s="552" t="s">
        <v>8174</v>
      </c>
      <c r="FF1276" s="551">
        <v>1</v>
      </c>
      <c r="FG1276" s="552" t="s">
        <v>8175</v>
      </c>
      <c r="FH1276" s="171">
        <v>0</v>
      </c>
      <c r="FI1276" s="171">
        <v>0</v>
      </c>
      <c r="FJ1276" s="331" t="s">
        <v>148</v>
      </c>
      <c r="FK1276" s="552" t="s">
        <v>137</v>
      </c>
      <c r="FL1276" s="551">
        <v>0</v>
      </c>
      <c r="FM1276" s="552" t="s">
        <v>137</v>
      </c>
      <c r="FN1276" s="171">
        <v>0</v>
      </c>
      <c r="FO1276" s="171">
        <v>0</v>
      </c>
      <c r="FP1276" s="331" t="s">
        <v>148</v>
      </c>
      <c r="FQ1276" s="552" t="s">
        <v>137</v>
      </c>
      <c r="FR1276" s="551">
        <v>0</v>
      </c>
      <c r="FS1276" s="552" t="s">
        <v>137</v>
      </c>
      <c r="FT1276" s="171">
        <v>0</v>
      </c>
      <c r="FU1276" s="171">
        <v>0</v>
      </c>
      <c r="FV1276" s="331" t="s">
        <v>148</v>
      </c>
      <c r="FW1276" s="552" t="s">
        <v>137</v>
      </c>
      <c r="FX1276" s="551">
        <v>0</v>
      </c>
      <c r="FY1276" s="552" t="s">
        <v>137</v>
      </c>
      <c r="FZ1276" s="171">
        <v>0</v>
      </c>
      <c r="GA1276" s="171">
        <v>0</v>
      </c>
      <c r="GB1276" s="331" t="s">
        <v>148</v>
      </c>
      <c r="GC1276" s="552" t="s">
        <v>137</v>
      </c>
      <c r="GD1276" s="551">
        <v>0</v>
      </c>
      <c r="GE1276" s="552" t="s">
        <v>137</v>
      </c>
      <c r="GF1276" s="171">
        <v>0</v>
      </c>
      <c r="GG1276" s="171">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0"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1">
        <v>1</v>
      </c>
      <c r="BQ1277" s="171">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1">
        <v>0</v>
      </c>
      <c r="DG1277" s="171">
        <v>0</v>
      </c>
      <c r="DH1277" s="331" t="s">
        <v>148</v>
      </c>
      <c r="DI1277" s="552" t="s">
        <v>137</v>
      </c>
      <c r="DJ1277" s="551">
        <v>0</v>
      </c>
      <c r="DK1277" s="552" t="s">
        <v>137</v>
      </c>
      <c r="DL1277" s="171">
        <v>0</v>
      </c>
      <c r="DM1277" s="171">
        <v>0</v>
      </c>
      <c r="DN1277" s="331" t="s">
        <v>148</v>
      </c>
      <c r="DO1277" s="552" t="s">
        <v>137</v>
      </c>
      <c r="DP1277" s="550">
        <v>0</v>
      </c>
      <c r="DQ1277" s="552" t="s">
        <v>137</v>
      </c>
      <c r="DR1277" s="171">
        <v>5</v>
      </c>
      <c r="DS1277" s="171">
        <v>0</v>
      </c>
      <c r="DT1277" s="331">
        <v>0</v>
      </c>
      <c r="DU1277" s="552" t="s">
        <v>8178</v>
      </c>
      <c r="DV1277" s="551">
        <v>0</v>
      </c>
      <c r="DW1277" s="552" t="s">
        <v>137</v>
      </c>
      <c r="DX1277" s="171">
        <v>1</v>
      </c>
      <c r="DY1277" s="171">
        <v>1</v>
      </c>
      <c r="DZ1277" s="331">
        <v>1</v>
      </c>
      <c r="EA1277" s="552" t="s">
        <v>137</v>
      </c>
      <c r="EB1277" s="551">
        <v>0</v>
      </c>
      <c r="EC1277" s="552" t="s">
        <v>137</v>
      </c>
      <c r="ED1277" s="171">
        <v>0</v>
      </c>
      <c r="EE1277" s="171">
        <v>0</v>
      </c>
      <c r="EF1277" s="575" t="s">
        <v>148</v>
      </c>
      <c r="EG1277" s="552" t="s">
        <v>137</v>
      </c>
      <c r="EH1277" s="551">
        <v>0</v>
      </c>
      <c r="EI1277" s="552" t="s">
        <v>137</v>
      </c>
      <c r="EJ1277" s="171">
        <v>1</v>
      </c>
      <c r="EK1277" s="171">
        <v>0</v>
      </c>
      <c r="EL1277" s="575">
        <v>0</v>
      </c>
      <c r="EM1277" s="552" t="s">
        <v>8179</v>
      </c>
      <c r="EN1277" s="551">
        <v>1</v>
      </c>
      <c r="EO1277" s="552" t="s">
        <v>8180</v>
      </c>
      <c r="EP1277" s="171">
        <v>1</v>
      </c>
      <c r="EQ1277" s="171">
        <v>0</v>
      </c>
      <c r="ER1277" s="331">
        <v>0</v>
      </c>
      <c r="ES1277" s="552" t="s">
        <v>8181</v>
      </c>
      <c r="ET1277" s="551">
        <v>0</v>
      </c>
      <c r="EU1277" s="552" t="s">
        <v>137</v>
      </c>
      <c r="EV1277" s="171">
        <v>1</v>
      </c>
      <c r="EW1277" s="171">
        <v>0</v>
      </c>
      <c r="EX1277" s="331">
        <v>0</v>
      </c>
      <c r="EY1277" s="552" t="s">
        <v>13531</v>
      </c>
      <c r="EZ1277" s="551">
        <v>1</v>
      </c>
      <c r="FA1277" s="552" t="s">
        <v>13532</v>
      </c>
      <c r="FB1277" s="171">
        <v>0</v>
      </c>
      <c r="FC1277" s="171">
        <v>0</v>
      </c>
      <c r="FD1277" s="331" t="s">
        <v>148</v>
      </c>
      <c r="FE1277" s="552" t="s">
        <v>137</v>
      </c>
      <c r="FF1277" s="551">
        <v>0</v>
      </c>
      <c r="FG1277" s="552" t="s">
        <v>137</v>
      </c>
      <c r="FH1277" s="171">
        <v>0</v>
      </c>
      <c r="FI1277" s="171">
        <v>0</v>
      </c>
      <c r="FJ1277" s="331" t="s">
        <v>148</v>
      </c>
      <c r="FK1277" s="552" t="s">
        <v>137</v>
      </c>
      <c r="FL1277" s="551">
        <v>0</v>
      </c>
      <c r="FM1277" s="552" t="s">
        <v>137</v>
      </c>
      <c r="FN1277" s="171">
        <v>0</v>
      </c>
      <c r="FO1277" s="171">
        <v>0</v>
      </c>
      <c r="FP1277" s="331" t="s">
        <v>148</v>
      </c>
      <c r="FQ1277" s="552" t="s">
        <v>137</v>
      </c>
      <c r="FR1277" s="551">
        <v>0</v>
      </c>
      <c r="FS1277" s="552" t="s">
        <v>137</v>
      </c>
      <c r="FT1277" s="171">
        <v>0</v>
      </c>
      <c r="FU1277" s="171">
        <v>0</v>
      </c>
      <c r="FV1277" s="331" t="s">
        <v>148</v>
      </c>
      <c r="FW1277" s="552" t="s">
        <v>137</v>
      </c>
      <c r="FX1277" s="551">
        <v>0</v>
      </c>
      <c r="FY1277" s="552" t="s">
        <v>137</v>
      </c>
      <c r="FZ1277" s="171">
        <v>1</v>
      </c>
      <c r="GA1277" s="171">
        <v>0</v>
      </c>
      <c r="GB1277" s="331">
        <v>0</v>
      </c>
      <c r="GC1277" s="552" t="s">
        <v>8182</v>
      </c>
      <c r="GD1277" s="551">
        <v>1</v>
      </c>
      <c r="GE1277" s="552" t="s">
        <v>8183</v>
      </c>
      <c r="GF1277" s="171">
        <v>0</v>
      </c>
      <c r="GG1277" s="171">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4" customFormat="1" ht="115" customHeight="1">
      <c r="A1278" s="334" t="s">
        <v>17802</v>
      </c>
      <c r="B1278" s="554" t="s">
        <v>8184</v>
      </c>
      <c r="C1278" s="554" t="s">
        <v>8185</v>
      </c>
      <c r="D1278" s="554" t="s">
        <v>95</v>
      </c>
      <c r="E1278" s="168" t="s">
        <v>132</v>
      </c>
      <c r="F1278" s="168" t="s">
        <v>137</v>
      </c>
      <c r="G1278" s="237" t="s">
        <v>137</v>
      </c>
      <c r="H1278" s="168" t="s">
        <v>132</v>
      </c>
      <c r="I1278" s="168" t="s">
        <v>137</v>
      </c>
      <c r="J1278" s="237" t="s">
        <v>137</v>
      </c>
      <c r="K1278" s="339" t="s">
        <v>132</v>
      </c>
      <c r="L1278" s="168" t="s">
        <v>137</v>
      </c>
      <c r="M1278" s="340" t="s">
        <v>137</v>
      </c>
      <c r="N1278" s="168" t="s">
        <v>132</v>
      </c>
      <c r="O1278" s="168" t="s">
        <v>137</v>
      </c>
      <c r="P1278" s="237" t="s">
        <v>137</v>
      </c>
      <c r="Q1278" s="168" t="s">
        <v>132</v>
      </c>
      <c r="R1278" s="168" t="s">
        <v>137</v>
      </c>
      <c r="S1278" s="237" t="s">
        <v>137</v>
      </c>
      <c r="T1278" s="168" t="s">
        <v>132</v>
      </c>
      <c r="U1278" s="168" t="s">
        <v>137</v>
      </c>
      <c r="V1278" s="237" t="s">
        <v>137</v>
      </c>
      <c r="W1278" s="168" t="s">
        <v>132</v>
      </c>
      <c r="X1278" s="168" t="s">
        <v>137</v>
      </c>
      <c r="Y1278" s="237" t="s">
        <v>137</v>
      </c>
      <c r="Z1278" s="168" t="s">
        <v>132</v>
      </c>
      <c r="AA1278" s="168" t="s">
        <v>137</v>
      </c>
      <c r="AB1278" s="237" t="s">
        <v>137</v>
      </c>
      <c r="AC1278" s="243" t="s">
        <v>132</v>
      </c>
      <c r="AD1278" s="243" t="s">
        <v>137</v>
      </c>
      <c r="AE1278" s="237" t="s">
        <v>137</v>
      </c>
      <c r="AF1278" s="561" t="s">
        <v>148</v>
      </c>
      <c r="AG1278" s="554"/>
      <c r="AH1278" s="553"/>
      <c r="AI1278" s="168" t="s">
        <v>132</v>
      </c>
      <c r="AJ1278" s="168" t="s">
        <v>137</v>
      </c>
      <c r="AK1278" s="237" t="s">
        <v>137</v>
      </c>
      <c r="AL1278" s="168" t="s">
        <v>132</v>
      </c>
      <c r="AM1278" s="168" t="s">
        <v>137</v>
      </c>
      <c r="AN1278" s="237" t="s">
        <v>137</v>
      </c>
      <c r="AO1278" s="168" t="s">
        <v>138</v>
      </c>
      <c r="AP1278" s="168" t="s">
        <v>137</v>
      </c>
      <c r="AQ1278" s="237" t="s">
        <v>137</v>
      </c>
      <c r="AR1278" s="168" t="s">
        <v>132</v>
      </c>
      <c r="AS1278" s="168" t="s">
        <v>137</v>
      </c>
      <c r="AT1278" s="237" t="s">
        <v>137</v>
      </c>
      <c r="AU1278" s="168" t="s">
        <v>132</v>
      </c>
      <c r="AV1278" s="168" t="s">
        <v>137</v>
      </c>
      <c r="AW1278" s="237" t="s">
        <v>137</v>
      </c>
      <c r="AX1278" s="168" t="s">
        <v>132</v>
      </c>
      <c r="AY1278" s="168" t="s">
        <v>137</v>
      </c>
      <c r="AZ1278" s="237" t="s">
        <v>137</v>
      </c>
      <c r="BA1278" s="168" t="s">
        <v>132</v>
      </c>
      <c r="BB1278" s="168"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8"/>
      <c r="GP1278" s="168"/>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4"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1">
        <v>3</v>
      </c>
      <c r="BQ1279" s="171">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1">
        <v>1</v>
      </c>
      <c r="DG1279" s="171">
        <v>0</v>
      </c>
      <c r="DH1279" s="331">
        <v>0</v>
      </c>
      <c r="DI1279" s="552" t="s">
        <v>8192</v>
      </c>
      <c r="DJ1279" s="551">
        <v>1</v>
      </c>
      <c r="DK1279" s="552" t="s">
        <v>8193</v>
      </c>
      <c r="DL1279" s="171">
        <v>0</v>
      </c>
      <c r="DM1279" s="171">
        <v>0</v>
      </c>
      <c r="DN1279" s="331" t="s">
        <v>148</v>
      </c>
      <c r="DO1279" s="552" t="s">
        <v>137</v>
      </c>
      <c r="DP1279" s="550">
        <v>0</v>
      </c>
      <c r="DQ1279" s="552" t="s">
        <v>137</v>
      </c>
      <c r="DR1279" s="171">
        <v>42</v>
      </c>
      <c r="DS1279" s="171">
        <v>17</v>
      </c>
      <c r="DT1279" s="331">
        <v>0.40476190476190477</v>
      </c>
      <c r="DU1279" s="552" t="s">
        <v>8194</v>
      </c>
      <c r="DV1279" s="551">
        <v>0</v>
      </c>
      <c r="DW1279" s="552" t="s">
        <v>137</v>
      </c>
      <c r="DX1279" s="171">
        <v>2</v>
      </c>
      <c r="DY1279" s="171">
        <v>2</v>
      </c>
      <c r="DZ1279" s="331">
        <v>1</v>
      </c>
      <c r="EA1279" s="552" t="s">
        <v>137</v>
      </c>
      <c r="EB1279" s="551">
        <v>0</v>
      </c>
      <c r="EC1279" s="552" t="s">
        <v>137</v>
      </c>
      <c r="ED1279" s="171">
        <v>7</v>
      </c>
      <c r="EE1279" s="171">
        <v>4</v>
      </c>
      <c r="EF1279" s="575">
        <v>0.5714285714285714</v>
      </c>
      <c r="EG1279" s="552" t="s">
        <v>8195</v>
      </c>
      <c r="EH1279" s="551">
        <v>0</v>
      </c>
      <c r="EI1279" s="552" t="s">
        <v>137</v>
      </c>
      <c r="EJ1279" s="171">
        <v>5</v>
      </c>
      <c r="EK1279" s="171">
        <v>0</v>
      </c>
      <c r="EL1279" s="575">
        <v>0</v>
      </c>
      <c r="EM1279" s="552" t="s">
        <v>8196</v>
      </c>
      <c r="EN1279" s="551">
        <v>5</v>
      </c>
      <c r="EO1279" s="552" t="s">
        <v>8197</v>
      </c>
      <c r="EP1279" s="171">
        <v>9</v>
      </c>
      <c r="EQ1279" s="171">
        <v>5</v>
      </c>
      <c r="ER1279" s="331">
        <v>0.55555555555555558</v>
      </c>
      <c r="ES1279" s="552" t="s">
        <v>15185</v>
      </c>
      <c r="ET1279" s="551">
        <v>2</v>
      </c>
      <c r="EU1279" s="552" t="s">
        <v>15186</v>
      </c>
      <c r="EV1279" s="171">
        <v>35</v>
      </c>
      <c r="EW1279" s="171">
        <v>0</v>
      </c>
      <c r="EX1279" s="331">
        <v>0</v>
      </c>
      <c r="EY1279" s="552" t="s">
        <v>19221</v>
      </c>
      <c r="EZ1279" s="551">
        <v>27</v>
      </c>
      <c r="FA1279" s="552" t="s">
        <v>13533</v>
      </c>
      <c r="FB1279" s="171">
        <v>1</v>
      </c>
      <c r="FC1279" s="171">
        <v>1</v>
      </c>
      <c r="FD1279" s="331">
        <v>1</v>
      </c>
      <c r="FE1279" s="552" t="s">
        <v>137</v>
      </c>
      <c r="FF1279" s="551">
        <v>0</v>
      </c>
      <c r="FG1279" s="552" t="s">
        <v>137</v>
      </c>
      <c r="FH1279" s="171">
        <v>1</v>
      </c>
      <c r="FI1279" s="171">
        <v>1</v>
      </c>
      <c r="FJ1279" s="331">
        <v>1</v>
      </c>
      <c r="FK1279" s="552" t="s">
        <v>137</v>
      </c>
      <c r="FL1279" s="551">
        <v>0</v>
      </c>
      <c r="FM1279" s="552" t="s">
        <v>137</v>
      </c>
      <c r="FN1279" s="171">
        <v>0</v>
      </c>
      <c r="FO1279" s="171">
        <v>0</v>
      </c>
      <c r="FP1279" s="331" t="s">
        <v>148</v>
      </c>
      <c r="FQ1279" s="552" t="s">
        <v>137</v>
      </c>
      <c r="FR1279" s="551">
        <v>0</v>
      </c>
      <c r="FS1279" s="552" t="s">
        <v>137</v>
      </c>
      <c r="FT1279" s="171">
        <v>0</v>
      </c>
      <c r="FU1279" s="171">
        <v>0</v>
      </c>
      <c r="FV1279" s="331" t="s">
        <v>148</v>
      </c>
      <c r="FW1279" s="552" t="s">
        <v>137</v>
      </c>
      <c r="FX1279" s="551">
        <v>0</v>
      </c>
      <c r="FY1279" s="552" t="s">
        <v>137</v>
      </c>
      <c r="FZ1279" s="171">
        <v>4</v>
      </c>
      <c r="GA1279" s="171">
        <v>3</v>
      </c>
      <c r="GB1279" s="331">
        <v>0.75</v>
      </c>
      <c r="GC1279" s="552" t="s">
        <v>17811</v>
      </c>
      <c r="GD1279" s="551">
        <v>0</v>
      </c>
      <c r="GE1279" s="552"/>
      <c r="GF1279" s="171">
        <v>19</v>
      </c>
      <c r="GG1279" s="171">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4"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4"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1">
        <v>2</v>
      </c>
      <c r="BQ1281" s="171">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1">
        <v>0</v>
      </c>
      <c r="DG1281" s="171">
        <v>0</v>
      </c>
      <c r="DH1281" s="331" t="s">
        <v>148</v>
      </c>
      <c r="DI1281" s="552" t="s">
        <v>137</v>
      </c>
      <c r="DJ1281" s="551">
        <v>0</v>
      </c>
      <c r="DK1281" s="552" t="s">
        <v>137</v>
      </c>
      <c r="DL1281" s="171">
        <v>2</v>
      </c>
      <c r="DM1281" s="171">
        <v>2</v>
      </c>
      <c r="DN1281" s="331">
        <v>1</v>
      </c>
      <c r="DO1281" s="552" t="s">
        <v>137</v>
      </c>
      <c r="DP1281" s="550">
        <v>0</v>
      </c>
      <c r="DQ1281" s="552" t="s">
        <v>137</v>
      </c>
      <c r="DR1281" s="171">
        <v>65</v>
      </c>
      <c r="DS1281" s="171">
        <v>14</v>
      </c>
      <c r="DT1281" s="331">
        <v>0.2153846153846154</v>
      </c>
      <c r="DU1281" s="552" t="s">
        <v>8212</v>
      </c>
      <c r="DV1281" s="551">
        <v>0</v>
      </c>
      <c r="DW1281" s="552" t="s">
        <v>137</v>
      </c>
      <c r="DX1281" s="171">
        <v>1</v>
      </c>
      <c r="DY1281" s="171">
        <v>0</v>
      </c>
      <c r="DZ1281" s="331">
        <v>0</v>
      </c>
      <c r="EA1281" s="552" t="s">
        <v>8213</v>
      </c>
      <c r="EB1281" s="551">
        <v>0</v>
      </c>
      <c r="EC1281" s="552" t="s">
        <v>137</v>
      </c>
      <c r="ED1281" s="171">
        <v>1</v>
      </c>
      <c r="EE1281" s="171">
        <v>1</v>
      </c>
      <c r="EF1281" s="575">
        <v>1</v>
      </c>
      <c r="EG1281" s="552" t="s">
        <v>137</v>
      </c>
      <c r="EH1281" s="551">
        <v>0</v>
      </c>
      <c r="EI1281" s="552" t="s">
        <v>137</v>
      </c>
      <c r="EJ1281" s="171">
        <v>1</v>
      </c>
      <c r="EK1281" s="171">
        <v>0</v>
      </c>
      <c r="EL1281" s="575">
        <v>0</v>
      </c>
      <c r="EM1281" s="552" t="s">
        <v>8214</v>
      </c>
      <c r="EN1281" s="551">
        <v>0</v>
      </c>
      <c r="EO1281" s="552" t="s">
        <v>137</v>
      </c>
      <c r="EP1281" s="171">
        <v>4</v>
      </c>
      <c r="EQ1281" s="171">
        <v>0</v>
      </c>
      <c r="ER1281" s="331">
        <v>0</v>
      </c>
      <c r="ES1281" s="552" t="s">
        <v>12641</v>
      </c>
      <c r="ET1281" s="551">
        <v>2</v>
      </c>
      <c r="EU1281" s="552" t="s">
        <v>8215</v>
      </c>
      <c r="EV1281" s="171">
        <v>65</v>
      </c>
      <c r="EW1281" s="171">
        <v>27</v>
      </c>
      <c r="EX1281" s="331">
        <v>0.41538461538461541</v>
      </c>
      <c r="EY1281" s="552" t="s">
        <v>13535</v>
      </c>
      <c r="EZ1281" s="551">
        <v>19</v>
      </c>
      <c r="FA1281" s="552" t="s">
        <v>13536</v>
      </c>
      <c r="FB1281" s="171">
        <v>3</v>
      </c>
      <c r="FC1281" s="171">
        <v>0</v>
      </c>
      <c r="FD1281" s="331">
        <v>0</v>
      </c>
      <c r="FE1281" s="552" t="s">
        <v>8216</v>
      </c>
      <c r="FF1281" s="551">
        <v>3</v>
      </c>
      <c r="FG1281" s="552" t="s">
        <v>8217</v>
      </c>
      <c r="FH1281" s="171">
        <v>0</v>
      </c>
      <c r="FI1281" s="171">
        <v>0</v>
      </c>
      <c r="FJ1281" s="331" t="s">
        <v>148</v>
      </c>
      <c r="FK1281" s="552" t="s">
        <v>137</v>
      </c>
      <c r="FL1281" s="551">
        <v>0</v>
      </c>
      <c r="FM1281" s="552" t="s">
        <v>137</v>
      </c>
      <c r="FN1281" s="171">
        <v>2</v>
      </c>
      <c r="FO1281" s="171">
        <v>2</v>
      </c>
      <c r="FP1281" s="331">
        <v>1</v>
      </c>
      <c r="FQ1281" s="552" t="s">
        <v>137</v>
      </c>
      <c r="FR1281" s="551">
        <v>0</v>
      </c>
      <c r="FS1281" s="552" t="s">
        <v>137</v>
      </c>
      <c r="FT1281" s="171">
        <v>2</v>
      </c>
      <c r="FU1281" s="171">
        <v>2</v>
      </c>
      <c r="FV1281" s="331">
        <v>1</v>
      </c>
      <c r="FW1281" s="552" t="s">
        <v>137</v>
      </c>
      <c r="FX1281" s="551">
        <v>0</v>
      </c>
      <c r="FY1281" s="552" t="s">
        <v>137</v>
      </c>
      <c r="FZ1281" s="171">
        <v>15</v>
      </c>
      <c r="GA1281" s="171">
        <v>13</v>
      </c>
      <c r="GB1281" s="331">
        <v>0.8666666666666667</v>
      </c>
      <c r="GC1281" s="552" t="s">
        <v>11631</v>
      </c>
      <c r="GD1281" s="551">
        <v>0</v>
      </c>
      <c r="GE1281" s="552" t="s">
        <v>137</v>
      </c>
      <c r="GF1281" s="171">
        <v>6</v>
      </c>
      <c r="GG1281" s="171">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4"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1">
        <v>1</v>
      </c>
      <c r="BQ1282" s="171">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1">
        <v>0</v>
      </c>
      <c r="DG1282" s="171">
        <v>0</v>
      </c>
      <c r="DH1282" s="331" t="s">
        <v>148</v>
      </c>
      <c r="DI1282" s="552" t="s">
        <v>137</v>
      </c>
      <c r="DJ1282" s="551">
        <v>0</v>
      </c>
      <c r="DK1282" s="552" t="s">
        <v>137</v>
      </c>
      <c r="DL1282" s="171">
        <v>2</v>
      </c>
      <c r="DM1282" s="171">
        <v>1</v>
      </c>
      <c r="DN1282" s="331">
        <v>0.5</v>
      </c>
      <c r="DO1282" s="552" t="s">
        <v>12552</v>
      </c>
      <c r="DP1282" s="550">
        <v>0</v>
      </c>
      <c r="DQ1282" s="552" t="s">
        <v>137</v>
      </c>
      <c r="DR1282" s="171">
        <v>21</v>
      </c>
      <c r="DS1282" s="171">
        <v>0</v>
      </c>
      <c r="DT1282" s="331">
        <v>0</v>
      </c>
      <c r="DU1282" s="552" t="s">
        <v>12573</v>
      </c>
      <c r="DV1282" s="551">
        <v>0</v>
      </c>
      <c r="DW1282" s="552" t="s">
        <v>137</v>
      </c>
      <c r="DX1282" s="171">
        <v>9</v>
      </c>
      <c r="DY1282" s="171">
        <v>0</v>
      </c>
      <c r="DZ1282" s="331">
        <v>0</v>
      </c>
      <c r="EA1282" s="552" t="s">
        <v>8219</v>
      </c>
      <c r="EB1282" s="551">
        <v>0</v>
      </c>
      <c r="EC1282" s="552" t="s">
        <v>137</v>
      </c>
      <c r="ED1282" s="171">
        <v>4</v>
      </c>
      <c r="EE1282" s="171">
        <v>3</v>
      </c>
      <c r="EF1282" s="575">
        <v>0.75</v>
      </c>
      <c r="EG1282" s="552" t="s">
        <v>8219</v>
      </c>
      <c r="EH1282" s="551">
        <v>0</v>
      </c>
      <c r="EI1282" s="552" t="s">
        <v>137</v>
      </c>
      <c r="EJ1282" s="171">
        <v>3</v>
      </c>
      <c r="EK1282" s="171">
        <v>0</v>
      </c>
      <c r="EL1282" s="575">
        <v>0</v>
      </c>
      <c r="EM1282" s="552" t="s">
        <v>12617</v>
      </c>
      <c r="EN1282" s="551">
        <v>3</v>
      </c>
      <c r="EO1282" s="552" t="s">
        <v>8221</v>
      </c>
      <c r="EP1282" s="171">
        <v>1</v>
      </c>
      <c r="EQ1282" s="171">
        <v>1</v>
      </c>
      <c r="ER1282" s="331">
        <v>1</v>
      </c>
      <c r="ES1282" s="552" t="s">
        <v>137</v>
      </c>
      <c r="ET1282" s="551">
        <v>0</v>
      </c>
      <c r="EU1282" s="552" t="s">
        <v>137</v>
      </c>
      <c r="EV1282" s="171">
        <v>29</v>
      </c>
      <c r="EW1282" s="171">
        <v>1</v>
      </c>
      <c r="EX1282" s="331">
        <v>3.4482758620689655E-2</v>
      </c>
      <c r="EY1282" s="552" t="s">
        <v>13537</v>
      </c>
      <c r="EZ1282" s="551">
        <v>27</v>
      </c>
      <c r="FA1282" s="552" t="s">
        <v>13538</v>
      </c>
      <c r="FB1282" s="171">
        <v>0</v>
      </c>
      <c r="FC1282" s="171">
        <v>0</v>
      </c>
      <c r="FD1282" s="331" t="s">
        <v>148</v>
      </c>
      <c r="FE1282" s="552" t="s">
        <v>137</v>
      </c>
      <c r="FF1282" s="551">
        <v>0</v>
      </c>
      <c r="FG1282" s="552" t="s">
        <v>137</v>
      </c>
      <c r="FH1282" s="171">
        <v>0</v>
      </c>
      <c r="FI1282" s="171">
        <v>0</v>
      </c>
      <c r="FJ1282" s="331" t="s">
        <v>148</v>
      </c>
      <c r="FK1282" s="552" t="s">
        <v>137</v>
      </c>
      <c r="FL1282" s="551">
        <v>0</v>
      </c>
      <c r="FM1282" s="552" t="s">
        <v>137</v>
      </c>
      <c r="FN1282" s="171">
        <v>0</v>
      </c>
      <c r="FO1282" s="171">
        <v>0</v>
      </c>
      <c r="FP1282" s="331" t="s">
        <v>148</v>
      </c>
      <c r="FQ1282" s="552" t="s">
        <v>137</v>
      </c>
      <c r="FR1282" s="551">
        <v>0</v>
      </c>
      <c r="FS1282" s="552" t="s">
        <v>137</v>
      </c>
      <c r="FT1282" s="171">
        <v>0</v>
      </c>
      <c r="FU1282" s="171">
        <v>0</v>
      </c>
      <c r="FV1282" s="331" t="s">
        <v>148</v>
      </c>
      <c r="FW1282" s="552" t="s">
        <v>137</v>
      </c>
      <c r="FX1282" s="551">
        <v>0</v>
      </c>
      <c r="FY1282" s="552" t="s">
        <v>137</v>
      </c>
      <c r="FZ1282" s="171">
        <v>3</v>
      </c>
      <c r="GA1282" s="171">
        <v>1</v>
      </c>
      <c r="GB1282" s="331">
        <v>0.33333333333333331</v>
      </c>
      <c r="GC1282" s="552" t="s">
        <v>8222</v>
      </c>
      <c r="GD1282" s="551">
        <v>1</v>
      </c>
      <c r="GE1282" s="552" t="s">
        <v>8223</v>
      </c>
      <c r="GF1282" s="171">
        <v>0</v>
      </c>
      <c r="GG1282" s="171">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4"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1">
        <v>2</v>
      </c>
      <c r="BQ1283" s="171">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1">
        <v>0</v>
      </c>
      <c r="DG1283" s="171">
        <v>0</v>
      </c>
      <c r="DH1283" s="331" t="s">
        <v>148</v>
      </c>
      <c r="DI1283" s="552" t="s">
        <v>137</v>
      </c>
      <c r="DJ1283" s="551">
        <v>0</v>
      </c>
      <c r="DK1283" s="552" t="s">
        <v>137</v>
      </c>
      <c r="DL1283" s="171">
        <v>3</v>
      </c>
      <c r="DM1283" s="171">
        <v>3</v>
      </c>
      <c r="DN1283" s="331">
        <v>1</v>
      </c>
      <c r="DO1283" s="552"/>
      <c r="DP1283" s="550">
        <v>0</v>
      </c>
      <c r="DQ1283" s="552" t="s">
        <v>137</v>
      </c>
      <c r="DR1283" s="171">
        <v>19</v>
      </c>
      <c r="DS1283" s="171">
        <v>0</v>
      </c>
      <c r="DT1283" s="331">
        <v>0</v>
      </c>
      <c r="DU1283" s="552" t="s">
        <v>8227</v>
      </c>
      <c r="DV1283" s="551">
        <v>0</v>
      </c>
      <c r="DW1283" s="552" t="s">
        <v>137</v>
      </c>
      <c r="DX1283" s="171">
        <v>3</v>
      </c>
      <c r="DY1283" s="171">
        <v>0</v>
      </c>
      <c r="DZ1283" s="331">
        <v>0</v>
      </c>
      <c r="EA1283" s="552" t="s">
        <v>8228</v>
      </c>
      <c r="EB1283" s="551">
        <v>0</v>
      </c>
      <c r="EC1283" s="552" t="s">
        <v>137</v>
      </c>
      <c r="ED1283" s="171">
        <v>1</v>
      </c>
      <c r="EE1283" s="171">
        <v>0</v>
      </c>
      <c r="EF1283" s="575">
        <v>0</v>
      </c>
      <c r="EG1283" s="552" t="s">
        <v>8229</v>
      </c>
      <c r="EH1283" s="551">
        <v>0</v>
      </c>
      <c r="EI1283" s="552" t="s">
        <v>137</v>
      </c>
      <c r="EJ1283" s="171">
        <v>3</v>
      </c>
      <c r="EK1283" s="171">
        <v>0</v>
      </c>
      <c r="EL1283" s="575">
        <v>0</v>
      </c>
      <c r="EM1283" s="552" t="s">
        <v>8230</v>
      </c>
      <c r="EN1283" s="551">
        <v>3</v>
      </c>
      <c r="EO1283" s="552" t="s">
        <v>8231</v>
      </c>
      <c r="EP1283" s="171">
        <v>5</v>
      </c>
      <c r="EQ1283" s="171">
        <v>1</v>
      </c>
      <c r="ER1283" s="331">
        <v>0.2</v>
      </c>
      <c r="ES1283" s="552" t="s">
        <v>550</v>
      </c>
      <c r="ET1283" s="551">
        <v>3</v>
      </c>
      <c r="EU1283" s="552" t="s">
        <v>12642</v>
      </c>
      <c r="EV1283" s="171">
        <v>27</v>
      </c>
      <c r="EW1283" s="171">
        <v>1</v>
      </c>
      <c r="EX1283" s="331">
        <v>3.7037037037037035E-2</v>
      </c>
      <c r="EY1283" s="552" t="s">
        <v>13539</v>
      </c>
      <c r="EZ1283" s="551">
        <v>26</v>
      </c>
      <c r="FA1283" s="552" t="s">
        <v>13540</v>
      </c>
      <c r="FB1283" s="171">
        <v>0</v>
      </c>
      <c r="FC1283" s="171">
        <v>0</v>
      </c>
      <c r="FD1283" s="331" t="s">
        <v>148</v>
      </c>
      <c r="FE1283" s="552" t="s">
        <v>137</v>
      </c>
      <c r="FF1283" s="551">
        <v>0</v>
      </c>
      <c r="FG1283" s="552" t="s">
        <v>137</v>
      </c>
      <c r="FH1283" s="171">
        <v>0</v>
      </c>
      <c r="FI1283" s="171">
        <v>0</v>
      </c>
      <c r="FJ1283" s="331" t="s">
        <v>148</v>
      </c>
      <c r="FK1283" s="552" t="s">
        <v>137</v>
      </c>
      <c r="FL1283" s="551">
        <v>0</v>
      </c>
      <c r="FM1283" s="552" t="s">
        <v>137</v>
      </c>
      <c r="FN1283" s="171">
        <v>0</v>
      </c>
      <c r="FO1283" s="171">
        <v>0</v>
      </c>
      <c r="FP1283" s="331" t="s">
        <v>148</v>
      </c>
      <c r="FQ1283" s="552" t="s">
        <v>137</v>
      </c>
      <c r="FR1283" s="551">
        <v>0</v>
      </c>
      <c r="FS1283" s="552" t="s">
        <v>137</v>
      </c>
      <c r="FT1283" s="171">
        <v>0</v>
      </c>
      <c r="FU1283" s="171">
        <v>0</v>
      </c>
      <c r="FV1283" s="331" t="s">
        <v>148</v>
      </c>
      <c r="FW1283" s="552" t="s">
        <v>137</v>
      </c>
      <c r="FX1283" s="551">
        <v>0</v>
      </c>
      <c r="FY1283" s="552" t="s">
        <v>137</v>
      </c>
      <c r="FZ1283" s="171">
        <v>6</v>
      </c>
      <c r="GA1283" s="171">
        <v>2</v>
      </c>
      <c r="GB1283" s="331">
        <v>0.33333333333333331</v>
      </c>
      <c r="GC1283" s="552" t="s">
        <v>2403</v>
      </c>
      <c r="GD1283" s="551">
        <v>0</v>
      </c>
      <c r="GE1283" s="552" t="s">
        <v>137</v>
      </c>
      <c r="GF1283" s="171">
        <v>16</v>
      </c>
      <c r="GG1283" s="171">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4"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1">
        <v>1</v>
      </c>
      <c r="BQ1284" s="171">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1">
        <v>0</v>
      </c>
      <c r="DG1284" s="171">
        <v>0</v>
      </c>
      <c r="DH1284" s="331" t="s">
        <v>148</v>
      </c>
      <c r="DI1284" s="552" t="s">
        <v>137</v>
      </c>
      <c r="DJ1284" s="551">
        <v>0</v>
      </c>
      <c r="DK1284" s="552" t="s">
        <v>137</v>
      </c>
      <c r="DL1284" s="171">
        <v>0</v>
      </c>
      <c r="DM1284" s="171">
        <v>0</v>
      </c>
      <c r="DN1284" s="331" t="s">
        <v>148</v>
      </c>
      <c r="DO1284" s="552" t="s">
        <v>137</v>
      </c>
      <c r="DP1284" s="550">
        <v>0</v>
      </c>
      <c r="DQ1284" s="552" t="s">
        <v>137</v>
      </c>
      <c r="DR1284" s="171">
        <v>29</v>
      </c>
      <c r="DS1284" s="171">
        <v>6</v>
      </c>
      <c r="DT1284" s="331">
        <v>0.20689655172413793</v>
      </c>
      <c r="DU1284" s="552" t="s">
        <v>18810</v>
      </c>
      <c r="DV1284" s="551">
        <v>0</v>
      </c>
      <c r="DW1284" s="552" t="s">
        <v>137</v>
      </c>
      <c r="DX1284" s="171">
        <v>0</v>
      </c>
      <c r="DY1284" s="171">
        <v>0</v>
      </c>
      <c r="DZ1284" s="331" t="s">
        <v>148</v>
      </c>
      <c r="EA1284" s="552" t="s">
        <v>137</v>
      </c>
      <c r="EB1284" s="551">
        <v>0</v>
      </c>
      <c r="EC1284" s="552" t="s">
        <v>137</v>
      </c>
      <c r="ED1284" s="171">
        <v>1</v>
      </c>
      <c r="EE1284" s="171">
        <v>1</v>
      </c>
      <c r="EF1284" s="575">
        <v>1</v>
      </c>
      <c r="EG1284" s="552"/>
      <c r="EH1284" s="551">
        <v>0</v>
      </c>
      <c r="EI1284" s="552" t="s">
        <v>137</v>
      </c>
      <c r="EJ1284" s="171">
        <v>2</v>
      </c>
      <c r="EK1284" s="171">
        <v>2</v>
      </c>
      <c r="EL1284" s="575">
        <v>1</v>
      </c>
      <c r="EM1284" s="552" t="s">
        <v>137</v>
      </c>
      <c r="EN1284" s="551">
        <v>0</v>
      </c>
      <c r="EO1284" s="552" t="s">
        <v>137</v>
      </c>
      <c r="EP1284" s="171">
        <v>3</v>
      </c>
      <c r="EQ1284" s="171">
        <v>0</v>
      </c>
      <c r="ER1284" s="331">
        <v>0</v>
      </c>
      <c r="ES1284" s="552" t="s">
        <v>8236</v>
      </c>
      <c r="ET1284" s="551">
        <v>0</v>
      </c>
      <c r="EU1284" s="552" t="s">
        <v>137</v>
      </c>
      <c r="EV1284" s="171">
        <v>0</v>
      </c>
      <c r="EW1284" s="171">
        <v>0</v>
      </c>
      <c r="EX1284" s="331" t="s">
        <v>148</v>
      </c>
      <c r="EY1284" s="552"/>
      <c r="EZ1284" s="551">
        <v>0</v>
      </c>
      <c r="FA1284" s="552"/>
      <c r="FB1284" s="171">
        <v>1</v>
      </c>
      <c r="FC1284" s="171">
        <v>1</v>
      </c>
      <c r="FD1284" s="331">
        <v>1</v>
      </c>
      <c r="FE1284" s="552" t="s">
        <v>137</v>
      </c>
      <c r="FF1284" s="551">
        <v>0</v>
      </c>
      <c r="FG1284" s="552" t="s">
        <v>137</v>
      </c>
      <c r="FH1284" s="171">
        <v>0</v>
      </c>
      <c r="FI1284" s="171">
        <v>0</v>
      </c>
      <c r="FJ1284" s="331" t="s">
        <v>148</v>
      </c>
      <c r="FK1284" s="552" t="s">
        <v>137</v>
      </c>
      <c r="FL1284" s="551">
        <v>0</v>
      </c>
      <c r="FM1284" s="552" t="s">
        <v>137</v>
      </c>
      <c r="FN1284" s="171">
        <v>0</v>
      </c>
      <c r="FO1284" s="171">
        <v>0</v>
      </c>
      <c r="FP1284" s="331" t="s">
        <v>148</v>
      </c>
      <c r="FQ1284" s="552" t="s">
        <v>137</v>
      </c>
      <c r="FR1284" s="551">
        <v>0</v>
      </c>
      <c r="FS1284" s="552" t="s">
        <v>137</v>
      </c>
      <c r="FT1284" s="171">
        <v>0</v>
      </c>
      <c r="FU1284" s="171">
        <v>0</v>
      </c>
      <c r="FV1284" s="331" t="s">
        <v>148</v>
      </c>
      <c r="FW1284" s="552" t="s">
        <v>137</v>
      </c>
      <c r="FX1284" s="551">
        <v>0</v>
      </c>
      <c r="FY1284" s="552" t="s">
        <v>137</v>
      </c>
      <c r="FZ1284" s="171">
        <v>3</v>
      </c>
      <c r="GA1284" s="171">
        <v>1</v>
      </c>
      <c r="GB1284" s="331">
        <v>0.33333333333333331</v>
      </c>
      <c r="GC1284" s="552" t="s">
        <v>8237</v>
      </c>
      <c r="GD1284" s="551">
        <v>0</v>
      </c>
      <c r="GE1284" s="552" t="s">
        <v>137</v>
      </c>
      <c r="GF1284" s="171">
        <v>7</v>
      </c>
      <c r="GG1284" s="171">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4"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1">
        <v>6</v>
      </c>
      <c r="BQ1285" s="171">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1">
        <v>0</v>
      </c>
      <c r="DG1285" s="171">
        <v>0</v>
      </c>
      <c r="DH1285" s="331" t="s">
        <v>148</v>
      </c>
      <c r="DI1285" s="552" t="s">
        <v>137</v>
      </c>
      <c r="DJ1285" s="551">
        <v>0</v>
      </c>
      <c r="DK1285" s="552" t="s">
        <v>137</v>
      </c>
      <c r="DL1285" s="171">
        <v>2</v>
      </c>
      <c r="DM1285" s="171">
        <v>2</v>
      </c>
      <c r="DN1285" s="331">
        <v>1</v>
      </c>
      <c r="DO1285" s="552" t="s">
        <v>137</v>
      </c>
      <c r="DP1285" s="550">
        <v>0</v>
      </c>
      <c r="DQ1285" s="552" t="s">
        <v>137</v>
      </c>
      <c r="DR1285" s="171">
        <v>39</v>
      </c>
      <c r="DS1285" s="171">
        <v>13</v>
      </c>
      <c r="DT1285" s="331">
        <v>0.33333333333333331</v>
      </c>
      <c r="DU1285" s="552" t="s">
        <v>17822</v>
      </c>
      <c r="DV1285" s="551">
        <v>0</v>
      </c>
      <c r="DW1285" s="552" t="s">
        <v>137</v>
      </c>
      <c r="DX1285" s="171">
        <v>5</v>
      </c>
      <c r="DY1285" s="171">
        <v>0</v>
      </c>
      <c r="DZ1285" s="331">
        <v>0</v>
      </c>
      <c r="EA1285" s="552" t="s">
        <v>8241</v>
      </c>
      <c r="EB1285" s="551">
        <v>0</v>
      </c>
      <c r="EC1285" s="552" t="s">
        <v>137</v>
      </c>
      <c r="ED1285" s="171">
        <v>11</v>
      </c>
      <c r="EE1285" s="171">
        <v>0</v>
      </c>
      <c r="EF1285" s="575">
        <v>0</v>
      </c>
      <c r="EG1285" s="552" t="s">
        <v>8242</v>
      </c>
      <c r="EH1285" s="551">
        <v>0</v>
      </c>
      <c r="EI1285" s="552" t="s">
        <v>137</v>
      </c>
      <c r="EJ1285" s="171">
        <v>3</v>
      </c>
      <c r="EK1285" s="171">
        <v>0</v>
      </c>
      <c r="EL1285" s="575">
        <v>0</v>
      </c>
      <c r="EM1285" s="552" t="s">
        <v>17823</v>
      </c>
      <c r="EN1285" s="551">
        <v>0</v>
      </c>
      <c r="EO1285" s="552" t="s">
        <v>137</v>
      </c>
      <c r="EP1285" s="171">
        <v>6</v>
      </c>
      <c r="EQ1285" s="171">
        <v>5</v>
      </c>
      <c r="ER1285" s="331">
        <v>0.83333333333333337</v>
      </c>
      <c r="ES1285" s="552" t="s">
        <v>17824</v>
      </c>
      <c r="ET1285" s="551">
        <v>0</v>
      </c>
      <c r="EU1285" s="552"/>
      <c r="EV1285" s="171">
        <v>32</v>
      </c>
      <c r="EW1285" s="171">
        <v>31</v>
      </c>
      <c r="EX1285" s="331">
        <v>0.96875</v>
      </c>
      <c r="EY1285" s="552" t="s">
        <v>17825</v>
      </c>
      <c r="EZ1285" s="551">
        <v>0</v>
      </c>
      <c r="FA1285" s="552"/>
      <c r="FB1285" s="171">
        <v>1</v>
      </c>
      <c r="FC1285" s="171">
        <v>1</v>
      </c>
      <c r="FD1285" s="331">
        <v>1</v>
      </c>
      <c r="FE1285" s="552" t="s">
        <v>137</v>
      </c>
      <c r="FF1285" s="551">
        <v>0</v>
      </c>
      <c r="FG1285" s="552" t="s">
        <v>137</v>
      </c>
      <c r="FH1285" s="171">
        <v>0</v>
      </c>
      <c r="FI1285" s="171">
        <v>0</v>
      </c>
      <c r="FJ1285" s="331" t="s">
        <v>148</v>
      </c>
      <c r="FK1285" s="552" t="s">
        <v>137</v>
      </c>
      <c r="FL1285" s="551">
        <v>0</v>
      </c>
      <c r="FM1285" s="552" t="s">
        <v>137</v>
      </c>
      <c r="FN1285" s="171">
        <v>0</v>
      </c>
      <c r="FO1285" s="171">
        <v>0</v>
      </c>
      <c r="FP1285" s="331" t="s">
        <v>148</v>
      </c>
      <c r="FQ1285" s="552" t="s">
        <v>137</v>
      </c>
      <c r="FR1285" s="551">
        <v>0</v>
      </c>
      <c r="FS1285" s="552" t="s">
        <v>137</v>
      </c>
      <c r="FT1285" s="171">
        <v>0</v>
      </c>
      <c r="FU1285" s="171">
        <v>0</v>
      </c>
      <c r="FV1285" s="331" t="s">
        <v>148</v>
      </c>
      <c r="FW1285" s="552" t="s">
        <v>137</v>
      </c>
      <c r="FX1285" s="551">
        <v>0</v>
      </c>
      <c r="FY1285" s="552" t="s">
        <v>137</v>
      </c>
      <c r="FZ1285" s="171">
        <v>7</v>
      </c>
      <c r="GA1285" s="171">
        <v>5</v>
      </c>
      <c r="GB1285" s="331">
        <v>0.7142857142857143</v>
      </c>
      <c r="GC1285" s="552" t="s">
        <v>8243</v>
      </c>
      <c r="GD1285" s="551">
        <v>2</v>
      </c>
      <c r="GE1285" s="552" t="s">
        <v>8243</v>
      </c>
      <c r="GF1285" s="171">
        <v>5</v>
      </c>
      <c r="GG1285" s="171">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4"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1">
        <v>2</v>
      </c>
      <c r="BQ1286" s="171">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1">
        <v>0</v>
      </c>
      <c r="DG1286" s="171">
        <v>0</v>
      </c>
      <c r="DH1286" s="331" t="s">
        <v>148</v>
      </c>
      <c r="DI1286" s="552" t="s">
        <v>137</v>
      </c>
      <c r="DJ1286" s="551">
        <v>0</v>
      </c>
      <c r="DK1286" s="552" t="s">
        <v>137</v>
      </c>
      <c r="DL1286" s="171">
        <v>0</v>
      </c>
      <c r="DM1286" s="171">
        <v>0</v>
      </c>
      <c r="DN1286" s="331" t="s">
        <v>148</v>
      </c>
      <c r="DO1286" s="552" t="s">
        <v>137</v>
      </c>
      <c r="DP1286" s="550">
        <v>0</v>
      </c>
      <c r="DQ1286" s="552" t="s">
        <v>137</v>
      </c>
      <c r="DR1286" s="171">
        <v>32</v>
      </c>
      <c r="DS1286" s="171">
        <v>0</v>
      </c>
      <c r="DT1286" s="331">
        <v>0</v>
      </c>
      <c r="DU1286" s="552" t="s">
        <v>8245</v>
      </c>
      <c r="DV1286" s="551">
        <v>0</v>
      </c>
      <c r="DW1286" s="552" t="s">
        <v>137</v>
      </c>
      <c r="DX1286" s="171">
        <v>0</v>
      </c>
      <c r="DY1286" s="171">
        <v>0</v>
      </c>
      <c r="DZ1286" s="331" t="s">
        <v>148</v>
      </c>
      <c r="EA1286" s="552" t="s">
        <v>137</v>
      </c>
      <c r="EB1286" s="551">
        <v>0</v>
      </c>
      <c r="EC1286" s="552" t="s">
        <v>137</v>
      </c>
      <c r="ED1286" s="171">
        <v>1</v>
      </c>
      <c r="EE1286" s="171">
        <v>0</v>
      </c>
      <c r="EF1286" s="575">
        <v>0</v>
      </c>
      <c r="EG1286" s="552" t="s">
        <v>8245</v>
      </c>
      <c r="EH1286" s="551">
        <v>0</v>
      </c>
      <c r="EI1286" s="552" t="s">
        <v>137</v>
      </c>
      <c r="EJ1286" s="171">
        <v>0</v>
      </c>
      <c r="EK1286" s="171">
        <v>0</v>
      </c>
      <c r="EL1286" s="575" t="s">
        <v>148</v>
      </c>
      <c r="EM1286" s="552" t="s">
        <v>137</v>
      </c>
      <c r="EN1286" s="551">
        <v>0</v>
      </c>
      <c r="EO1286" s="552" t="s">
        <v>137</v>
      </c>
      <c r="EP1286" s="171">
        <v>0</v>
      </c>
      <c r="EQ1286" s="171">
        <v>0</v>
      </c>
      <c r="ER1286" s="331" t="s">
        <v>148</v>
      </c>
      <c r="ES1286" s="552" t="s">
        <v>137</v>
      </c>
      <c r="ET1286" s="551">
        <v>0</v>
      </c>
      <c r="EU1286" s="552" t="s">
        <v>137</v>
      </c>
      <c r="EV1286" s="171">
        <v>9</v>
      </c>
      <c r="EW1286" s="171">
        <v>0</v>
      </c>
      <c r="EX1286" s="331">
        <v>0</v>
      </c>
      <c r="EY1286" s="552" t="s">
        <v>8245</v>
      </c>
      <c r="EZ1286" s="551">
        <v>9</v>
      </c>
      <c r="FA1286" s="552" t="s">
        <v>8245</v>
      </c>
      <c r="FB1286" s="171">
        <v>0</v>
      </c>
      <c r="FC1286" s="171">
        <v>0</v>
      </c>
      <c r="FD1286" s="331" t="s">
        <v>148</v>
      </c>
      <c r="FE1286" s="552" t="s">
        <v>137</v>
      </c>
      <c r="FF1286" s="551">
        <v>0</v>
      </c>
      <c r="FG1286" s="552" t="s">
        <v>137</v>
      </c>
      <c r="FH1286" s="171">
        <v>0</v>
      </c>
      <c r="FI1286" s="171">
        <v>0</v>
      </c>
      <c r="FJ1286" s="331" t="s">
        <v>148</v>
      </c>
      <c r="FK1286" s="552" t="s">
        <v>137</v>
      </c>
      <c r="FL1286" s="551">
        <v>0</v>
      </c>
      <c r="FM1286" s="552" t="s">
        <v>137</v>
      </c>
      <c r="FN1286" s="171">
        <v>1</v>
      </c>
      <c r="FO1286" s="171">
        <v>0</v>
      </c>
      <c r="FP1286" s="331">
        <v>0</v>
      </c>
      <c r="FQ1286" s="552" t="s">
        <v>8246</v>
      </c>
      <c r="FR1286" s="551">
        <v>0</v>
      </c>
      <c r="FS1286" s="552" t="s">
        <v>137</v>
      </c>
      <c r="FT1286" s="171">
        <v>1</v>
      </c>
      <c r="FU1286" s="171">
        <v>0</v>
      </c>
      <c r="FV1286" s="331">
        <v>0</v>
      </c>
      <c r="FW1286" s="552" t="s">
        <v>8246</v>
      </c>
      <c r="FX1286" s="551">
        <v>0</v>
      </c>
      <c r="FY1286" s="552" t="s">
        <v>137</v>
      </c>
      <c r="FZ1286" s="171">
        <v>1</v>
      </c>
      <c r="GA1286" s="171">
        <v>0</v>
      </c>
      <c r="GB1286" s="331">
        <v>0</v>
      </c>
      <c r="GC1286" s="552" t="s">
        <v>8245</v>
      </c>
      <c r="GD1286" s="551">
        <v>0</v>
      </c>
      <c r="GE1286" s="552" t="s">
        <v>137</v>
      </c>
      <c r="GF1286" s="171">
        <v>0</v>
      </c>
      <c r="GG1286" s="171">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4"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1">
        <v>2</v>
      </c>
      <c r="BQ1287" s="171">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1">
        <v>0</v>
      </c>
      <c r="DG1287" s="171">
        <v>0</v>
      </c>
      <c r="DH1287" s="331" t="s">
        <v>148</v>
      </c>
      <c r="DI1287" s="552" t="s">
        <v>137</v>
      </c>
      <c r="DJ1287" s="551">
        <v>0</v>
      </c>
      <c r="DK1287" s="552" t="s">
        <v>137</v>
      </c>
      <c r="DL1287" s="171">
        <v>0</v>
      </c>
      <c r="DM1287" s="171">
        <v>0</v>
      </c>
      <c r="DN1287" s="331" t="s">
        <v>148</v>
      </c>
      <c r="DO1287" s="552" t="s">
        <v>137</v>
      </c>
      <c r="DP1287" s="550">
        <v>0</v>
      </c>
      <c r="DQ1287" s="552" t="s">
        <v>137</v>
      </c>
      <c r="DR1287" s="171">
        <v>9</v>
      </c>
      <c r="DS1287" s="171">
        <v>0</v>
      </c>
      <c r="DT1287" s="331">
        <v>0</v>
      </c>
      <c r="DU1287" s="552" t="s">
        <v>1274</v>
      </c>
      <c r="DV1287" s="551">
        <v>0</v>
      </c>
      <c r="DW1287" s="552" t="s">
        <v>137</v>
      </c>
      <c r="DX1287" s="171">
        <v>0</v>
      </c>
      <c r="DY1287" s="171">
        <v>0</v>
      </c>
      <c r="DZ1287" s="331" t="s">
        <v>148</v>
      </c>
      <c r="EA1287" s="552" t="s">
        <v>137</v>
      </c>
      <c r="EB1287" s="551">
        <v>0</v>
      </c>
      <c r="EC1287" s="552" t="s">
        <v>137</v>
      </c>
      <c r="ED1287" s="171">
        <v>0</v>
      </c>
      <c r="EE1287" s="171">
        <v>0</v>
      </c>
      <c r="EF1287" s="575" t="s">
        <v>148</v>
      </c>
      <c r="EG1287" s="552" t="s">
        <v>137</v>
      </c>
      <c r="EH1287" s="551">
        <v>0</v>
      </c>
      <c r="EI1287" s="552" t="s">
        <v>137</v>
      </c>
      <c r="EJ1287" s="171">
        <v>1</v>
      </c>
      <c r="EK1287" s="171">
        <v>0</v>
      </c>
      <c r="EL1287" s="575">
        <v>0</v>
      </c>
      <c r="EM1287" s="552" t="s">
        <v>745</v>
      </c>
      <c r="EN1287" s="551">
        <v>1</v>
      </c>
      <c r="EO1287" s="552" t="s">
        <v>235</v>
      </c>
      <c r="EP1287" s="171">
        <v>0</v>
      </c>
      <c r="EQ1287" s="171">
        <v>0</v>
      </c>
      <c r="ER1287" s="331" t="s">
        <v>148</v>
      </c>
      <c r="ES1287" s="552" t="s">
        <v>137</v>
      </c>
      <c r="ET1287" s="551">
        <v>0</v>
      </c>
      <c r="EU1287" s="552" t="s">
        <v>137</v>
      </c>
      <c r="EV1287" s="171">
        <v>5</v>
      </c>
      <c r="EW1287" s="171">
        <v>0</v>
      </c>
      <c r="EX1287" s="331">
        <v>0</v>
      </c>
      <c r="EY1287" s="552" t="s">
        <v>8245</v>
      </c>
      <c r="EZ1287" s="551">
        <v>5</v>
      </c>
      <c r="FA1287" s="552" t="s">
        <v>8245</v>
      </c>
      <c r="FB1287" s="171">
        <v>0</v>
      </c>
      <c r="FC1287" s="171">
        <v>0</v>
      </c>
      <c r="FD1287" s="331" t="s">
        <v>148</v>
      </c>
      <c r="FE1287" s="552" t="s">
        <v>137</v>
      </c>
      <c r="FF1287" s="551">
        <v>0</v>
      </c>
      <c r="FG1287" s="552" t="s">
        <v>137</v>
      </c>
      <c r="FH1287" s="171">
        <v>0</v>
      </c>
      <c r="FI1287" s="171">
        <v>0</v>
      </c>
      <c r="FJ1287" s="331" t="s">
        <v>148</v>
      </c>
      <c r="FK1287" s="552" t="s">
        <v>17828</v>
      </c>
      <c r="FL1287" s="551">
        <v>0</v>
      </c>
      <c r="FM1287" s="552" t="s">
        <v>137</v>
      </c>
      <c r="FN1287" s="171">
        <v>0</v>
      </c>
      <c r="FO1287" s="171">
        <v>0</v>
      </c>
      <c r="FP1287" s="331" t="s">
        <v>148</v>
      </c>
      <c r="FQ1287" s="552" t="s">
        <v>137</v>
      </c>
      <c r="FR1287" s="551">
        <v>0</v>
      </c>
      <c r="FS1287" s="552" t="s">
        <v>137</v>
      </c>
      <c r="FT1287" s="171">
        <v>1</v>
      </c>
      <c r="FU1287" s="171">
        <v>1</v>
      </c>
      <c r="FV1287" s="331">
        <v>1</v>
      </c>
      <c r="FW1287" s="552" t="s">
        <v>137</v>
      </c>
      <c r="FX1287" s="551">
        <v>0</v>
      </c>
      <c r="FY1287" s="552" t="s">
        <v>137</v>
      </c>
      <c r="FZ1287" s="171">
        <v>1</v>
      </c>
      <c r="GA1287" s="171">
        <v>1</v>
      </c>
      <c r="GB1287" s="331">
        <v>1</v>
      </c>
      <c r="GC1287" s="552" t="s">
        <v>137</v>
      </c>
      <c r="GD1287" s="551">
        <v>0</v>
      </c>
      <c r="GE1287" s="552" t="s">
        <v>137</v>
      </c>
      <c r="GF1287" s="171">
        <v>0</v>
      </c>
      <c r="GG1287" s="171">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4"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1">
        <v>2</v>
      </c>
      <c r="BQ1288" s="171">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1">
        <v>0</v>
      </c>
      <c r="DG1288" s="171">
        <v>0</v>
      </c>
      <c r="DH1288" s="331" t="s">
        <v>148</v>
      </c>
      <c r="DI1288" s="552" t="s">
        <v>137</v>
      </c>
      <c r="DJ1288" s="551">
        <v>0</v>
      </c>
      <c r="DK1288" s="552" t="s">
        <v>137</v>
      </c>
      <c r="DL1288" s="171">
        <v>0</v>
      </c>
      <c r="DM1288" s="171">
        <v>0</v>
      </c>
      <c r="DN1288" s="331" t="s">
        <v>148</v>
      </c>
      <c r="DO1288" s="552" t="s">
        <v>137</v>
      </c>
      <c r="DP1288" s="550">
        <v>0</v>
      </c>
      <c r="DQ1288" s="552" t="s">
        <v>137</v>
      </c>
      <c r="DR1288" s="171">
        <v>10</v>
      </c>
      <c r="DS1288" s="171">
        <v>0</v>
      </c>
      <c r="DT1288" s="331">
        <v>0</v>
      </c>
      <c r="DU1288" s="552" t="s">
        <v>8250</v>
      </c>
      <c r="DV1288" s="551">
        <v>0</v>
      </c>
      <c r="DW1288" s="552" t="s">
        <v>137</v>
      </c>
      <c r="DX1288" s="171">
        <v>1</v>
      </c>
      <c r="DY1288" s="171">
        <v>0</v>
      </c>
      <c r="DZ1288" s="331">
        <v>0</v>
      </c>
      <c r="EA1288" s="552" t="s">
        <v>3007</v>
      </c>
      <c r="EB1288" s="551">
        <v>0</v>
      </c>
      <c r="EC1288" s="552" t="s">
        <v>137</v>
      </c>
      <c r="ED1288" s="171">
        <v>0</v>
      </c>
      <c r="EE1288" s="171">
        <v>0</v>
      </c>
      <c r="EF1288" s="575" t="s">
        <v>148</v>
      </c>
      <c r="EG1288" s="552" t="s">
        <v>137</v>
      </c>
      <c r="EH1288" s="551">
        <v>0</v>
      </c>
      <c r="EI1288" s="552" t="s">
        <v>137</v>
      </c>
      <c r="EJ1288" s="171">
        <v>1</v>
      </c>
      <c r="EK1288" s="171">
        <v>0</v>
      </c>
      <c r="EL1288" s="575">
        <v>0</v>
      </c>
      <c r="EM1288" s="552" t="s">
        <v>8251</v>
      </c>
      <c r="EN1288" s="551">
        <v>1</v>
      </c>
      <c r="EO1288" s="552" t="s">
        <v>8252</v>
      </c>
      <c r="EP1288" s="171">
        <v>0</v>
      </c>
      <c r="EQ1288" s="171">
        <v>0</v>
      </c>
      <c r="ER1288" s="331" t="s">
        <v>148</v>
      </c>
      <c r="ES1288" s="552" t="s">
        <v>137</v>
      </c>
      <c r="ET1288" s="551">
        <v>0</v>
      </c>
      <c r="EU1288" s="552" t="s">
        <v>137</v>
      </c>
      <c r="EV1288" s="171">
        <v>2</v>
      </c>
      <c r="EW1288" s="171">
        <v>0</v>
      </c>
      <c r="EX1288" s="331">
        <v>0</v>
      </c>
      <c r="EY1288" s="552" t="s">
        <v>13541</v>
      </c>
      <c r="EZ1288" s="551">
        <v>1</v>
      </c>
      <c r="FA1288" s="552" t="s">
        <v>13542</v>
      </c>
      <c r="FB1288" s="171">
        <v>1</v>
      </c>
      <c r="FC1288" s="171">
        <v>0</v>
      </c>
      <c r="FD1288" s="331">
        <v>0</v>
      </c>
      <c r="FE1288" s="552" t="s">
        <v>3007</v>
      </c>
      <c r="FF1288" s="551">
        <v>1</v>
      </c>
      <c r="FG1288" s="552" t="s">
        <v>8253</v>
      </c>
      <c r="FH1288" s="171">
        <v>0</v>
      </c>
      <c r="FI1288" s="171">
        <v>0</v>
      </c>
      <c r="FJ1288" s="331" t="s">
        <v>148</v>
      </c>
      <c r="FK1288" s="552" t="s">
        <v>137</v>
      </c>
      <c r="FL1288" s="551">
        <v>0</v>
      </c>
      <c r="FM1288" s="552" t="s">
        <v>137</v>
      </c>
      <c r="FN1288" s="171">
        <v>0</v>
      </c>
      <c r="FO1288" s="171">
        <v>0</v>
      </c>
      <c r="FP1288" s="331" t="s">
        <v>148</v>
      </c>
      <c r="FQ1288" s="552" t="s">
        <v>137</v>
      </c>
      <c r="FR1288" s="551">
        <v>0</v>
      </c>
      <c r="FS1288" s="552" t="s">
        <v>137</v>
      </c>
      <c r="FT1288" s="171">
        <v>0</v>
      </c>
      <c r="FU1288" s="171">
        <v>0</v>
      </c>
      <c r="FV1288" s="331" t="s">
        <v>148</v>
      </c>
      <c r="FW1288" s="552" t="s">
        <v>137</v>
      </c>
      <c r="FX1288" s="551">
        <v>0</v>
      </c>
      <c r="FY1288" s="552" t="s">
        <v>137</v>
      </c>
      <c r="FZ1288" s="171">
        <v>1</v>
      </c>
      <c r="GA1288" s="171">
        <v>1</v>
      </c>
      <c r="GB1288" s="331">
        <v>1</v>
      </c>
      <c r="GC1288" s="552" t="s">
        <v>137</v>
      </c>
      <c r="GD1288" s="551">
        <v>0</v>
      </c>
      <c r="GE1288" s="552" t="s">
        <v>137</v>
      </c>
      <c r="GF1288" s="171">
        <v>0</v>
      </c>
      <c r="GG1288" s="171">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4"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1">
        <v>2</v>
      </c>
      <c r="BQ1289" s="171">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1">
        <v>0</v>
      </c>
      <c r="DG1289" s="171">
        <v>0</v>
      </c>
      <c r="DH1289" s="331" t="s">
        <v>148</v>
      </c>
      <c r="DI1289" s="552" t="s">
        <v>137</v>
      </c>
      <c r="DJ1289" s="551">
        <v>0</v>
      </c>
      <c r="DK1289" s="552" t="s">
        <v>137</v>
      </c>
      <c r="DL1289" s="171">
        <v>0</v>
      </c>
      <c r="DM1289" s="171">
        <v>0</v>
      </c>
      <c r="DN1289" s="331" t="s">
        <v>148</v>
      </c>
      <c r="DO1289" s="552" t="s">
        <v>137</v>
      </c>
      <c r="DP1289" s="550">
        <v>0</v>
      </c>
      <c r="DQ1289" s="552" t="s">
        <v>137</v>
      </c>
      <c r="DR1289" s="171">
        <v>22</v>
      </c>
      <c r="DS1289" s="171">
        <v>0</v>
      </c>
      <c r="DT1289" s="331">
        <v>0</v>
      </c>
      <c r="DU1289" s="552" t="s">
        <v>8255</v>
      </c>
      <c r="DV1289" s="551">
        <v>0</v>
      </c>
      <c r="DW1289" s="552" t="s">
        <v>137</v>
      </c>
      <c r="DX1289" s="171">
        <v>0</v>
      </c>
      <c r="DY1289" s="171">
        <v>0</v>
      </c>
      <c r="DZ1289" s="331" t="s">
        <v>148</v>
      </c>
      <c r="EA1289" s="552" t="s">
        <v>137</v>
      </c>
      <c r="EB1289" s="551">
        <v>0</v>
      </c>
      <c r="EC1289" s="552" t="s">
        <v>137</v>
      </c>
      <c r="ED1289" s="171">
        <v>2</v>
      </c>
      <c r="EE1289" s="171">
        <v>0</v>
      </c>
      <c r="EF1289" s="575">
        <v>0</v>
      </c>
      <c r="EG1289" s="552" t="s">
        <v>8254</v>
      </c>
      <c r="EH1289" s="551">
        <v>0</v>
      </c>
      <c r="EI1289" s="552" t="s">
        <v>137</v>
      </c>
      <c r="EJ1289" s="171">
        <v>1</v>
      </c>
      <c r="EK1289" s="171">
        <v>0</v>
      </c>
      <c r="EL1289" s="575">
        <v>0</v>
      </c>
      <c r="EM1289" s="552" t="s">
        <v>8256</v>
      </c>
      <c r="EN1289" s="551">
        <v>1</v>
      </c>
      <c r="EO1289" s="552" t="s">
        <v>8257</v>
      </c>
      <c r="EP1289" s="171">
        <v>1</v>
      </c>
      <c r="EQ1289" s="171">
        <v>0</v>
      </c>
      <c r="ER1289" s="331">
        <v>0</v>
      </c>
      <c r="ES1289" s="552" t="s">
        <v>8258</v>
      </c>
      <c r="ET1289" s="551">
        <v>0</v>
      </c>
      <c r="EU1289" s="552" t="s">
        <v>137</v>
      </c>
      <c r="EV1289" s="171">
        <v>10</v>
      </c>
      <c r="EW1289" s="171">
        <v>0</v>
      </c>
      <c r="EX1289" s="331">
        <v>0</v>
      </c>
      <c r="EY1289" s="552" t="s">
        <v>17833</v>
      </c>
      <c r="EZ1289" s="551">
        <v>8</v>
      </c>
      <c r="FA1289" s="552" t="s">
        <v>13543</v>
      </c>
      <c r="FB1289" s="171">
        <v>0</v>
      </c>
      <c r="FC1289" s="171">
        <v>0</v>
      </c>
      <c r="FD1289" s="331" t="s">
        <v>148</v>
      </c>
      <c r="FE1289" s="552" t="s">
        <v>137</v>
      </c>
      <c r="FF1289" s="551">
        <v>0</v>
      </c>
      <c r="FG1289" s="552" t="s">
        <v>137</v>
      </c>
      <c r="FH1289" s="171">
        <v>0</v>
      </c>
      <c r="FI1289" s="171">
        <v>0</v>
      </c>
      <c r="FJ1289" s="331" t="s">
        <v>148</v>
      </c>
      <c r="FK1289" s="552" t="s">
        <v>137</v>
      </c>
      <c r="FL1289" s="551">
        <v>0</v>
      </c>
      <c r="FM1289" s="552" t="s">
        <v>137</v>
      </c>
      <c r="FN1289" s="171">
        <v>0</v>
      </c>
      <c r="FO1289" s="171">
        <v>0</v>
      </c>
      <c r="FP1289" s="331" t="s">
        <v>148</v>
      </c>
      <c r="FQ1289" s="552" t="s">
        <v>137</v>
      </c>
      <c r="FR1289" s="551">
        <v>0</v>
      </c>
      <c r="FS1289" s="552" t="s">
        <v>137</v>
      </c>
      <c r="FT1289" s="171">
        <v>0</v>
      </c>
      <c r="FU1289" s="171">
        <v>0</v>
      </c>
      <c r="FV1289" s="331" t="s">
        <v>148</v>
      </c>
      <c r="FW1289" s="552" t="s">
        <v>137</v>
      </c>
      <c r="FX1289" s="551">
        <v>0</v>
      </c>
      <c r="FY1289" s="552" t="s">
        <v>137</v>
      </c>
      <c r="FZ1289" s="171">
        <v>3</v>
      </c>
      <c r="GA1289" s="171">
        <v>0</v>
      </c>
      <c r="GB1289" s="331">
        <v>0</v>
      </c>
      <c r="GC1289" s="552" t="s">
        <v>11635</v>
      </c>
      <c r="GD1289" s="551">
        <v>0</v>
      </c>
      <c r="GE1289" s="552"/>
      <c r="GF1289" s="171">
        <v>0</v>
      </c>
      <c r="GG1289" s="171">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4"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1">
        <v>2</v>
      </c>
      <c r="BQ1290" s="171">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1">
        <v>2</v>
      </c>
      <c r="DG1290" s="171">
        <v>0</v>
      </c>
      <c r="DH1290" s="331">
        <v>0</v>
      </c>
      <c r="DI1290" s="552" t="s">
        <v>8264</v>
      </c>
      <c r="DJ1290" s="551">
        <v>0</v>
      </c>
      <c r="DK1290" s="552" t="s">
        <v>137</v>
      </c>
      <c r="DL1290" s="171">
        <v>0</v>
      </c>
      <c r="DM1290" s="171">
        <v>0</v>
      </c>
      <c r="DN1290" s="331" t="s">
        <v>148</v>
      </c>
      <c r="DO1290" s="552" t="s">
        <v>137</v>
      </c>
      <c r="DP1290" s="550">
        <v>0</v>
      </c>
      <c r="DQ1290" s="552" t="s">
        <v>137</v>
      </c>
      <c r="DR1290" s="171">
        <v>32</v>
      </c>
      <c r="DS1290" s="171">
        <v>0</v>
      </c>
      <c r="DT1290" s="331">
        <v>0</v>
      </c>
      <c r="DU1290" s="552" t="s">
        <v>8266</v>
      </c>
      <c r="DV1290" s="551">
        <v>0</v>
      </c>
      <c r="DW1290" s="552" t="s">
        <v>137</v>
      </c>
      <c r="DX1290" s="171">
        <v>0</v>
      </c>
      <c r="DY1290" s="171">
        <v>0</v>
      </c>
      <c r="DZ1290" s="331" t="s">
        <v>148</v>
      </c>
      <c r="EA1290" s="552" t="s">
        <v>137</v>
      </c>
      <c r="EB1290" s="551">
        <v>0</v>
      </c>
      <c r="EC1290" s="552" t="s">
        <v>137</v>
      </c>
      <c r="ED1290" s="171">
        <v>3</v>
      </c>
      <c r="EE1290" s="171">
        <v>3</v>
      </c>
      <c r="EF1290" s="575">
        <v>1</v>
      </c>
      <c r="EG1290" s="552" t="s">
        <v>137</v>
      </c>
      <c r="EH1290" s="551">
        <v>0</v>
      </c>
      <c r="EI1290" s="552" t="s">
        <v>137</v>
      </c>
      <c r="EJ1290" s="171">
        <v>3</v>
      </c>
      <c r="EK1290" s="171">
        <v>0</v>
      </c>
      <c r="EL1290" s="575">
        <v>0</v>
      </c>
      <c r="EM1290" s="552" t="s">
        <v>8262</v>
      </c>
      <c r="EN1290" s="551">
        <v>2</v>
      </c>
      <c r="EO1290" s="552" t="s">
        <v>8267</v>
      </c>
      <c r="EP1290" s="171">
        <v>2</v>
      </c>
      <c r="EQ1290" s="171">
        <v>0</v>
      </c>
      <c r="ER1290" s="331">
        <v>0</v>
      </c>
      <c r="ES1290" s="552" t="s">
        <v>8262</v>
      </c>
      <c r="ET1290" s="551">
        <v>1</v>
      </c>
      <c r="EU1290" s="552" t="s">
        <v>8268</v>
      </c>
      <c r="EV1290" s="171">
        <v>12</v>
      </c>
      <c r="EW1290" s="171">
        <v>0</v>
      </c>
      <c r="EX1290" s="331">
        <v>0</v>
      </c>
      <c r="EY1290" s="552" t="s">
        <v>13544</v>
      </c>
      <c r="EZ1290" s="551">
        <v>12</v>
      </c>
      <c r="FA1290" s="552" t="s">
        <v>13545</v>
      </c>
      <c r="FB1290" s="171">
        <v>0</v>
      </c>
      <c r="FC1290" s="171">
        <v>0</v>
      </c>
      <c r="FD1290" s="331" t="s">
        <v>148</v>
      </c>
      <c r="FE1290" s="552" t="s">
        <v>137</v>
      </c>
      <c r="FF1290" s="551">
        <v>0</v>
      </c>
      <c r="FG1290" s="552" t="s">
        <v>137</v>
      </c>
      <c r="FH1290" s="171">
        <v>5</v>
      </c>
      <c r="FI1290" s="171">
        <v>3</v>
      </c>
      <c r="FJ1290" s="331">
        <v>0.6</v>
      </c>
      <c r="FK1290" s="552" t="s">
        <v>8269</v>
      </c>
      <c r="FL1290" s="551">
        <v>0</v>
      </c>
      <c r="FM1290" s="552" t="s">
        <v>137</v>
      </c>
      <c r="FN1290" s="171">
        <v>0</v>
      </c>
      <c r="FO1290" s="171">
        <v>0</v>
      </c>
      <c r="FP1290" s="331" t="s">
        <v>148</v>
      </c>
      <c r="FQ1290" s="552" t="s">
        <v>137</v>
      </c>
      <c r="FR1290" s="551">
        <v>0</v>
      </c>
      <c r="FS1290" s="552" t="s">
        <v>137</v>
      </c>
      <c r="FT1290" s="171">
        <v>3</v>
      </c>
      <c r="FU1290" s="171">
        <v>3</v>
      </c>
      <c r="FV1290" s="331">
        <v>1</v>
      </c>
      <c r="FW1290" s="552" t="s">
        <v>137</v>
      </c>
      <c r="FX1290" s="551">
        <v>0</v>
      </c>
      <c r="FY1290" s="552" t="s">
        <v>137</v>
      </c>
      <c r="FZ1290" s="171">
        <v>4</v>
      </c>
      <c r="GA1290" s="171">
        <v>4</v>
      </c>
      <c r="GB1290" s="331">
        <v>1</v>
      </c>
      <c r="GC1290" s="552" t="s">
        <v>137</v>
      </c>
      <c r="GD1290" s="551">
        <v>0</v>
      </c>
      <c r="GE1290" s="552" t="s">
        <v>137</v>
      </c>
      <c r="GF1290" s="171">
        <v>0</v>
      </c>
      <c r="GG1290" s="171">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4"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1">
        <v>1</v>
      </c>
      <c r="BQ1291" s="171">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1">
        <v>1</v>
      </c>
      <c r="DG1291" s="171">
        <v>1</v>
      </c>
      <c r="DH1291" s="331">
        <v>1</v>
      </c>
      <c r="DI1291" s="552" t="s">
        <v>137</v>
      </c>
      <c r="DJ1291" s="551">
        <v>1</v>
      </c>
      <c r="DK1291" s="552" t="s">
        <v>8275</v>
      </c>
      <c r="DL1291" s="171">
        <v>0</v>
      </c>
      <c r="DM1291" s="171">
        <v>0</v>
      </c>
      <c r="DN1291" s="331" t="s">
        <v>148</v>
      </c>
      <c r="DO1291" s="552" t="s">
        <v>137</v>
      </c>
      <c r="DP1291" s="550">
        <v>0</v>
      </c>
      <c r="DQ1291" s="552" t="s">
        <v>137</v>
      </c>
      <c r="DR1291" s="171">
        <v>16</v>
      </c>
      <c r="DS1291" s="171">
        <v>1</v>
      </c>
      <c r="DT1291" s="331">
        <v>6.25E-2</v>
      </c>
      <c r="DU1291" s="552" t="s">
        <v>19219</v>
      </c>
      <c r="DV1291" s="551">
        <v>0</v>
      </c>
      <c r="DW1291" s="552" t="s">
        <v>137</v>
      </c>
      <c r="DX1291" s="171">
        <v>7</v>
      </c>
      <c r="DY1291" s="171">
        <v>0</v>
      </c>
      <c r="DZ1291" s="331">
        <v>0</v>
      </c>
      <c r="EA1291" s="552" t="s">
        <v>15192</v>
      </c>
      <c r="EB1291" s="551">
        <v>0</v>
      </c>
      <c r="EC1291" s="552" t="s">
        <v>137</v>
      </c>
      <c r="ED1291" s="171">
        <v>1</v>
      </c>
      <c r="EE1291" s="171">
        <v>0</v>
      </c>
      <c r="EF1291" s="575">
        <v>0</v>
      </c>
      <c r="EG1291" s="552" t="s">
        <v>8276</v>
      </c>
      <c r="EH1291" s="551">
        <v>0</v>
      </c>
      <c r="EI1291" s="552" t="s">
        <v>137</v>
      </c>
      <c r="EJ1291" s="171">
        <v>2</v>
      </c>
      <c r="EK1291" s="171">
        <v>0</v>
      </c>
      <c r="EL1291" s="575">
        <v>0</v>
      </c>
      <c r="EM1291" s="552" t="s">
        <v>8277</v>
      </c>
      <c r="EN1291" s="551">
        <v>2</v>
      </c>
      <c r="EO1291" s="552" t="s">
        <v>8278</v>
      </c>
      <c r="EP1291" s="171">
        <v>4</v>
      </c>
      <c r="EQ1291" s="171">
        <v>0</v>
      </c>
      <c r="ER1291" s="331">
        <v>0</v>
      </c>
      <c r="ES1291" s="552" t="s">
        <v>8279</v>
      </c>
      <c r="ET1291" s="551">
        <v>4</v>
      </c>
      <c r="EU1291" s="552" t="s">
        <v>8278</v>
      </c>
      <c r="EV1291" s="171">
        <v>12</v>
      </c>
      <c r="EW1291" s="171">
        <v>0</v>
      </c>
      <c r="EX1291" s="331">
        <v>0</v>
      </c>
      <c r="EY1291" s="552" t="s">
        <v>13546</v>
      </c>
      <c r="EZ1291" s="551">
        <v>11</v>
      </c>
      <c r="FA1291" s="552" t="s">
        <v>13547</v>
      </c>
      <c r="FB1291" s="171">
        <v>0</v>
      </c>
      <c r="FC1291" s="171">
        <v>0</v>
      </c>
      <c r="FD1291" s="331" t="s">
        <v>148</v>
      </c>
      <c r="FE1291" s="552" t="s">
        <v>137</v>
      </c>
      <c r="FF1291" s="551">
        <v>0</v>
      </c>
      <c r="FG1291" s="552" t="s">
        <v>137</v>
      </c>
      <c r="FH1291" s="171">
        <v>0</v>
      </c>
      <c r="FI1291" s="171">
        <v>0</v>
      </c>
      <c r="FJ1291" s="331" t="s">
        <v>148</v>
      </c>
      <c r="FK1291" s="552" t="s">
        <v>137</v>
      </c>
      <c r="FL1291" s="551">
        <v>0</v>
      </c>
      <c r="FM1291" s="552" t="s">
        <v>137</v>
      </c>
      <c r="FN1291" s="171">
        <v>0</v>
      </c>
      <c r="FO1291" s="171">
        <v>0</v>
      </c>
      <c r="FP1291" s="331" t="s">
        <v>148</v>
      </c>
      <c r="FQ1291" s="552" t="s">
        <v>137</v>
      </c>
      <c r="FR1291" s="551">
        <v>0</v>
      </c>
      <c r="FS1291" s="552" t="s">
        <v>137</v>
      </c>
      <c r="FT1291" s="171">
        <v>0</v>
      </c>
      <c r="FU1291" s="171">
        <v>0</v>
      </c>
      <c r="FV1291" s="331" t="s">
        <v>148</v>
      </c>
      <c r="FW1291" s="552" t="s">
        <v>137</v>
      </c>
      <c r="FX1291" s="551">
        <v>0</v>
      </c>
      <c r="FY1291" s="552" t="s">
        <v>137</v>
      </c>
      <c r="FZ1291" s="171">
        <v>3</v>
      </c>
      <c r="GA1291" s="171">
        <v>3</v>
      </c>
      <c r="GB1291" s="331">
        <v>1</v>
      </c>
      <c r="GC1291" s="552" t="s">
        <v>137</v>
      </c>
      <c r="GD1291" s="551">
        <v>0</v>
      </c>
      <c r="GE1291" s="552" t="s">
        <v>137</v>
      </c>
      <c r="GF1291" s="171">
        <v>5</v>
      </c>
      <c r="GG1291" s="171">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4"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1">
        <v>1</v>
      </c>
      <c r="BQ1292" s="171">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1">
        <v>0</v>
      </c>
      <c r="DG1292" s="171">
        <v>0</v>
      </c>
      <c r="DH1292" s="331" t="s">
        <v>148</v>
      </c>
      <c r="DI1292" s="552" t="s">
        <v>137</v>
      </c>
      <c r="DJ1292" s="551">
        <v>0</v>
      </c>
      <c r="DK1292" s="552" t="s">
        <v>137</v>
      </c>
      <c r="DL1292" s="171">
        <v>0</v>
      </c>
      <c r="DM1292" s="171">
        <v>0</v>
      </c>
      <c r="DN1292" s="331" t="s">
        <v>148</v>
      </c>
      <c r="DO1292" s="552" t="s">
        <v>137</v>
      </c>
      <c r="DP1292" s="550">
        <v>0</v>
      </c>
      <c r="DQ1292" s="552" t="s">
        <v>137</v>
      </c>
      <c r="DR1292" s="171">
        <v>19</v>
      </c>
      <c r="DS1292" s="171">
        <v>0</v>
      </c>
      <c r="DT1292" s="331">
        <v>0</v>
      </c>
      <c r="DU1292" s="552" t="s">
        <v>8285</v>
      </c>
      <c r="DV1292" s="551">
        <v>0</v>
      </c>
      <c r="DW1292" s="552" t="s">
        <v>137</v>
      </c>
      <c r="DX1292" s="171">
        <v>10</v>
      </c>
      <c r="DY1292" s="171">
        <v>0</v>
      </c>
      <c r="DZ1292" s="331">
        <v>0</v>
      </c>
      <c r="EA1292" s="552" t="s">
        <v>8283</v>
      </c>
      <c r="EB1292" s="551">
        <v>0</v>
      </c>
      <c r="EC1292" s="552" t="s">
        <v>137</v>
      </c>
      <c r="ED1292" s="171">
        <v>1</v>
      </c>
      <c r="EE1292" s="171">
        <v>0</v>
      </c>
      <c r="EF1292" s="575">
        <v>0</v>
      </c>
      <c r="EG1292" s="552" t="s">
        <v>8286</v>
      </c>
      <c r="EH1292" s="551">
        <v>1</v>
      </c>
      <c r="EI1292" s="552" t="s">
        <v>8287</v>
      </c>
      <c r="EJ1292" s="171">
        <v>1</v>
      </c>
      <c r="EK1292" s="171">
        <v>0</v>
      </c>
      <c r="EL1292" s="575">
        <v>0</v>
      </c>
      <c r="EM1292" s="552" t="s">
        <v>8288</v>
      </c>
      <c r="EN1292" s="551">
        <v>1</v>
      </c>
      <c r="EO1292" s="552" t="s">
        <v>8289</v>
      </c>
      <c r="EP1292" s="171">
        <v>1</v>
      </c>
      <c r="EQ1292" s="171">
        <v>1</v>
      </c>
      <c r="ER1292" s="331">
        <v>1</v>
      </c>
      <c r="ES1292" s="552" t="s">
        <v>137</v>
      </c>
      <c r="ET1292" s="551">
        <v>0</v>
      </c>
      <c r="EU1292" s="552" t="s">
        <v>137</v>
      </c>
      <c r="EV1292" s="171">
        <v>7</v>
      </c>
      <c r="EW1292" s="171">
        <v>0</v>
      </c>
      <c r="EX1292" s="331">
        <v>0</v>
      </c>
      <c r="EY1292" s="552" t="s">
        <v>13548</v>
      </c>
      <c r="EZ1292" s="551">
        <v>5</v>
      </c>
      <c r="FA1292" s="552" t="s">
        <v>8289</v>
      </c>
      <c r="FB1292" s="171">
        <v>0</v>
      </c>
      <c r="FC1292" s="171">
        <v>0</v>
      </c>
      <c r="FD1292" s="331" t="s">
        <v>148</v>
      </c>
      <c r="FE1292" s="552" t="s">
        <v>137</v>
      </c>
      <c r="FF1292" s="551">
        <v>0</v>
      </c>
      <c r="FG1292" s="552" t="s">
        <v>137</v>
      </c>
      <c r="FH1292" s="171">
        <v>2</v>
      </c>
      <c r="FI1292" s="171">
        <v>0</v>
      </c>
      <c r="FJ1292" s="331">
        <v>0</v>
      </c>
      <c r="FK1292" s="552" t="s">
        <v>173</v>
      </c>
      <c r="FL1292" s="551">
        <v>1</v>
      </c>
      <c r="FM1292" s="552" t="s">
        <v>8287</v>
      </c>
      <c r="FN1292" s="171">
        <v>1</v>
      </c>
      <c r="FO1292" s="171">
        <v>1</v>
      </c>
      <c r="FP1292" s="331">
        <v>1</v>
      </c>
      <c r="FQ1292" s="552" t="s">
        <v>137</v>
      </c>
      <c r="FR1292" s="551">
        <v>0</v>
      </c>
      <c r="FS1292" s="552" t="s">
        <v>137</v>
      </c>
      <c r="FT1292" s="171">
        <v>3</v>
      </c>
      <c r="FU1292" s="171">
        <v>3</v>
      </c>
      <c r="FV1292" s="331">
        <v>1</v>
      </c>
      <c r="FW1292" s="552" t="s">
        <v>137</v>
      </c>
      <c r="FX1292" s="551">
        <v>0</v>
      </c>
      <c r="FY1292" s="552" t="s">
        <v>137</v>
      </c>
      <c r="FZ1292" s="171">
        <v>5</v>
      </c>
      <c r="GA1292" s="171">
        <v>3</v>
      </c>
      <c r="GB1292" s="331">
        <v>0.6</v>
      </c>
      <c r="GC1292" s="552" t="s">
        <v>4033</v>
      </c>
      <c r="GD1292" s="551">
        <v>0</v>
      </c>
      <c r="GE1292" s="552" t="s">
        <v>137</v>
      </c>
      <c r="GF1292" s="171">
        <v>5</v>
      </c>
      <c r="GG1292" s="171">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4"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1">
        <v>0</v>
      </c>
      <c r="BQ1293" s="171">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1">
        <v>0</v>
      </c>
      <c r="DG1293" s="171">
        <v>0</v>
      </c>
      <c r="DH1293" s="331" t="s">
        <v>148</v>
      </c>
      <c r="DI1293" s="552" t="s">
        <v>137</v>
      </c>
      <c r="DJ1293" s="551">
        <v>0</v>
      </c>
      <c r="DK1293" s="552" t="s">
        <v>137</v>
      </c>
      <c r="DL1293" s="171">
        <v>0</v>
      </c>
      <c r="DM1293" s="171">
        <v>0</v>
      </c>
      <c r="DN1293" s="331" t="s">
        <v>148</v>
      </c>
      <c r="DO1293" s="552" t="s">
        <v>137</v>
      </c>
      <c r="DP1293" s="550">
        <v>0</v>
      </c>
      <c r="DQ1293" s="552" t="s">
        <v>137</v>
      </c>
      <c r="DR1293" s="171">
        <v>33</v>
      </c>
      <c r="DS1293" s="171">
        <v>0</v>
      </c>
      <c r="DT1293" s="331">
        <v>0</v>
      </c>
      <c r="DU1293" s="552" t="s">
        <v>8293</v>
      </c>
      <c r="DV1293" s="551">
        <v>0</v>
      </c>
      <c r="DW1293" s="552" t="s">
        <v>137</v>
      </c>
      <c r="DX1293" s="171">
        <v>0</v>
      </c>
      <c r="DY1293" s="171">
        <v>0</v>
      </c>
      <c r="DZ1293" s="331" t="s">
        <v>148</v>
      </c>
      <c r="EA1293" s="552" t="s">
        <v>137</v>
      </c>
      <c r="EB1293" s="551">
        <v>0</v>
      </c>
      <c r="EC1293" s="552" t="s">
        <v>137</v>
      </c>
      <c r="ED1293" s="171">
        <v>0</v>
      </c>
      <c r="EE1293" s="171">
        <v>0</v>
      </c>
      <c r="EF1293" s="575" t="s">
        <v>148</v>
      </c>
      <c r="EG1293" s="552" t="s">
        <v>137</v>
      </c>
      <c r="EH1293" s="551">
        <v>0</v>
      </c>
      <c r="EI1293" s="552" t="s">
        <v>137</v>
      </c>
      <c r="EJ1293" s="171">
        <v>1</v>
      </c>
      <c r="EK1293" s="171">
        <v>0</v>
      </c>
      <c r="EL1293" s="575">
        <v>0</v>
      </c>
      <c r="EM1293" s="552" t="s">
        <v>8294</v>
      </c>
      <c r="EN1293" s="551">
        <v>1</v>
      </c>
      <c r="EO1293" s="552" t="s">
        <v>8293</v>
      </c>
      <c r="EP1293" s="171">
        <v>0</v>
      </c>
      <c r="EQ1293" s="171">
        <v>0</v>
      </c>
      <c r="ER1293" s="331" t="s">
        <v>148</v>
      </c>
      <c r="ES1293" s="552" t="s">
        <v>137</v>
      </c>
      <c r="ET1293" s="551">
        <v>0</v>
      </c>
      <c r="EU1293" s="552" t="s">
        <v>137</v>
      </c>
      <c r="EV1293" s="171">
        <v>1</v>
      </c>
      <c r="EW1293" s="171">
        <v>0</v>
      </c>
      <c r="EX1293" s="331">
        <v>0</v>
      </c>
      <c r="EY1293" s="552" t="s">
        <v>13549</v>
      </c>
      <c r="EZ1293" s="551">
        <v>1</v>
      </c>
      <c r="FA1293" s="552" t="s">
        <v>8293</v>
      </c>
      <c r="FB1293" s="171">
        <v>0</v>
      </c>
      <c r="FC1293" s="171">
        <v>0</v>
      </c>
      <c r="FD1293" s="331" t="s">
        <v>148</v>
      </c>
      <c r="FE1293" s="552" t="s">
        <v>137</v>
      </c>
      <c r="FF1293" s="551">
        <v>0</v>
      </c>
      <c r="FG1293" s="552" t="s">
        <v>137</v>
      </c>
      <c r="FH1293" s="171">
        <v>0</v>
      </c>
      <c r="FI1293" s="171">
        <v>0</v>
      </c>
      <c r="FJ1293" s="331" t="s">
        <v>148</v>
      </c>
      <c r="FK1293" s="552" t="s">
        <v>137</v>
      </c>
      <c r="FL1293" s="551">
        <v>0</v>
      </c>
      <c r="FM1293" s="552" t="s">
        <v>137</v>
      </c>
      <c r="FN1293" s="171">
        <v>0</v>
      </c>
      <c r="FO1293" s="171">
        <v>0</v>
      </c>
      <c r="FP1293" s="331" t="s">
        <v>148</v>
      </c>
      <c r="FQ1293" s="552" t="s">
        <v>137</v>
      </c>
      <c r="FR1293" s="551">
        <v>0</v>
      </c>
      <c r="FS1293" s="552" t="s">
        <v>137</v>
      </c>
      <c r="FT1293" s="171">
        <v>0</v>
      </c>
      <c r="FU1293" s="171">
        <v>0</v>
      </c>
      <c r="FV1293" s="331" t="s">
        <v>148</v>
      </c>
      <c r="FW1293" s="552" t="s">
        <v>137</v>
      </c>
      <c r="FX1293" s="551">
        <v>0</v>
      </c>
      <c r="FY1293" s="552" t="s">
        <v>137</v>
      </c>
      <c r="FZ1293" s="171">
        <v>1</v>
      </c>
      <c r="GA1293" s="171">
        <v>1</v>
      </c>
      <c r="GB1293" s="331">
        <v>1</v>
      </c>
      <c r="GC1293" s="552" t="s">
        <v>137</v>
      </c>
      <c r="GD1293" s="551">
        <v>0</v>
      </c>
      <c r="GE1293" s="552" t="s">
        <v>137</v>
      </c>
      <c r="GF1293" s="171">
        <v>1</v>
      </c>
      <c r="GG1293" s="171">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4"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1">
        <v>1</v>
      </c>
      <c r="BQ1294" s="171">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1">
        <v>0</v>
      </c>
      <c r="DG1294" s="171">
        <v>0</v>
      </c>
      <c r="DH1294" s="331" t="s">
        <v>148</v>
      </c>
      <c r="DI1294" s="552" t="s">
        <v>137</v>
      </c>
      <c r="DJ1294" s="551">
        <v>0</v>
      </c>
      <c r="DK1294" s="552" t="s">
        <v>137</v>
      </c>
      <c r="DL1294" s="171">
        <v>0</v>
      </c>
      <c r="DM1294" s="171">
        <v>0</v>
      </c>
      <c r="DN1294" s="331" t="s">
        <v>148</v>
      </c>
      <c r="DO1294" s="552" t="s">
        <v>137</v>
      </c>
      <c r="DP1294" s="550">
        <v>0</v>
      </c>
      <c r="DQ1294" s="552" t="s">
        <v>137</v>
      </c>
      <c r="DR1294" s="171">
        <v>29</v>
      </c>
      <c r="DS1294" s="171">
        <v>0</v>
      </c>
      <c r="DT1294" s="331">
        <v>0</v>
      </c>
      <c r="DU1294" s="552" t="s">
        <v>745</v>
      </c>
      <c r="DV1294" s="551">
        <v>0</v>
      </c>
      <c r="DW1294" s="552" t="s">
        <v>137</v>
      </c>
      <c r="DX1294" s="171">
        <v>0</v>
      </c>
      <c r="DY1294" s="171">
        <v>0</v>
      </c>
      <c r="DZ1294" s="331" t="s">
        <v>148</v>
      </c>
      <c r="EA1294" s="552" t="s">
        <v>137</v>
      </c>
      <c r="EB1294" s="551">
        <v>0</v>
      </c>
      <c r="EC1294" s="552" t="s">
        <v>137</v>
      </c>
      <c r="ED1294" s="171">
        <v>0</v>
      </c>
      <c r="EE1294" s="171">
        <v>0</v>
      </c>
      <c r="EF1294" s="575" t="s">
        <v>148</v>
      </c>
      <c r="EG1294" s="552" t="s">
        <v>137</v>
      </c>
      <c r="EH1294" s="551">
        <v>0</v>
      </c>
      <c r="EI1294" s="552" t="s">
        <v>137</v>
      </c>
      <c r="EJ1294" s="171">
        <v>1</v>
      </c>
      <c r="EK1294" s="171">
        <v>0</v>
      </c>
      <c r="EL1294" s="575">
        <v>0</v>
      </c>
      <c r="EM1294" s="552" t="s">
        <v>11637</v>
      </c>
      <c r="EN1294" s="551">
        <v>0</v>
      </c>
      <c r="EO1294" s="552"/>
      <c r="EP1294" s="171">
        <v>1</v>
      </c>
      <c r="EQ1294" s="171">
        <v>1</v>
      </c>
      <c r="ER1294" s="331">
        <v>1</v>
      </c>
      <c r="ES1294" s="552" t="s">
        <v>137</v>
      </c>
      <c r="ET1294" s="551">
        <v>0</v>
      </c>
      <c r="EU1294" s="552" t="s">
        <v>137</v>
      </c>
      <c r="EV1294" s="171">
        <v>2</v>
      </c>
      <c r="EW1294" s="171">
        <v>0</v>
      </c>
      <c r="EX1294" s="331">
        <v>0</v>
      </c>
      <c r="EY1294" s="552" t="s">
        <v>13550</v>
      </c>
      <c r="EZ1294" s="551">
        <v>2</v>
      </c>
      <c r="FA1294" s="552" t="s">
        <v>15193</v>
      </c>
      <c r="FB1294" s="171">
        <v>0</v>
      </c>
      <c r="FC1294" s="171">
        <v>0</v>
      </c>
      <c r="FD1294" s="331" t="s">
        <v>148</v>
      </c>
      <c r="FE1294" s="552" t="s">
        <v>137</v>
      </c>
      <c r="FF1294" s="551">
        <v>0</v>
      </c>
      <c r="FG1294" s="552" t="s">
        <v>137</v>
      </c>
      <c r="FH1294" s="171">
        <v>0</v>
      </c>
      <c r="FI1294" s="171">
        <v>0</v>
      </c>
      <c r="FJ1294" s="331" t="s">
        <v>148</v>
      </c>
      <c r="FK1294" s="552" t="s">
        <v>137</v>
      </c>
      <c r="FL1294" s="551">
        <v>0</v>
      </c>
      <c r="FM1294" s="552" t="s">
        <v>137</v>
      </c>
      <c r="FN1294" s="171">
        <v>0</v>
      </c>
      <c r="FO1294" s="171">
        <v>0</v>
      </c>
      <c r="FP1294" s="331" t="s">
        <v>148</v>
      </c>
      <c r="FQ1294" s="552" t="s">
        <v>137</v>
      </c>
      <c r="FR1294" s="551">
        <v>0</v>
      </c>
      <c r="FS1294" s="552" t="s">
        <v>137</v>
      </c>
      <c r="FT1294" s="171">
        <v>0</v>
      </c>
      <c r="FU1294" s="171">
        <v>0</v>
      </c>
      <c r="FV1294" s="331" t="s">
        <v>148</v>
      </c>
      <c r="FW1294" s="552" t="s">
        <v>137</v>
      </c>
      <c r="FX1294" s="551">
        <v>0</v>
      </c>
      <c r="FY1294" s="552" t="s">
        <v>137</v>
      </c>
      <c r="FZ1294" s="171">
        <v>0</v>
      </c>
      <c r="GA1294" s="171">
        <v>0</v>
      </c>
      <c r="GB1294" s="331" t="s">
        <v>148</v>
      </c>
      <c r="GC1294" s="552" t="s">
        <v>137</v>
      </c>
      <c r="GD1294" s="551">
        <v>0</v>
      </c>
      <c r="GE1294" s="552" t="s">
        <v>137</v>
      </c>
      <c r="GF1294" s="171">
        <v>1</v>
      </c>
      <c r="GG1294" s="171">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4"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1">
        <v>0</v>
      </c>
      <c r="BQ1295" s="171">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1">
        <v>0</v>
      </c>
      <c r="DG1295" s="171">
        <v>0</v>
      </c>
      <c r="DH1295" s="331" t="s">
        <v>148</v>
      </c>
      <c r="DI1295" s="552" t="s">
        <v>137</v>
      </c>
      <c r="DJ1295" s="551">
        <v>0</v>
      </c>
      <c r="DK1295" s="552" t="s">
        <v>137</v>
      </c>
      <c r="DL1295" s="171">
        <v>0</v>
      </c>
      <c r="DM1295" s="171">
        <v>0</v>
      </c>
      <c r="DN1295" s="331" t="s">
        <v>148</v>
      </c>
      <c r="DO1295" s="552" t="s">
        <v>137</v>
      </c>
      <c r="DP1295" s="550">
        <v>0</v>
      </c>
      <c r="DQ1295" s="552" t="s">
        <v>137</v>
      </c>
      <c r="DR1295" s="171">
        <v>8</v>
      </c>
      <c r="DS1295" s="171">
        <v>0</v>
      </c>
      <c r="DT1295" s="331">
        <v>0</v>
      </c>
      <c r="DU1295" s="552" t="s">
        <v>8300</v>
      </c>
      <c r="DV1295" s="551">
        <v>0</v>
      </c>
      <c r="DW1295" s="552" t="s">
        <v>137</v>
      </c>
      <c r="DX1295" s="171">
        <v>0</v>
      </c>
      <c r="DY1295" s="171">
        <v>0</v>
      </c>
      <c r="DZ1295" s="331" t="s">
        <v>148</v>
      </c>
      <c r="EA1295" s="552" t="s">
        <v>137</v>
      </c>
      <c r="EB1295" s="551">
        <v>0</v>
      </c>
      <c r="EC1295" s="552" t="s">
        <v>137</v>
      </c>
      <c r="ED1295" s="171">
        <v>0</v>
      </c>
      <c r="EE1295" s="171">
        <v>0</v>
      </c>
      <c r="EF1295" s="575" t="s">
        <v>148</v>
      </c>
      <c r="EG1295" s="552" t="s">
        <v>137</v>
      </c>
      <c r="EH1295" s="551">
        <v>0</v>
      </c>
      <c r="EI1295" s="552" t="s">
        <v>137</v>
      </c>
      <c r="EJ1295" s="171">
        <v>0</v>
      </c>
      <c r="EK1295" s="171">
        <v>0</v>
      </c>
      <c r="EL1295" s="575" t="s">
        <v>148</v>
      </c>
      <c r="EM1295" s="552" t="s">
        <v>137</v>
      </c>
      <c r="EN1295" s="551">
        <v>0</v>
      </c>
      <c r="EO1295" s="552" t="s">
        <v>137</v>
      </c>
      <c r="EP1295" s="171">
        <v>0</v>
      </c>
      <c r="EQ1295" s="171">
        <v>0</v>
      </c>
      <c r="ER1295" s="331" t="s">
        <v>148</v>
      </c>
      <c r="ES1295" s="552" t="s">
        <v>137</v>
      </c>
      <c r="ET1295" s="551">
        <v>0</v>
      </c>
      <c r="EU1295" s="552" t="s">
        <v>137</v>
      </c>
      <c r="EV1295" s="171">
        <v>0</v>
      </c>
      <c r="EW1295" s="171">
        <v>0</v>
      </c>
      <c r="EX1295" s="331" t="s">
        <v>148</v>
      </c>
      <c r="EY1295" s="552" t="s">
        <v>137</v>
      </c>
      <c r="EZ1295" s="551">
        <v>0</v>
      </c>
      <c r="FA1295" s="552" t="s">
        <v>137</v>
      </c>
      <c r="FB1295" s="171">
        <v>0</v>
      </c>
      <c r="FC1295" s="171">
        <v>0</v>
      </c>
      <c r="FD1295" s="331" t="s">
        <v>148</v>
      </c>
      <c r="FE1295" s="552" t="s">
        <v>137</v>
      </c>
      <c r="FF1295" s="551">
        <v>0</v>
      </c>
      <c r="FG1295" s="552" t="s">
        <v>137</v>
      </c>
      <c r="FH1295" s="171">
        <v>0</v>
      </c>
      <c r="FI1295" s="171">
        <v>0</v>
      </c>
      <c r="FJ1295" s="331" t="s">
        <v>148</v>
      </c>
      <c r="FK1295" s="552" t="s">
        <v>137</v>
      </c>
      <c r="FL1295" s="551">
        <v>0</v>
      </c>
      <c r="FM1295" s="552" t="s">
        <v>137</v>
      </c>
      <c r="FN1295" s="171">
        <v>0</v>
      </c>
      <c r="FO1295" s="171">
        <v>0</v>
      </c>
      <c r="FP1295" s="331" t="s">
        <v>148</v>
      </c>
      <c r="FQ1295" s="552" t="s">
        <v>137</v>
      </c>
      <c r="FR1295" s="551">
        <v>0</v>
      </c>
      <c r="FS1295" s="552" t="s">
        <v>137</v>
      </c>
      <c r="FT1295" s="171">
        <v>1</v>
      </c>
      <c r="FU1295" s="171">
        <v>1</v>
      </c>
      <c r="FV1295" s="331">
        <v>1</v>
      </c>
      <c r="FW1295" s="552" t="s">
        <v>137</v>
      </c>
      <c r="FX1295" s="551">
        <v>0</v>
      </c>
      <c r="FY1295" s="552" t="s">
        <v>137</v>
      </c>
      <c r="FZ1295" s="171">
        <v>1</v>
      </c>
      <c r="GA1295" s="171">
        <v>0</v>
      </c>
      <c r="GB1295" s="331">
        <v>0</v>
      </c>
      <c r="GC1295" s="552" t="s">
        <v>8301</v>
      </c>
      <c r="GD1295" s="551">
        <v>0</v>
      </c>
      <c r="GE1295" s="552" t="s">
        <v>137</v>
      </c>
      <c r="GF1295" s="171">
        <v>0</v>
      </c>
      <c r="GG1295" s="171">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4"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1">
        <v>1</v>
      </c>
      <c r="BQ1296" s="171">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1">
        <v>0</v>
      </c>
      <c r="DG1296" s="171">
        <v>0</v>
      </c>
      <c r="DH1296" s="331" t="s">
        <v>148</v>
      </c>
      <c r="DI1296" s="552" t="s">
        <v>137</v>
      </c>
      <c r="DJ1296" s="551">
        <v>0</v>
      </c>
      <c r="DK1296" s="552" t="s">
        <v>137</v>
      </c>
      <c r="DL1296" s="171">
        <v>0</v>
      </c>
      <c r="DM1296" s="171">
        <v>0</v>
      </c>
      <c r="DN1296" s="331" t="s">
        <v>148</v>
      </c>
      <c r="DO1296" s="552" t="s">
        <v>137</v>
      </c>
      <c r="DP1296" s="550">
        <v>0</v>
      </c>
      <c r="DQ1296" s="552" t="s">
        <v>137</v>
      </c>
      <c r="DR1296" s="171">
        <v>23</v>
      </c>
      <c r="DS1296" s="171">
        <v>23</v>
      </c>
      <c r="DT1296" s="331">
        <v>1</v>
      </c>
      <c r="DU1296" s="552" t="s">
        <v>137</v>
      </c>
      <c r="DV1296" s="551">
        <v>0</v>
      </c>
      <c r="DW1296" s="552" t="s">
        <v>137</v>
      </c>
      <c r="DX1296" s="171">
        <v>3</v>
      </c>
      <c r="DY1296" s="171">
        <v>3</v>
      </c>
      <c r="DZ1296" s="331">
        <v>1</v>
      </c>
      <c r="EA1296" s="552" t="s">
        <v>137</v>
      </c>
      <c r="EB1296" s="551">
        <v>0</v>
      </c>
      <c r="EC1296" s="552" t="s">
        <v>137</v>
      </c>
      <c r="ED1296" s="171">
        <v>1</v>
      </c>
      <c r="EE1296" s="171">
        <v>1</v>
      </c>
      <c r="EF1296" s="575">
        <v>1</v>
      </c>
      <c r="EG1296" s="552" t="s">
        <v>137</v>
      </c>
      <c r="EH1296" s="551">
        <v>0</v>
      </c>
      <c r="EI1296" s="552" t="s">
        <v>137</v>
      </c>
      <c r="EJ1296" s="171">
        <v>1</v>
      </c>
      <c r="EK1296" s="171">
        <v>1</v>
      </c>
      <c r="EL1296" s="575">
        <v>1</v>
      </c>
      <c r="EM1296" s="552" t="s">
        <v>137</v>
      </c>
      <c r="EN1296" s="551">
        <v>0</v>
      </c>
      <c r="EO1296" s="552" t="s">
        <v>137</v>
      </c>
      <c r="EP1296" s="171">
        <v>0</v>
      </c>
      <c r="EQ1296" s="171">
        <v>0</v>
      </c>
      <c r="ER1296" s="331" t="s">
        <v>148</v>
      </c>
      <c r="ES1296" s="552" t="s">
        <v>137</v>
      </c>
      <c r="ET1296" s="551">
        <v>0</v>
      </c>
      <c r="EU1296" s="552" t="s">
        <v>137</v>
      </c>
      <c r="EV1296" s="171">
        <v>3</v>
      </c>
      <c r="EW1296" s="171">
        <v>0</v>
      </c>
      <c r="EX1296" s="331">
        <v>0</v>
      </c>
      <c r="EY1296" s="552" t="s">
        <v>13551</v>
      </c>
      <c r="EZ1296" s="551">
        <v>4</v>
      </c>
      <c r="FA1296" s="552" t="s">
        <v>13552</v>
      </c>
      <c r="FB1296" s="171">
        <v>1</v>
      </c>
      <c r="FC1296" s="171">
        <v>1</v>
      </c>
      <c r="FD1296" s="331">
        <v>1</v>
      </c>
      <c r="FE1296" s="552" t="s">
        <v>137</v>
      </c>
      <c r="FF1296" s="551">
        <v>0</v>
      </c>
      <c r="FG1296" s="552" t="s">
        <v>137</v>
      </c>
      <c r="FH1296" s="171">
        <v>0</v>
      </c>
      <c r="FI1296" s="171">
        <v>0</v>
      </c>
      <c r="FJ1296" s="331" t="s">
        <v>148</v>
      </c>
      <c r="FK1296" s="552" t="s">
        <v>137</v>
      </c>
      <c r="FL1296" s="551">
        <v>0</v>
      </c>
      <c r="FM1296" s="552" t="s">
        <v>137</v>
      </c>
      <c r="FN1296" s="171">
        <v>0</v>
      </c>
      <c r="FO1296" s="171">
        <v>0</v>
      </c>
      <c r="FP1296" s="331" t="s">
        <v>148</v>
      </c>
      <c r="FQ1296" s="552" t="s">
        <v>137</v>
      </c>
      <c r="FR1296" s="551">
        <v>0</v>
      </c>
      <c r="FS1296" s="552" t="s">
        <v>137</v>
      </c>
      <c r="FT1296" s="171">
        <v>0</v>
      </c>
      <c r="FU1296" s="171">
        <v>0</v>
      </c>
      <c r="FV1296" s="331" t="s">
        <v>148</v>
      </c>
      <c r="FW1296" s="552" t="s">
        <v>137</v>
      </c>
      <c r="FX1296" s="551">
        <v>0</v>
      </c>
      <c r="FY1296" s="552" t="s">
        <v>137</v>
      </c>
      <c r="FZ1296" s="171">
        <v>3</v>
      </c>
      <c r="GA1296" s="171">
        <v>0</v>
      </c>
      <c r="GB1296" s="331">
        <v>0</v>
      </c>
      <c r="GC1296" s="552" t="s">
        <v>8303</v>
      </c>
      <c r="GD1296" s="551">
        <v>3</v>
      </c>
      <c r="GE1296" s="552" t="s">
        <v>8306</v>
      </c>
      <c r="GF1296" s="171">
        <v>0</v>
      </c>
      <c r="GG1296" s="171">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4"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4"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4"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4"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4"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4"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4"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4"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4"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4"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4"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4"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4"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4"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4"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4"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4"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4"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4"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4"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4"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4"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4"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4"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4"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4"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0"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1" t="s">
        <v>132</v>
      </c>
      <c r="HE1323" s="187"/>
      <c r="HF1323" s="181" t="s">
        <v>132</v>
      </c>
      <c r="HG1323" s="287"/>
      <c r="HH1323" s="287"/>
      <c r="HI1323" s="181" t="s">
        <v>132</v>
      </c>
      <c r="HJ1323" s="187" t="s">
        <v>148</v>
      </c>
      <c r="HK1323" s="287"/>
    </row>
    <row r="1324" spans="1:219" s="170"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2"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0"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0"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0"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0"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0"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0"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0"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7"/>
      <c r="HE1332" s="550"/>
      <c r="HF1332" s="550" t="s">
        <v>132</v>
      </c>
      <c r="HG1332" s="550"/>
      <c r="HH1332" s="550"/>
      <c r="HI1332" s="550" t="s">
        <v>132</v>
      </c>
      <c r="HJ1332" s="550" t="s">
        <v>148</v>
      </c>
      <c r="HK1332" s="550"/>
    </row>
    <row r="1333" spans="1:219" s="170"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0"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0"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0"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0"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0"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0"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0"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0"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0"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0"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0"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2"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69"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69"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69"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69"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69"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69"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69"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69"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69"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69"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69"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69"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69"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69"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69"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69"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2" customFormat="1" ht="115" customHeight="1">
      <c r="A1364" s="334" t="s">
        <v>18861</v>
      </c>
      <c r="B1364" s="554" t="s">
        <v>8784</v>
      </c>
      <c r="C1364" s="554" t="s">
        <v>18862</v>
      </c>
      <c r="D1364" s="561" t="s">
        <v>111</v>
      </c>
      <c r="E1364" s="168" t="s">
        <v>132</v>
      </c>
      <c r="F1364" s="168" t="s">
        <v>137</v>
      </c>
      <c r="G1364" s="237" t="s">
        <v>137</v>
      </c>
      <c r="H1364" s="168" t="s">
        <v>132</v>
      </c>
      <c r="I1364" s="168" t="s">
        <v>137</v>
      </c>
      <c r="J1364" s="237" t="s">
        <v>137</v>
      </c>
      <c r="K1364" s="339" t="s">
        <v>132</v>
      </c>
      <c r="L1364" s="168" t="s">
        <v>137</v>
      </c>
      <c r="M1364" s="340" t="s">
        <v>137</v>
      </c>
      <c r="N1364" s="168" t="s">
        <v>132</v>
      </c>
      <c r="O1364" s="168" t="s">
        <v>137</v>
      </c>
      <c r="P1364" s="237" t="s">
        <v>137</v>
      </c>
      <c r="Q1364" s="168" t="s">
        <v>138</v>
      </c>
      <c r="R1364" s="168" t="s">
        <v>132</v>
      </c>
      <c r="S1364" s="237" t="s">
        <v>8785</v>
      </c>
      <c r="T1364" s="168" t="s">
        <v>132</v>
      </c>
      <c r="U1364" s="168" t="s">
        <v>137</v>
      </c>
      <c r="V1364" s="237" t="s">
        <v>137</v>
      </c>
      <c r="W1364" s="168" t="s">
        <v>132</v>
      </c>
      <c r="X1364" s="168" t="s">
        <v>137</v>
      </c>
      <c r="Y1364" s="237" t="s">
        <v>137</v>
      </c>
      <c r="Z1364" s="168" t="s">
        <v>132</v>
      </c>
      <c r="AA1364" s="168"/>
      <c r="AB1364" s="237"/>
      <c r="AC1364" s="168" t="s">
        <v>138</v>
      </c>
      <c r="AD1364" s="168" t="s">
        <v>137</v>
      </c>
      <c r="AE1364" s="237" t="s">
        <v>137</v>
      </c>
      <c r="AF1364" s="561" t="s">
        <v>148</v>
      </c>
      <c r="AG1364" s="554" t="s">
        <v>132</v>
      </c>
      <c r="AH1364" s="553" t="s">
        <v>8786</v>
      </c>
      <c r="AI1364" s="168" t="s">
        <v>132</v>
      </c>
      <c r="AJ1364" s="168" t="s">
        <v>137</v>
      </c>
      <c r="AK1364" s="237" t="s">
        <v>137</v>
      </c>
      <c r="AL1364" s="168" t="s">
        <v>132</v>
      </c>
      <c r="AM1364" s="168" t="s">
        <v>137</v>
      </c>
      <c r="AN1364" s="237" t="s">
        <v>137</v>
      </c>
      <c r="AO1364" s="168" t="s">
        <v>132</v>
      </c>
      <c r="AP1364" s="168" t="s">
        <v>137</v>
      </c>
      <c r="AQ1364" s="237" t="s">
        <v>137</v>
      </c>
      <c r="AR1364" s="168" t="s">
        <v>132</v>
      </c>
      <c r="AS1364" s="168" t="s">
        <v>137</v>
      </c>
      <c r="AT1364" s="237" t="s">
        <v>137</v>
      </c>
      <c r="AU1364" s="168" t="s">
        <v>132</v>
      </c>
      <c r="AV1364" s="168" t="s">
        <v>137</v>
      </c>
      <c r="AW1364" s="237" t="s">
        <v>137</v>
      </c>
      <c r="AX1364" s="168" t="s">
        <v>132</v>
      </c>
      <c r="AY1364" s="168" t="s">
        <v>137</v>
      </c>
      <c r="AZ1364" s="237" t="s">
        <v>137</v>
      </c>
      <c r="BA1364" s="168" t="s">
        <v>132</v>
      </c>
      <c r="BB1364" s="168"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8"/>
      <c r="GP1364" s="168"/>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2"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3"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2"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2" customFormat="1" ht="115" customHeight="1">
      <c r="A1368" s="337" t="s">
        <v>15746</v>
      </c>
      <c r="B1368" s="181" t="s">
        <v>8784</v>
      </c>
      <c r="C1368" s="181" t="s">
        <v>8820</v>
      </c>
      <c r="D1368" s="195" t="s">
        <v>98</v>
      </c>
      <c r="E1368" s="181" t="s">
        <v>132</v>
      </c>
      <c r="F1368" s="181" t="s">
        <v>137</v>
      </c>
      <c r="G1368" s="235" t="s">
        <v>137</v>
      </c>
      <c r="H1368" s="181" t="s">
        <v>132</v>
      </c>
      <c r="I1368" s="181" t="s">
        <v>137</v>
      </c>
      <c r="J1368" s="235" t="s">
        <v>137</v>
      </c>
      <c r="K1368" s="370" t="s">
        <v>138</v>
      </c>
      <c r="L1368" s="181" t="s">
        <v>137</v>
      </c>
      <c r="M1368" s="356" t="s">
        <v>137</v>
      </c>
      <c r="N1368" s="181" t="s">
        <v>138</v>
      </c>
      <c r="O1368" s="181" t="s">
        <v>137</v>
      </c>
      <c r="P1368" s="235" t="s">
        <v>137</v>
      </c>
      <c r="Q1368" s="181" t="s">
        <v>132</v>
      </c>
      <c r="R1368" s="181" t="s">
        <v>137</v>
      </c>
      <c r="S1368" s="235" t="s">
        <v>137</v>
      </c>
      <c r="T1368" s="181" t="s">
        <v>132</v>
      </c>
      <c r="U1368" s="181" t="s">
        <v>137</v>
      </c>
      <c r="V1368" s="235" t="s">
        <v>137</v>
      </c>
      <c r="W1368" s="181" t="s">
        <v>138</v>
      </c>
      <c r="X1368" s="181" t="s">
        <v>132</v>
      </c>
      <c r="Y1368" s="235" t="s">
        <v>8821</v>
      </c>
      <c r="Z1368" s="181" t="s">
        <v>132</v>
      </c>
      <c r="AA1368" s="181" t="s">
        <v>137</v>
      </c>
      <c r="AB1368" s="235" t="s">
        <v>137</v>
      </c>
      <c r="AC1368" s="181" t="s">
        <v>132</v>
      </c>
      <c r="AD1368" s="181" t="s">
        <v>137</v>
      </c>
      <c r="AE1368" s="235" t="s">
        <v>137</v>
      </c>
      <c r="AF1368" s="201" t="s">
        <v>148</v>
      </c>
      <c r="AG1368" s="181" t="s">
        <v>132</v>
      </c>
      <c r="AH1368" s="246" t="s">
        <v>18857</v>
      </c>
      <c r="AI1368" s="181" t="s">
        <v>132</v>
      </c>
      <c r="AJ1368" s="181" t="s">
        <v>137</v>
      </c>
      <c r="AK1368" s="235" t="s">
        <v>137</v>
      </c>
      <c r="AL1368" s="181" t="s">
        <v>132</v>
      </c>
      <c r="AM1368" s="181" t="s">
        <v>137</v>
      </c>
      <c r="AN1368" s="235" t="s">
        <v>137</v>
      </c>
      <c r="AO1368" s="181" t="s">
        <v>138</v>
      </c>
      <c r="AP1368" s="181" t="s">
        <v>137</v>
      </c>
      <c r="AQ1368" s="235" t="s">
        <v>137</v>
      </c>
      <c r="AR1368" s="181" t="s">
        <v>132</v>
      </c>
      <c r="AS1368" s="181" t="s">
        <v>137</v>
      </c>
      <c r="AT1368" s="235" t="s">
        <v>137</v>
      </c>
      <c r="AU1368" s="181" t="s">
        <v>132</v>
      </c>
      <c r="AV1368" s="181" t="s">
        <v>137</v>
      </c>
      <c r="AW1368" s="235" t="s">
        <v>137</v>
      </c>
      <c r="AX1368" s="181" t="s">
        <v>132</v>
      </c>
      <c r="AY1368" s="181" t="s">
        <v>137</v>
      </c>
      <c r="AZ1368" s="235" t="s">
        <v>137</v>
      </c>
      <c r="BA1368" s="181" t="s">
        <v>138</v>
      </c>
      <c r="BB1368" s="181" t="s">
        <v>137</v>
      </c>
      <c r="BC1368" s="235" t="s">
        <v>137</v>
      </c>
      <c r="BD1368" s="247">
        <v>4</v>
      </c>
      <c r="BE1368" s="247">
        <v>1</v>
      </c>
      <c r="BF1368" s="357">
        <v>0.25</v>
      </c>
      <c r="BG1368" s="235" t="s">
        <v>19129</v>
      </c>
      <c r="BH1368" s="181">
        <v>0</v>
      </c>
      <c r="BI1368" s="235" t="s">
        <v>8822</v>
      </c>
      <c r="BJ1368" s="247">
        <v>11</v>
      </c>
      <c r="BK1368" s="247">
        <v>2</v>
      </c>
      <c r="BL1368" s="357">
        <v>0.18181818181818182</v>
      </c>
      <c r="BM1368" s="235" t="s">
        <v>8825</v>
      </c>
      <c r="BN1368" s="181">
        <v>0</v>
      </c>
      <c r="BO1368" s="235" t="s">
        <v>137</v>
      </c>
      <c r="BP1368" s="247">
        <v>0</v>
      </c>
      <c r="BQ1368" s="247">
        <v>0</v>
      </c>
      <c r="BR1368" s="357" t="s">
        <v>148</v>
      </c>
      <c r="BS1368" s="235" t="s">
        <v>137</v>
      </c>
      <c r="BT1368" s="181">
        <v>0</v>
      </c>
      <c r="BU1368" s="235" t="s">
        <v>137</v>
      </c>
      <c r="BV1368" s="247">
        <v>0</v>
      </c>
      <c r="BW1368" s="247">
        <v>0</v>
      </c>
      <c r="BX1368" s="358" t="s">
        <v>148</v>
      </c>
      <c r="BY1368" s="235"/>
      <c r="BZ1368" s="181">
        <v>0</v>
      </c>
      <c r="CA1368" s="235" t="s">
        <v>137</v>
      </c>
      <c r="CB1368" s="247">
        <v>0</v>
      </c>
      <c r="CC1368" s="247">
        <v>0</v>
      </c>
      <c r="CD1368" s="358" t="s">
        <v>148</v>
      </c>
      <c r="CE1368" s="235" t="s">
        <v>137</v>
      </c>
      <c r="CF1368" s="181">
        <v>0</v>
      </c>
      <c r="CG1368" s="235" t="s">
        <v>137</v>
      </c>
      <c r="CH1368" s="247">
        <v>0</v>
      </c>
      <c r="CI1368" s="247">
        <v>0</v>
      </c>
      <c r="CJ1368" s="358" t="s">
        <v>148</v>
      </c>
      <c r="CK1368" s="181" t="s">
        <v>137</v>
      </c>
      <c r="CL1368" s="181">
        <v>0</v>
      </c>
      <c r="CM1368" s="235" t="s">
        <v>137</v>
      </c>
      <c r="CN1368" s="247">
        <v>1</v>
      </c>
      <c r="CO1368" s="247">
        <v>0</v>
      </c>
      <c r="CP1368" s="358">
        <v>0</v>
      </c>
      <c r="CQ1368" s="235" t="s">
        <v>8823</v>
      </c>
      <c r="CR1368" s="181">
        <v>0</v>
      </c>
      <c r="CS1368" s="235" t="s">
        <v>137</v>
      </c>
      <c r="CT1368" s="247">
        <v>0</v>
      </c>
      <c r="CU1368" s="247">
        <v>0</v>
      </c>
      <c r="CV1368" s="358" t="s">
        <v>148</v>
      </c>
      <c r="CW1368" s="235" t="s">
        <v>137</v>
      </c>
      <c r="CX1368" s="181">
        <v>0</v>
      </c>
      <c r="CY1368" s="235" t="s">
        <v>137</v>
      </c>
      <c r="CZ1368" s="247">
        <v>0</v>
      </c>
      <c r="DA1368" s="247">
        <v>0</v>
      </c>
      <c r="DB1368" s="358" t="s">
        <v>148</v>
      </c>
      <c r="DC1368" s="235" t="s">
        <v>137</v>
      </c>
      <c r="DD1368" s="181">
        <v>0</v>
      </c>
      <c r="DE1368" s="235" t="s">
        <v>137</v>
      </c>
      <c r="DF1368" s="247">
        <v>0</v>
      </c>
      <c r="DG1368" s="247">
        <v>0</v>
      </c>
      <c r="DH1368" s="358" t="s">
        <v>148</v>
      </c>
      <c r="DI1368" s="235" t="s">
        <v>137</v>
      </c>
      <c r="DJ1368" s="181">
        <v>0</v>
      </c>
      <c r="DK1368" s="235" t="s">
        <v>137</v>
      </c>
      <c r="DL1368" s="247">
        <v>0</v>
      </c>
      <c r="DM1368" s="247">
        <v>0</v>
      </c>
      <c r="DN1368" s="358" t="s">
        <v>148</v>
      </c>
      <c r="DO1368" s="235" t="s">
        <v>137</v>
      </c>
      <c r="DP1368" s="181">
        <v>0</v>
      </c>
      <c r="DQ1368" s="235" t="s">
        <v>137</v>
      </c>
      <c r="DR1368" s="247">
        <v>55</v>
      </c>
      <c r="DS1368" s="247">
        <v>0</v>
      </c>
      <c r="DT1368" s="358">
        <v>0</v>
      </c>
      <c r="DU1368" s="235" t="s">
        <v>18870</v>
      </c>
      <c r="DV1368" s="181">
        <v>0</v>
      </c>
      <c r="DW1368" s="235" t="s">
        <v>137</v>
      </c>
      <c r="DX1368" s="247">
        <v>0</v>
      </c>
      <c r="DY1368" s="247">
        <v>0</v>
      </c>
      <c r="DZ1368" s="357" t="s">
        <v>148</v>
      </c>
      <c r="EA1368" s="235" t="s">
        <v>137</v>
      </c>
      <c r="EB1368" s="181">
        <v>0</v>
      </c>
      <c r="EC1368" s="235" t="s">
        <v>137</v>
      </c>
      <c r="ED1368" s="247">
        <v>1</v>
      </c>
      <c r="EE1368" s="247">
        <v>0</v>
      </c>
      <c r="EF1368" s="357">
        <v>0</v>
      </c>
      <c r="EG1368" s="235" t="s">
        <v>8824</v>
      </c>
      <c r="EH1368" s="181">
        <v>0</v>
      </c>
      <c r="EI1368" s="235" t="s">
        <v>137</v>
      </c>
      <c r="EJ1368" s="247">
        <v>3</v>
      </c>
      <c r="EK1368" s="247">
        <v>1</v>
      </c>
      <c r="EL1368" s="357">
        <v>0.33333333333333331</v>
      </c>
      <c r="EM1368" s="235" t="s">
        <v>19129</v>
      </c>
      <c r="EN1368" s="181">
        <v>2</v>
      </c>
      <c r="EO1368" s="235" t="s">
        <v>18858</v>
      </c>
      <c r="EP1368" s="247">
        <v>0</v>
      </c>
      <c r="EQ1368" s="247">
        <v>0</v>
      </c>
      <c r="ER1368" s="358" t="s">
        <v>148</v>
      </c>
      <c r="ES1368" s="235" t="s">
        <v>137</v>
      </c>
      <c r="ET1368" s="181">
        <v>0</v>
      </c>
      <c r="EU1368" s="235" t="s">
        <v>137</v>
      </c>
      <c r="EV1368" s="247">
        <v>13</v>
      </c>
      <c r="EW1368" s="247">
        <v>3</v>
      </c>
      <c r="EX1368" s="359">
        <v>0.23076923076923078</v>
      </c>
      <c r="EY1368" s="235" t="s">
        <v>13604</v>
      </c>
      <c r="EZ1368" s="181">
        <v>10</v>
      </c>
      <c r="FA1368" s="235" t="s">
        <v>8825</v>
      </c>
      <c r="FB1368" s="247">
        <v>4</v>
      </c>
      <c r="FC1368" s="247">
        <v>3</v>
      </c>
      <c r="FD1368" s="359">
        <v>0.75</v>
      </c>
      <c r="FE1368" s="235" t="s">
        <v>8825</v>
      </c>
      <c r="FF1368" s="181">
        <v>1</v>
      </c>
      <c r="FG1368" s="235" t="s">
        <v>8826</v>
      </c>
      <c r="FH1368" s="247">
        <v>0</v>
      </c>
      <c r="FI1368" s="247">
        <v>0</v>
      </c>
      <c r="FJ1368" s="359" t="s">
        <v>148</v>
      </c>
      <c r="FK1368" s="235" t="s">
        <v>137</v>
      </c>
      <c r="FL1368" s="181">
        <v>0</v>
      </c>
      <c r="FM1368" s="235" t="s">
        <v>137</v>
      </c>
      <c r="FN1368" s="247">
        <v>0</v>
      </c>
      <c r="FO1368" s="247">
        <v>0</v>
      </c>
      <c r="FP1368" s="359" t="s">
        <v>148</v>
      </c>
      <c r="FQ1368" s="235" t="s">
        <v>137</v>
      </c>
      <c r="FR1368" s="181">
        <v>0</v>
      </c>
      <c r="FS1368" s="235" t="s">
        <v>137</v>
      </c>
      <c r="FT1368" s="247">
        <v>0</v>
      </c>
      <c r="FU1368" s="247">
        <v>0</v>
      </c>
      <c r="FV1368" s="359" t="s">
        <v>148</v>
      </c>
      <c r="FW1368" s="235" t="s">
        <v>137</v>
      </c>
      <c r="FX1368" s="181">
        <v>0</v>
      </c>
      <c r="FY1368" s="235" t="s">
        <v>137</v>
      </c>
      <c r="FZ1368" s="247">
        <v>5</v>
      </c>
      <c r="GA1368" s="247">
        <v>4</v>
      </c>
      <c r="GB1368" s="359">
        <v>0.8</v>
      </c>
      <c r="GC1368" s="235" t="s">
        <v>19129</v>
      </c>
      <c r="GD1368" s="181">
        <v>0</v>
      </c>
      <c r="GE1368" s="235" t="s">
        <v>137</v>
      </c>
      <c r="GF1368" s="247">
        <v>4</v>
      </c>
      <c r="GG1368" s="247">
        <v>3</v>
      </c>
      <c r="GH1368" s="359">
        <v>0.75</v>
      </c>
      <c r="GI1368" s="235" t="s">
        <v>18859</v>
      </c>
      <c r="GJ1368" s="181">
        <v>0</v>
      </c>
      <c r="GK1368" s="235" t="s">
        <v>137</v>
      </c>
      <c r="GL1368" s="181" t="s">
        <v>130</v>
      </c>
      <c r="GM1368" s="181" t="s">
        <v>15747</v>
      </c>
      <c r="GN1368" s="181" t="s">
        <v>146</v>
      </c>
      <c r="GO1368" s="181"/>
      <c r="GP1368" s="181"/>
      <c r="GQ1368" s="181" t="s">
        <v>145</v>
      </c>
      <c r="GR1368" s="181" t="s">
        <v>146</v>
      </c>
      <c r="GS1368" s="181"/>
      <c r="GT1368" s="181"/>
      <c r="GU1368" s="181"/>
      <c r="GV1368" s="181"/>
      <c r="GW1368" s="235"/>
      <c r="GX1368" s="181"/>
      <c r="GY1368" s="181"/>
      <c r="GZ1368" s="181"/>
      <c r="HA1368" s="181"/>
      <c r="HB1368" s="181"/>
      <c r="HC1368" s="181"/>
      <c r="HD1368" s="557" t="s">
        <v>132</v>
      </c>
      <c r="HE1368" s="550" t="s">
        <v>132</v>
      </c>
      <c r="HF1368" s="558" t="s">
        <v>132</v>
      </c>
      <c r="HG1368" s="550"/>
      <c r="HH1368" s="550"/>
      <c r="HI1368" s="558" t="s">
        <v>132</v>
      </c>
      <c r="HJ1368" s="558" t="s">
        <v>148</v>
      </c>
      <c r="HK1368" s="550"/>
    </row>
    <row r="1369" spans="1:219" s="162"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2"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2"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2"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2"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2"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2"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2"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2"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2"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2"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2"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2"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2"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2"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2"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4"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4"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4"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4" customFormat="1" ht="115" customHeight="1">
      <c r="A1388" s="334" t="s">
        <v>11698</v>
      </c>
      <c r="B1388" s="554" t="s">
        <v>8934</v>
      </c>
      <c r="C1388" s="554" t="s">
        <v>8935</v>
      </c>
      <c r="D1388" s="554" t="s">
        <v>95</v>
      </c>
      <c r="E1388" s="168" t="s">
        <v>132</v>
      </c>
      <c r="F1388" s="168" t="s">
        <v>137</v>
      </c>
      <c r="G1388" s="237" t="s">
        <v>137</v>
      </c>
      <c r="H1388" s="168" t="s">
        <v>138</v>
      </c>
      <c r="I1388" s="168" t="s">
        <v>132</v>
      </c>
      <c r="J1388" s="237" t="s">
        <v>12438</v>
      </c>
      <c r="K1388" s="339" t="s">
        <v>138</v>
      </c>
      <c r="L1388" s="168" t="s">
        <v>137</v>
      </c>
      <c r="M1388" s="340" t="s">
        <v>137</v>
      </c>
      <c r="N1388" s="168" t="s">
        <v>138</v>
      </c>
      <c r="O1388" s="168" t="s">
        <v>137</v>
      </c>
      <c r="P1388" s="237" t="s">
        <v>137</v>
      </c>
      <c r="Q1388" s="168" t="s">
        <v>132</v>
      </c>
      <c r="R1388" s="168" t="s">
        <v>137</v>
      </c>
      <c r="S1388" s="237" t="s">
        <v>137</v>
      </c>
      <c r="T1388" s="168" t="s">
        <v>132</v>
      </c>
      <c r="U1388" s="168" t="s">
        <v>137</v>
      </c>
      <c r="V1388" s="237"/>
      <c r="W1388" s="168" t="s">
        <v>132</v>
      </c>
      <c r="X1388" s="168" t="s">
        <v>137</v>
      </c>
      <c r="Y1388" s="237" t="s">
        <v>137</v>
      </c>
      <c r="Z1388" s="168" t="s">
        <v>132</v>
      </c>
      <c r="AA1388" s="168"/>
      <c r="AB1388" s="237"/>
      <c r="AC1388" s="243" t="s">
        <v>132</v>
      </c>
      <c r="AD1388" s="243" t="s">
        <v>137</v>
      </c>
      <c r="AE1388" s="237" t="s">
        <v>137</v>
      </c>
      <c r="AF1388" s="561" t="s">
        <v>148</v>
      </c>
      <c r="AG1388" s="554" t="s">
        <v>132</v>
      </c>
      <c r="AH1388" s="553" t="s">
        <v>8936</v>
      </c>
      <c r="AI1388" s="168" t="s">
        <v>138</v>
      </c>
      <c r="AJ1388" s="168" t="s">
        <v>137</v>
      </c>
      <c r="AK1388" s="237" t="s">
        <v>137</v>
      </c>
      <c r="AL1388" s="168" t="s">
        <v>132</v>
      </c>
      <c r="AM1388" s="168"/>
      <c r="AN1388" s="237"/>
      <c r="AO1388" s="168" t="s">
        <v>138</v>
      </c>
      <c r="AP1388" s="168" t="s">
        <v>137</v>
      </c>
      <c r="AQ1388" s="237" t="s">
        <v>137</v>
      </c>
      <c r="AR1388" s="168" t="s">
        <v>132</v>
      </c>
      <c r="AS1388" s="168" t="s">
        <v>137</v>
      </c>
      <c r="AT1388" s="237" t="s">
        <v>137</v>
      </c>
      <c r="AU1388" s="168" t="s">
        <v>132</v>
      </c>
      <c r="AV1388" s="168" t="s">
        <v>137</v>
      </c>
      <c r="AW1388" s="237" t="s">
        <v>137</v>
      </c>
      <c r="AX1388" s="168" t="s">
        <v>132</v>
      </c>
      <c r="AY1388" s="168" t="s">
        <v>137</v>
      </c>
      <c r="AZ1388" s="237" t="s">
        <v>137</v>
      </c>
      <c r="BA1388" s="168"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8"/>
      <c r="GP1388" s="168"/>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4"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1">
        <v>0</v>
      </c>
      <c r="BQ1389" s="171">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1">
        <v>0</v>
      </c>
      <c r="DG1389" s="171">
        <v>0</v>
      </c>
      <c r="DH1389" s="331" t="str">
        <f t="shared" si="101"/>
        <v/>
      </c>
      <c r="DI1389" s="552" t="s">
        <v>137</v>
      </c>
      <c r="DJ1389" s="551">
        <v>0</v>
      </c>
      <c r="DK1389" s="552" t="s">
        <v>137</v>
      </c>
      <c r="DL1389" s="171">
        <v>1</v>
      </c>
      <c r="DM1389" s="171">
        <v>0</v>
      </c>
      <c r="DN1389" s="331">
        <f t="shared" si="102"/>
        <v>0</v>
      </c>
      <c r="DO1389" s="552" t="s">
        <v>8943</v>
      </c>
      <c r="DP1389" s="550">
        <v>0</v>
      </c>
      <c r="DQ1389" s="552" t="s">
        <v>137</v>
      </c>
      <c r="DR1389" s="171">
        <v>23</v>
      </c>
      <c r="DS1389" s="171">
        <v>0</v>
      </c>
      <c r="DT1389" s="331">
        <f t="shared" si="103"/>
        <v>0</v>
      </c>
      <c r="DU1389" s="552" t="s">
        <v>8943</v>
      </c>
      <c r="DV1389" s="551">
        <v>0</v>
      </c>
      <c r="DW1389" s="552" t="s">
        <v>137</v>
      </c>
      <c r="DX1389" s="171">
        <v>7</v>
      </c>
      <c r="DY1389" s="171">
        <v>7</v>
      </c>
      <c r="DZ1389" s="331">
        <f t="shared" si="104"/>
        <v>1</v>
      </c>
      <c r="EA1389" s="552" t="s">
        <v>137</v>
      </c>
      <c r="EB1389" s="551">
        <v>0</v>
      </c>
      <c r="EC1389" s="552" t="s">
        <v>137</v>
      </c>
      <c r="ED1389" s="171">
        <v>2</v>
      </c>
      <c r="EE1389" s="171">
        <v>0</v>
      </c>
      <c r="EF1389" s="575">
        <f t="shared" si="105"/>
        <v>0</v>
      </c>
      <c r="EG1389" s="552" t="s">
        <v>8943</v>
      </c>
      <c r="EH1389" s="551">
        <v>1</v>
      </c>
      <c r="EI1389" s="552" t="s">
        <v>8943</v>
      </c>
      <c r="EJ1389" s="171">
        <v>3</v>
      </c>
      <c r="EK1389" s="171">
        <v>0</v>
      </c>
      <c r="EL1389" s="575">
        <f t="shared" si="106"/>
        <v>0</v>
      </c>
      <c r="EM1389" s="552" t="s">
        <v>8943</v>
      </c>
      <c r="EN1389" s="551">
        <v>1</v>
      </c>
      <c r="EO1389" s="552" t="s">
        <v>8943</v>
      </c>
      <c r="EP1389" s="171">
        <v>2</v>
      </c>
      <c r="EQ1389" s="171">
        <v>1</v>
      </c>
      <c r="ER1389" s="331">
        <f t="shared" si="107"/>
        <v>0.5</v>
      </c>
      <c r="ES1389" s="552" t="s">
        <v>17056</v>
      </c>
      <c r="ET1389" s="551">
        <v>1</v>
      </c>
      <c r="EU1389" s="552" t="s">
        <v>8943</v>
      </c>
      <c r="EV1389" s="171">
        <v>1</v>
      </c>
      <c r="EW1389" s="171">
        <v>1</v>
      </c>
      <c r="EX1389" s="331">
        <f t="shared" si="108"/>
        <v>1</v>
      </c>
      <c r="EY1389" s="552" t="s">
        <v>137</v>
      </c>
      <c r="EZ1389" s="551">
        <v>0</v>
      </c>
      <c r="FA1389" s="552" t="s">
        <v>137</v>
      </c>
      <c r="FB1389" s="171">
        <v>1</v>
      </c>
      <c r="FC1389" s="171">
        <v>1</v>
      </c>
      <c r="FD1389" s="331">
        <f t="shared" si="109"/>
        <v>1</v>
      </c>
      <c r="FE1389" s="552" t="s">
        <v>137</v>
      </c>
      <c r="FF1389" s="551">
        <v>0</v>
      </c>
      <c r="FG1389" s="552" t="s">
        <v>137</v>
      </c>
      <c r="FH1389" s="171">
        <v>0</v>
      </c>
      <c r="FI1389" s="171">
        <v>0</v>
      </c>
      <c r="FJ1389" s="331" t="str">
        <f t="shared" si="110"/>
        <v/>
      </c>
      <c r="FK1389" s="552" t="s">
        <v>137</v>
      </c>
      <c r="FL1389" s="551">
        <v>0</v>
      </c>
      <c r="FM1389" s="552" t="s">
        <v>137</v>
      </c>
      <c r="FN1389" s="171">
        <v>0</v>
      </c>
      <c r="FO1389" s="171">
        <v>0</v>
      </c>
      <c r="FP1389" s="331" t="str">
        <f t="shared" si="111"/>
        <v/>
      </c>
      <c r="FQ1389" s="552" t="s">
        <v>137</v>
      </c>
      <c r="FR1389" s="551">
        <v>0</v>
      </c>
      <c r="FS1389" s="552" t="s">
        <v>137</v>
      </c>
      <c r="FT1389" s="171">
        <v>0</v>
      </c>
      <c r="FU1389" s="171">
        <v>0</v>
      </c>
      <c r="FV1389" s="331" t="str">
        <f t="shared" si="112"/>
        <v/>
      </c>
      <c r="FW1389" s="552" t="s">
        <v>137</v>
      </c>
      <c r="FX1389" s="551">
        <v>0</v>
      </c>
      <c r="FY1389" s="552" t="s">
        <v>137</v>
      </c>
      <c r="FZ1389" s="171">
        <v>3</v>
      </c>
      <c r="GA1389" s="171">
        <v>3</v>
      </c>
      <c r="GB1389" s="331">
        <f t="shared" si="113"/>
        <v>1</v>
      </c>
      <c r="GC1389" s="552" t="s">
        <v>137</v>
      </c>
      <c r="GD1389" s="551">
        <v>0</v>
      </c>
      <c r="GE1389" s="552" t="s">
        <v>137</v>
      </c>
      <c r="GF1389" s="171">
        <v>34</v>
      </c>
      <c r="GG1389" s="171">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4"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4"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1">
        <v>1</v>
      </c>
      <c r="BQ1391" s="171">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1">
        <v>0</v>
      </c>
      <c r="DG1391" s="171">
        <v>0</v>
      </c>
      <c r="DH1391" s="331" t="str">
        <f t="shared" si="101"/>
        <v/>
      </c>
      <c r="DI1391" s="552" t="s">
        <v>137</v>
      </c>
      <c r="DJ1391" s="551">
        <v>0</v>
      </c>
      <c r="DK1391" s="552" t="s">
        <v>137</v>
      </c>
      <c r="DL1391" s="171">
        <v>0</v>
      </c>
      <c r="DM1391" s="171">
        <v>0</v>
      </c>
      <c r="DN1391" s="331" t="str">
        <f t="shared" si="102"/>
        <v/>
      </c>
      <c r="DO1391" s="552" t="s">
        <v>137</v>
      </c>
      <c r="DP1391" s="550">
        <v>0</v>
      </c>
      <c r="DQ1391" s="552" t="s">
        <v>137</v>
      </c>
      <c r="DR1391" s="171">
        <v>11</v>
      </c>
      <c r="DS1391" s="171">
        <v>0</v>
      </c>
      <c r="DT1391" s="331">
        <f t="shared" si="103"/>
        <v>0</v>
      </c>
      <c r="DU1391" s="552" t="s">
        <v>679</v>
      </c>
      <c r="DV1391" s="551">
        <v>0</v>
      </c>
      <c r="DW1391" s="552" t="s">
        <v>137</v>
      </c>
      <c r="DX1391" s="171">
        <v>4</v>
      </c>
      <c r="DY1391" s="171">
        <v>4</v>
      </c>
      <c r="DZ1391" s="331">
        <f t="shared" si="104"/>
        <v>1</v>
      </c>
      <c r="EA1391" s="552" t="s">
        <v>137</v>
      </c>
      <c r="EB1391" s="551">
        <v>0</v>
      </c>
      <c r="EC1391" s="552" t="s">
        <v>137</v>
      </c>
      <c r="ED1391" s="171">
        <v>1</v>
      </c>
      <c r="EE1391" s="171">
        <v>0</v>
      </c>
      <c r="EF1391" s="575">
        <f t="shared" si="105"/>
        <v>0</v>
      </c>
      <c r="EG1391" s="552" t="s">
        <v>679</v>
      </c>
      <c r="EH1391" s="551">
        <v>0</v>
      </c>
      <c r="EI1391" s="552" t="s">
        <v>137</v>
      </c>
      <c r="EJ1391" s="171">
        <v>1</v>
      </c>
      <c r="EK1391" s="171">
        <v>0</v>
      </c>
      <c r="EL1391" s="575">
        <f t="shared" si="106"/>
        <v>0</v>
      </c>
      <c r="EM1391" s="552" t="s">
        <v>679</v>
      </c>
      <c r="EN1391" s="551">
        <v>1</v>
      </c>
      <c r="EO1391" s="552" t="s">
        <v>679</v>
      </c>
      <c r="EP1391" s="171">
        <v>2</v>
      </c>
      <c r="EQ1391" s="171">
        <v>0</v>
      </c>
      <c r="ER1391" s="331">
        <f t="shared" si="107"/>
        <v>0</v>
      </c>
      <c r="ES1391" s="552" t="s">
        <v>679</v>
      </c>
      <c r="ET1391" s="551">
        <v>1</v>
      </c>
      <c r="EU1391" s="552" t="s">
        <v>679</v>
      </c>
      <c r="EV1391" s="171">
        <v>9</v>
      </c>
      <c r="EW1391" s="171">
        <v>0</v>
      </c>
      <c r="EX1391" s="331">
        <f t="shared" si="108"/>
        <v>0</v>
      </c>
      <c r="EY1391" s="552" t="s">
        <v>679</v>
      </c>
      <c r="EZ1391" s="551">
        <v>9</v>
      </c>
      <c r="FA1391" s="552" t="s">
        <v>679</v>
      </c>
      <c r="FB1391" s="171">
        <v>0</v>
      </c>
      <c r="FC1391" s="171">
        <v>0</v>
      </c>
      <c r="FD1391" s="331" t="str">
        <f t="shared" si="109"/>
        <v/>
      </c>
      <c r="FE1391" s="552" t="s">
        <v>137</v>
      </c>
      <c r="FF1391" s="551">
        <v>0</v>
      </c>
      <c r="FG1391" s="552" t="s">
        <v>137</v>
      </c>
      <c r="FH1391" s="171">
        <v>0</v>
      </c>
      <c r="FI1391" s="171">
        <v>0</v>
      </c>
      <c r="FJ1391" s="331" t="str">
        <f t="shared" si="110"/>
        <v/>
      </c>
      <c r="FK1391" s="552" t="s">
        <v>137</v>
      </c>
      <c r="FL1391" s="551">
        <v>0</v>
      </c>
      <c r="FM1391" s="552" t="s">
        <v>137</v>
      </c>
      <c r="FN1391" s="171">
        <v>0</v>
      </c>
      <c r="FO1391" s="171">
        <v>0</v>
      </c>
      <c r="FP1391" s="331" t="str">
        <f t="shared" si="111"/>
        <v/>
      </c>
      <c r="FQ1391" s="552" t="s">
        <v>137</v>
      </c>
      <c r="FR1391" s="551">
        <v>0</v>
      </c>
      <c r="FS1391" s="552" t="s">
        <v>137</v>
      </c>
      <c r="FT1391" s="171">
        <v>0</v>
      </c>
      <c r="FU1391" s="171">
        <v>0</v>
      </c>
      <c r="FV1391" s="331" t="str">
        <f t="shared" si="112"/>
        <v/>
      </c>
      <c r="FW1391" s="552" t="s">
        <v>137</v>
      </c>
      <c r="FX1391" s="551">
        <v>0</v>
      </c>
      <c r="FY1391" s="552" t="s">
        <v>137</v>
      </c>
      <c r="FZ1391" s="171">
        <v>0</v>
      </c>
      <c r="GA1391" s="171">
        <v>0</v>
      </c>
      <c r="GB1391" s="331" t="str">
        <f t="shared" si="113"/>
        <v/>
      </c>
      <c r="GC1391" s="552" t="s">
        <v>137</v>
      </c>
      <c r="GD1391" s="551">
        <v>0</v>
      </c>
      <c r="GE1391" s="552" t="s">
        <v>137</v>
      </c>
      <c r="GF1391" s="171">
        <v>8</v>
      </c>
      <c r="GG1391" s="171">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4"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1">
        <v>1</v>
      </c>
      <c r="BQ1392" s="171">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1">
        <v>0</v>
      </c>
      <c r="DG1392" s="171">
        <v>0</v>
      </c>
      <c r="DH1392" s="331" t="str">
        <f t="shared" si="101"/>
        <v/>
      </c>
      <c r="DI1392" s="552" t="s">
        <v>137</v>
      </c>
      <c r="DJ1392" s="551">
        <v>0</v>
      </c>
      <c r="DK1392" s="552" t="s">
        <v>137</v>
      </c>
      <c r="DL1392" s="171">
        <v>1</v>
      </c>
      <c r="DM1392" s="171">
        <v>0</v>
      </c>
      <c r="DN1392" s="331">
        <f t="shared" si="102"/>
        <v>0</v>
      </c>
      <c r="DO1392" s="552" t="s">
        <v>17058</v>
      </c>
      <c r="DP1392" s="550">
        <v>1</v>
      </c>
      <c r="DQ1392" s="552" t="s">
        <v>8962</v>
      </c>
      <c r="DR1392" s="171">
        <v>20</v>
      </c>
      <c r="DS1392" s="171">
        <v>0</v>
      </c>
      <c r="DT1392" s="331">
        <f t="shared" si="103"/>
        <v>0</v>
      </c>
      <c r="DU1392" s="552" t="s">
        <v>17058</v>
      </c>
      <c r="DV1392" s="551">
        <v>0</v>
      </c>
      <c r="DW1392" s="552" t="s">
        <v>137</v>
      </c>
      <c r="DX1392" s="171">
        <v>1</v>
      </c>
      <c r="DY1392" s="171">
        <v>0</v>
      </c>
      <c r="DZ1392" s="331">
        <f t="shared" si="104"/>
        <v>0</v>
      </c>
      <c r="EA1392" s="552" t="s">
        <v>17058</v>
      </c>
      <c r="EB1392" s="551">
        <v>0</v>
      </c>
      <c r="EC1392" s="552" t="s">
        <v>137</v>
      </c>
      <c r="ED1392" s="171">
        <v>2</v>
      </c>
      <c r="EE1392" s="171">
        <v>0</v>
      </c>
      <c r="EF1392" s="575">
        <f t="shared" si="105"/>
        <v>0</v>
      </c>
      <c r="EG1392" s="552" t="s">
        <v>17058</v>
      </c>
      <c r="EH1392" s="551">
        <v>1</v>
      </c>
      <c r="EI1392" s="552" t="s">
        <v>8962</v>
      </c>
      <c r="EJ1392" s="171">
        <v>3</v>
      </c>
      <c r="EK1392" s="171">
        <v>0</v>
      </c>
      <c r="EL1392" s="575">
        <f t="shared" si="106"/>
        <v>0</v>
      </c>
      <c r="EM1392" s="552" t="s">
        <v>17058</v>
      </c>
      <c r="EN1392" s="551">
        <v>3</v>
      </c>
      <c r="EO1392" s="552" t="s">
        <v>8962</v>
      </c>
      <c r="EP1392" s="171">
        <v>4</v>
      </c>
      <c r="EQ1392" s="171">
        <v>0</v>
      </c>
      <c r="ER1392" s="331">
        <f t="shared" si="107"/>
        <v>0</v>
      </c>
      <c r="ES1392" s="552" t="s">
        <v>17058</v>
      </c>
      <c r="ET1392" s="551">
        <v>2</v>
      </c>
      <c r="EU1392" s="552" t="s">
        <v>8962</v>
      </c>
      <c r="EV1392" s="171">
        <v>19</v>
      </c>
      <c r="EW1392" s="171">
        <v>1</v>
      </c>
      <c r="EX1392" s="331">
        <f t="shared" si="108"/>
        <v>5.2631578947368418E-2</v>
      </c>
      <c r="EY1392" s="552" t="s">
        <v>234</v>
      </c>
      <c r="EZ1392" s="551">
        <v>14</v>
      </c>
      <c r="FA1392" s="552" t="s">
        <v>8962</v>
      </c>
      <c r="FB1392" s="171">
        <v>0</v>
      </c>
      <c r="FC1392" s="171">
        <v>0</v>
      </c>
      <c r="FD1392" s="331" t="str">
        <f t="shared" si="109"/>
        <v/>
      </c>
      <c r="FE1392" s="552" t="s">
        <v>137</v>
      </c>
      <c r="FF1392" s="551">
        <v>0</v>
      </c>
      <c r="FG1392" s="552" t="s">
        <v>137</v>
      </c>
      <c r="FH1392" s="171">
        <v>0</v>
      </c>
      <c r="FI1392" s="171">
        <v>0</v>
      </c>
      <c r="FJ1392" s="331" t="str">
        <f t="shared" si="110"/>
        <v/>
      </c>
      <c r="FK1392" s="552" t="s">
        <v>137</v>
      </c>
      <c r="FL1392" s="551">
        <v>0</v>
      </c>
      <c r="FM1392" s="552" t="s">
        <v>137</v>
      </c>
      <c r="FN1392" s="171">
        <v>0</v>
      </c>
      <c r="FO1392" s="171">
        <v>0</v>
      </c>
      <c r="FP1392" s="331" t="str">
        <f t="shared" si="111"/>
        <v/>
      </c>
      <c r="FQ1392" s="552" t="s">
        <v>137</v>
      </c>
      <c r="FR1392" s="551">
        <v>0</v>
      </c>
      <c r="FS1392" s="552" t="s">
        <v>137</v>
      </c>
      <c r="FT1392" s="171">
        <v>0</v>
      </c>
      <c r="FU1392" s="171">
        <v>0</v>
      </c>
      <c r="FV1392" s="331" t="str">
        <f t="shared" si="112"/>
        <v/>
      </c>
      <c r="FW1392" s="552" t="s">
        <v>137</v>
      </c>
      <c r="FX1392" s="551">
        <v>0</v>
      </c>
      <c r="FY1392" s="552" t="s">
        <v>137</v>
      </c>
      <c r="FZ1392" s="171">
        <v>8</v>
      </c>
      <c r="GA1392" s="171">
        <v>0</v>
      </c>
      <c r="GB1392" s="331">
        <f t="shared" si="113"/>
        <v>0</v>
      </c>
      <c r="GC1392" s="552" t="s">
        <v>17058</v>
      </c>
      <c r="GD1392" s="551">
        <v>1</v>
      </c>
      <c r="GE1392" s="552" t="s">
        <v>8962</v>
      </c>
      <c r="GF1392" s="171">
        <v>11</v>
      </c>
      <c r="GG1392" s="171">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4"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1">
        <v>2</v>
      </c>
      <c r="BQ1393" s="171">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1">
        <v>0</v>
      </c>
      <c r="DG1393" s="171">
        <v>0</v>
      </c>
      <c r="DH1393" s="331" t="str">
        <f t="shared" si="101"/>
        <v/>
      </c>
      <c r="DI1393" s="552" t="s">
        <v>137</v>
      </c>
      <c r="DJ1393" s="551">
        <v>0</v>
      </c>
      <c r="DK1393" s="552" t="s">
        <v>137</v>
      </c>
      <c r="DL1393" s="171">
        <v>0</v>
      </c>
      <c r="DM1393" s="171">
        <v>0</v>
      </c>
      <c r="DN1393" s="331" t="str">
        <f t="shared" si="102"/>
        <v/>
      </c>
      <c r="DO1393" s="552" t="s">
        <v>137</v>
      </c>
      <c r="DP1393" s="550">
        <v>0</v>
      </c>
      <c r="DQ1393" s="552" t="s">
        <v>137</v>
      </c>
      <c r="DR1393" s="171">
        <v>39</v>
      </c>
      <c r="DS1393" s="171">
        <v>0</v>
      </c>
      <c r="DT1393" s="331">
        <f t="shared" si="103"/>
        <v>0</v>
      </c>
      <c r="DU1393" s="552" t="s">
        <v>8964</v>
      </c>
      <c r="DV1393" s="551">
        <v>0</v>
      </c>
      <c r="DW1393" s="552" t="s">
        <v>137</v>
      </c>
      <c r="DX1393" s="171">
        <v>3</v>
      </c>
      <c r="DY1393" s="171">
        <v>1</v>
      </c>
      <c r="DZ1393" s="331">
        <f t="shared" si="104"/>
        <v>0.33333333333333331</v>
      </c>
      <c r="EA1393" s="552" t="s">
        <v>8964</v>
      </c>
      <c r="EB1393" s="551">
        <v>0</v>
      </c>
      <c r="EC1393" s="552" t="s">
        <v>137</v>
      </c>
      <c r="ED1393" s="171">
        <v>1</v>
      </c>
      <c r="EE1393" s="171">
        <v>1</v>
      </c>
      <c r="EF1393" s="575">
        <f t="shared" si="105"/>
        <v>1</v>
      </c>
      <c r="EG1393" s="552" t="s">
        <v>137</v>
      </c>
      <c r="EH1393" s="551">
        <v>0</v>
      </c>
      <c r="EI1393" s="552" t="s">
        <v>137</v>
      </c>
      <c r="EJ1393" s="171">
        <v>2</v>
      </c>
      <c r="EK1393" s="171">
        <v>0</v>
      </c>
      <c r="EL1393" s="575">
        <f t="shared" si="106"/>
        <v>0</v>
      </c>
      <c r="EM1393" s="552" t="s">
        <v>8964</v>
      </c>
      <c r="EN1393" s="551">
        <v>2</v>
      </c>
      <c r="EO1393" s="552" t="s">
        <v>8965</v>
      </c>
      <c r="EP1393" s="171">
        <v>14</v>
      </c>
      <c r="EQ1393" s="171">
        <v>2</v>
      </c>
      <c r="ER1393" s="331">
        <f t="shared" si="107"/>
        <v>0.14285714285714285</v>
      </c>
      <c r="ES1393" s="552" t="s">
        <v>15287</v>
      </c>
      <c r="ET1393" s="551">
        <v>6</v>
      </c>
      <c r="EU1393" s="552" t="s">
        <v>8965</v>
      </c>
      <c r="EV1393" s="171">
        <v>12</v>
      </c>
      <c r="EW1393" s="171">
        <v>0</v>
      </c>
      <c r="EX1393" s="331">
        <f t="shared" si="108"/>
        <v>0</v>
      </c>
      <c r="EY1393" s="552" t="s">
        <v>8964</v>
      </c>
      <c r="EZ1393" s="551">
        <v>4</v>
      </c>
      <c r="FA1393" s="552" t="s">
        <v>8965</v>
      </c>
      <c r="FB1393" s="171">
        <v>1</v>
      </c>
      <c r="FC1393" s="171">
        <v>1</v>
      </c>
      <c r="FD1393" s="331">
        <f t="shared" si="109"/>
        <v>1</v>
      </c>
      <c r="FE1393" s="552" t="s">
        <v>137</v>
      </c>
      <c r="FF1393" s="551">
        <v>0</v>
      </c>
      <c r="FG1393" s="552" t="s">
        <v>137</v>
      </c>
      <c r="FH1393" s="171">
        <v>0</v>
      </c>
      <c r="FI1393" s="171">
        <v>0</v>
      </c>
      <c r="FJ1393" s="331" t="str">
        <f t="shared" si="110"/>
        <v/>
      </c>
      <c r="FK1393" s="552" t="s">
        <v>137</v>
      </c>
      <c r="FL1393" s="551">
        <v>0</v>
      </c>
      <c r="FM1393" s="552" t="s">
        <v>137</v>
      </c>
      <c r="FN1393" s="171">
        <v>0</v>
      </c>
      <c r="FO1393" s="171">
        <v>0</v>
      </c>
      <c r="FP1393" s="331" t="str">
        <f t="shared" si="111"/>
        <v/>
      </c>
      <c r="FQ1393" s="552" t="s">
        <v>137</v>
      </c>
      <c r="FR1393" s="551">
        <v>0</v>
      </c>
      <c r="FS1393" s="552" t="s">
        <v>137</v>
      </c>
      <c r="FT1393" s="171">
        <v>0</v>
      </c>
      <c r="FU1393" s="171">
        <v>0</v>
      </c>
      <c r="FV1393" s="331" t="str">
        <f t="shared" si="112"/>
        <v/>
      </c>
      <c r="FW1393" s="552" t="s">
        <v>137</v>
      </c>
      <c r="FX1393" s="551">
        <v>0</v>
      </c>
      <c r="FY1393" s="552" t="s">
        <v>137</v>
      </c>
      <c r="FZ1393" s="171">
        <v>14</v>
      </c>
      <c r="GA1393" s="171">
        <v>9</v>
      </c>
      <c r="GB1393" s="331">
        <f t="shared" si="113"/>
        <v>0.6428571428571429</v>
      </c>
      <c r="GC1393" s="552" t="s">
        <v>8964</v>
      </c>
      <c r="GD1393" s="551">
        <v>0</v>
      </c>
      <c r="GE1393" s="552" t="s">
        <v>137</v>
      </c>
      <c r="GF1393" s="171">
        <v>7</v>
      </c>
      <c r="GG1393" s="171">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4"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1">
        <v>1</v>
      </c>
      <c r="BQ1394" s="171">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1">
        <v>0</v>
      </c>
      <c r="DG1394" s="171">
        <v>0</v>
      </c>
      <c r="DH1394" s="331" t="str">
        <f t="shared" si="101"/>
        <v/>
      </c>
      <c r="DI1394" s="552" t="s">
        <v>137</v>
      </c>
      <c r="DJ1394" s="551">
        <v>0</v>
      </c>
      <c r="DK1394" s="552" t="s">
        <v>137</v>
      </c>
      <c r="DL1394" s="171">
        <v>1</v>
      </c>
      <c r="DM1394" s="171">
        <v>1</v>
      </c>
      <c r="DN1394" s="331">
        <f t="shared" si="102"/>
        <v>1</v>
      </c>
      <c r="DO1394" s="552" t="s">
        <v>137</v>
      </c>
      <c r="DP1394" s="550">
        <v>0</v>
      </c>
      <c r="DQ1394" s="552" t="s">
        <v>137</v>
      </c>
      <c r="DR1394" s="171">
        <v>20</v>
      </c>
      <c r="DS1394" s="171">
        <v>0</v>
      </c>
      <c r="DT1394" s="331">
        <f t="shared" si="103"/>
        <v>0</v>
      </c>
      <c r="DU1394" s="552" t="s">
        <v>8967</v>
      </c>
      <c r="DV1394" s="551">
        <v>0</v>
      </c>
      <c r="DW1394" s="552" t="s">
        <v>137</v>
      </c>
      <c r="DX1394" s="171">
        <v>2</v>
      </c>
      <c r="DY1394" s="171">
        <v>0</v>
      </c>
      <c r="DZ1394" s="331">
        <f t="shared" si="104"/>
        <v>0</v>
      </c>
      <c r="EA1394" s="552" t="s">
        <v>15291</v>
      </c>
      <c r="EB1394" s="551">
        <v>0</v>
      </c>
      <c r="EC1394" s="552" t="s">
        <v>137</v>
      </c>
      <c r="ED1394" s="171">
        <v>2</v>
      </c>
      <c r="EE1394" s="171">
        <v>0</v>
      </c>
      <c r="EF1394" s="575">
        <f t="shared" si="105"/>
        <v>0</v>
      </c>
      <c r="EG1394" s="552" t="s">
        <v>8967</v>
      </c>
      <c r="EH1394" s="551">
        <v>0</v>
      </c>
      <c r="EI1394" s="552" t="s">
        <v>137</v>
      </c>
      <c r="EJ1394" s="171">
        <v>1</v>
      </c>
      <c r="EK1394" s="171">
        <v>0</v>
      </c>
      <c r="EL1394" s="575">
        <f t="shared" si="106"/>
        <v>0</v>
      </c>
      <c r="EM1394" s="552" t="s">
        <v>8968</v>
      </c>
      <c r="EN1394" s="551">
        <v>1</v>
      </c>
      <c r="EO1394" s="552" t="s">
        <v>8969</v>
      </c>
      <c r="EP1394" s="171">
        <v>1</v>
      </c>
      <c r="EQ1394" s="171">
        <v>0</v>
      </c>
      <c r="ER1394" s="331">
        <f t="shared" si="107"/>
        <v>0</v>
      </c>
      <c r="ES1394" s="552" t="s">
        <v>8968</v>
      </c>
      <c r="ET1394" s="551">
        <v>1</v>
      </c>
      <c r="EU1394" s="552" t="s">
        <v>8969</v>
      </c>
      <c r="EV1394" s="171">
        <v>5</v>
      </c>
      <c r="EW1394" s="171">
        <v>0</v>
      </c>
      <c r="EX1394" s="331">
        <f t="shared" si="108"/>
        <v>0</v>
      </c>
      <c r="EY1394" s="552" t="s">
        <v>13620</v>
      </c>
      <c r="EZ1394" s="551">
        <v>3</v>
      </c>
      <c r="FA1394" s="552" t="s">
        <v>13621</v>
      </c>
      <c r="FB1394" s="171">
        <v>0</v>
      </c>
      <c r="FC1394" s="171">
        <v>0</v>
      </c>
      <c r="FD1394" s="331" t="str">
        <f t="shared" si="109"/>
        <v/>
      </c>
      <c r="FE1394" s="552" t="s">
        <v>137</v>
      </c>
      <c r="FF1394" s="551">
        <v>0</v>
      </c>
      <c r="FG1394" s="552" t="s">
        <v>137</v>
      </c>
      <c r="FH1394" s="171">
        <v>1</v>
      </c>
      <c r="FI1394" s="171">
        <v>1</v>
      </c>
      <c r="FJ1394" s="331">
        <f t="shared" si="110"/>
        <v>1</v>
      </c>
      <c r="FK1394" s="552" t="s">
        <v>137</v>
      </c>
      <c r="FL1394" s="551">
        <v>0</v>
      </c>
      <c r="FM1394" s="552" t="s">
        <v>137</v>
      </c>
      <c r="FN1394" s="171">
        <v>0</v>
      </c>
      <c r="FO1394" s="171">
        <v>0</v>
      </c>
      <c r="FP1394" s="331" t="str">
        <f t="shared" si="111"/>
        <v/>
      </c>
      <c r="FQ1394" s="552" t="s">
        <v>137</v>
      </c>
      <c r="FR1394" s="551">
        <v>0</v>
      </c>
      <c r="FS1394" s="552" t="s">
        <v>137</v>
      </c>
      <c r="FT1394" s="171">
        <v>0</v>
      </c>
      <c r="FU1394" s="171">
        <v>0</v>
      </c>
      <c r="FV1394" s="331" t="str">
        <f t="shared" si="112"/>
        <v/>
      </c>
      <c r="FW1394" s="552" t="s">
        <v>137</v>
      </c>
      <c r="FX1394" s="551">
        <v>0</v>
      </c>
      <c r="FY1394" s="552" t="s">
        <v>137</v>
      </c>
      <c r="FZ1394" s="171">
        <v>2</v>
      </c>
      <c r="GA1394" s="171">
        <v>0</v>
      </c>
      <c r="GB1394" s="331">
        <f t="shared" si="113"/>
        <v>0</v>
      </c>
      <c r="GC1394" s="552" t="s">
        <v>8967</v>
      </c>
      <c r="GD1394" s="551">
        <v>0</v>
      </c>
      <c r="GE1394" s="552" t="s">
        <v>137</v>
      </c>
      <c r="GF1394" s="171">
        <v>1</v>
      </c>
      <c r="GG1394" s="171">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4"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1">
        <v>3</v>
      </c>
      <c r="BQ1395" s="171">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1">
        <v>0</v>
      </c>
      <c r="DG1395" s="171">
        <v>0</v>
      </c>
      <c r="DH1395" s="331" t="str">
        <f t="shared" si="101"/>
        <v/>
      </c>
      <c r="DI1395" s="552" t="s">
        <v>137</v>
      </c>
      <c r="DJ1395" s="551">
        <v>0</v>
      </c>
      <c r="DK1395" s="552" t="s">
        <v>137</v>
      </c>
      <c r="DL1395" s="171">
        <v>0</v>
      </c>
      <c r="DM1395" s="171">
        <v>0</v>
      </c>
      <c r="DN1395" s="331" t="str">
        <f t="shared" si="102"/>
        <v/>
      </c>
      <c r="DO1395" s="552" t="s">
        <v>137</v>
      </c>
      <c r="DP1395" s="550">
        <v>0</v>
      </c>
      <c r="DQ1395" s="552" t="s">
        <v>137</v>
      </c>
      <c r="DR1395" s="171">
        <v>27</v>
      </c>
      <c r="DS1395" s="171">
        <v>0</v>
      </c>
      <c r="DT1395" s="331">
        <f t="shared" si="103"/>
        <v>0</v>
      </c>
      <c r="DU1395" s="552" t="s">
        <v>8974</v>
      </c>
      <c r="DV1395" s="551">
        <v>0</v>
      </c>
      <c r="DW1395" s="552" t="s">
        <v>137</v>
      </c>
      <c r="DX1395" s="171">
        <v>1</v>
      </c>
      <c r="DY1395" s="171">
        <v>0</v>
      </c>
      <c r="DZ1395" s="331">
        <f t="shared" si="104"/>
        <v>0</v>
      </c>
      <c r="EA1395" s="552" t="s">
        <v>8974</v>
      </c>
      <c r="EB1395" s="551">
        <v>0</v>
      </c>
      <c r="EC1395" s="552" t="s">
        <v>137</v>
      </c>
      <c r="ED1395" s="171">
        <v>2</v>
      </c>
      <c r="EE1395" s="171">
        <v>0</v>
      </c>
      <c r="EF1395" s="575">
        <f t="shared" si="105"/>
        <v>0</v>
      </c>
      <c r="EG1395" s="552" t="s">
        <v>8975</v>
      </c>
      <c r="EH1395" s="551">
        <v>0</v>
      </c>
      <c r="EI1395" s="552" t="s">
        <v>137</v>
      </c>
      <c r="EJ1395" s="171">
        <v>6</v>
      </c>
      <c r="EK1395" s="171">
        <v>0</v>
      </c>
      <c r="EL1395" s="575">
        <f t="shared" si="106"/>
        <v>0</v>
      </c>
      <c r="EM1395" s="552" t="s">
        <v>8976</v>
      </c>
      <c r="EN1395" s="551">
        <v>6</v>
      </c>
      <c r="EO1395" s="552" t="s">
        <v>8977</v>
      </c>
      <c r="EP1395" s="171">
        <v>5</v>
      </c>
      <c r="EQ1395" s="171">
        <v>0</v>
      </c>
      <c r="ER1395" s="331">
        <f t="shared" si="107"/>
        <v>0</v>
      </c>
      <c r="ES1395" s="552" t="s">
        <v>8978</v>
      </c>
      <c r="ET1395" s="551">
        <v>3</v>
      </c>
      <c r="EU1395" s="552" t="s">
        <v>8979</v>
      </c>
      <c r="EV1395" s="171">
        <v>24</v>
      </c>
      <c r="EW1395" s="171">
        <v>3</v>
      </c>
      <c r="EX1395" s="331">
        <f t="shared" si="108"/>
        <v>0.125</v>
      </c>
      <c r="EY1395" s="552" t="s">
        <v>13622</v>
      </c>
      <c r="EZ1395" s="551">
        <v>4</v>
      </c>
      <c r="FA1395" s="552" t="s">
        <v>15294</v>
      </c>
      <c r="FB1395" s="171">
        <v>9</v>
      </c>
      <c r="FC1395" s="171">
        <v>1</v>
      </c>
      <c r="FD1395" s="331">
        <f t="shared" si="109"/>
        <v>0.1111111111111111</v>
      </c>
      <c r="FE1395" s="552" t="s">
        <v>8980</v>
      </c>
      <c r="FF1395" s="551">
        <v>5</v>
      </c>
      <c r="FG1395" s="552" t="s">
        <v>15294</v>
      </c>
      <c r="FH1395" s="171">
        <v>1</v>
      </c>
      <c r="FI1395" s="171">
        <v>1</v>
      </c>
      <c r="FJ1395" s="331">
        <f t="shared" si="110"/>
        <v>1</v>
      </c>
      <c r="FK1395" s="552" t="s">
        <v>137</v>
      </c>
      <c r="FL1395" s="551">
        <v>0</v>
      </c>
      <c r="FM1395" s="552" t="s">
        <v>137</v>
      </c>
      <c r="FN1395" s="171">
        <v>0</v>
      </c>
      <c r="FO1395" s="171">
        <v>0</v>
      </c>
      <c r="FP1395" s="331" t="str">
        <f t="shared" si="111"/>
        <v/>
      </c>
      <c r="FQ1395" s="552" t="s">
        <v>137</v>
      </c>
      <c r="FR1395" s="551">
        <v>0</v>
      </c>
      <c r="FS1395" s="552" t="s">
        <v>137</v>
      </c>
      <c r="FT1395" s="171">
        <v>0</v>
      </c>
      <c r="FU1395" s="171">
        <v>0</v>
      </c>
      <c r="FV1395" s="331" t="str">
        <f t="shared" si="112"/>
        <v/>
      </c>
      <c r="FW1395" s="552" t="s">
        <v>137</v>
      </c>
      <c r="FX1395" s="551">
        <v>0</v>
      </c>
      <c r="FY1395" s="552" t="s">
        <v>137</v>
      </c>
      <c r="FZ1395" s="171">
        <v>14</v>
      </c>
      <c r="GA1395" s="171">
        <v>1</v>
      </c>
      <c r="GB1395" s="331">
        <f t="shared" si="113"/>
        <v>7.1428571428571425E-2</v>
      </c>
      <c r="GC1395" s="552" t="s">
        <v>8974</v>
      </c>
      <c r="GD1395" s="551">
        <v>1</v>
      </c>
      <c r="GE1395" s="552" t="s">
        <v>15294</v>
      </c>
      <c r="GF1395" s="171">
        <v>22</v>
      </c>
      <c r="GG1395" s="171">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4"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1">
        <v>0</v>
      </c>
      <c r="BQ1396" s="171">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1">
        <v>0</v>
      </c>
      <c r="DG1396" s="171">
        <v>0</v>
      </c>
      <c r="DH1396" s="331" t="str">
        <f t="shared" si="101"/>
        <v/>
      </c>
      <c r="DI1396" s="552" t="s">
        <v>137</v>
      </c>
      <c r="DJ1396" s="551">
        <v>0</v>
      </c>
      <c r="DK1396" s="552" t="s">
        <v>137</v>
      </c>
      <c r="DL1396" s="171">
        <v>1</v>
      </c>
      <c r="DM1396" s="171">
        <v>0</v>
      </c>
      <c r="DN1396" s="331">
        <f t="shared" si="102"/>
        <v>0</v>
      </c>
      <c r="DO1396" s="552" t="s">
        <v>8983</v>
      </c>
      <c r="DP1396" s="550">
        <v>0</v>
      </c>
      <c r="DQ1396" s="552" t="s">
        <v>137</v>
      </c>
      <c r="DR1396" s="171">
        <v>7</v>
      </c>
      <c r="DS1396" s="171">
        <v>0</v>
      </c>
      <c r="DT1396" s="331">
        <f t="shared" si="103"/>
        <v>0</v>
      </c>
      <c r="DU1396" s="552" t="s">
        <v>8983</v>
      </c>
      <c r="DV1396" s="551">
        <v>0</v>
      </c>
      <c r="DW1396" s="552" t="s">
        <v>137</v>
      </c>
      <c r="DX1396" s="171">
        <v>5</v>
      </c>
      <c r="DY1396" s="171">
        <v>0</v>
      </c>
      <c r="DZ1396" s="331">
        <f t="shared" si="104"/>
        <v>0</v>
      </c>
      <c r="EA1396" s="552" t="s">
        <v>8983</v>
      </c>
      <c r="EB1396" s="551">
        <v>0</v>
      </c>
      <c r="EC1396" s="552" t="s">
        <v>137</v>
      </c>
      <c r="ED1396" s="171">
        <v>2</v>
      </c>
      <c r="EE1396" s="171">
        <v>0</v>
      </c>
      <c r="EF1396" s="575">
        <f t="shared" si="105"/>
        <v>0</v>
      </c>
      <c r="EG1396" s="552" t="s">
        <v>8984</v>
      </c>
      <c r="EH1396" s="551">
        <v>0</v>
      </c>
      <c r="EI1396" s="552" t="s">
        <v>137</v>
      </c>
      <c r="EJ1396" s="171">
        <v>1</v>
      </c>
      <c r="EK1396" s="171">
        <v>0</v>
      </c>
      <c r="EL1396" s="575">
        <f t="shared" si="106"/>
        <v>0</v>
      </c>
      <c r="EM1396" s="552" t="s">
        <v>8983</v>
      </c>
      <c r="EN1396" s="551">
        <v>1</v>
      </c>
      <c r="EO1396" s="552" t="s">
        <v>8983</v>
      </c>
      <c r="EP1396" s="171">
        <v>0</v>
      </c>
      <c r="EQ1396" s="171">
        <v>0</v>
      </c>
      <c r="ER1396" s="331" t="str">
        <f t="shared" si="107"/>
        <v/>
      </c>
      <c r="ES1396" s="552" t="s">
        <v>137</v>
      </c>
      <c r="ET1396" s="551">
        <v>0</v>
      </c>
      <c r="EU1396" s="552" t="s">
        <v>137</v>
      </c>
      <c r="EV1396" s="171">
        <v>19</v>
      </c>
      <c r="EW1396" s="171">
        <v>11</v>
      </c>
      <c r="EX1396" s="331">
        <f t="shared" si="108"/>
        <v>0.57894736842105265</v>
      </c>
      <c r="EY1396" s="552" t="s">
        <v>8983</v>
      </c>
      <c r="EZ1396" s="551">
        <v>7</v>
      </c>
      <c r="FA1396" s="552" t="s">
        <v>8983</v>
      </c>
      <c r="FB1396" s="171">
        <v>0</v>
      </c>
      <c r="FC1396" s="171">
        <v>0</v>
      </c>
      <c r="FD1396" s="331" t="str">
        <f t="shared" si="109"/>
        <v/>
      </c>
      <c r="FE1396" s="552" t="s">
        <v>137</v>
      </c>
      <c r="FF1396" s="551">
        <v>0</v>
      </c>
      <c r="FG1396" s="552" t="s">
        <v>137</v>
      </c>
      <c r="FH1396" s="171">
        <v>1</v>
      </c>
      <c r="FI1396" s="171">
        <v>0</v>
      </c>
      <c r="FJ1396" s="331">
        <f t="shared" si="110"/>
        <v>0</v>
      </c>
      <c r="FK1396" s="552" t="s">
        <v>8983</v>
      </c>
      <c r="FL1396" s="551">
        <v>0</v>
      </c>
      <c r="FM1396" s="552" t="s">
        <v>137</v>
      </c>
      <c r="FN1396" s="171">
        <v>0</v>
      </c>
      <c r="FO1396" s="171">
        <v>0</v>
      </c>
      <c r="FP1396" s="331" t="str">
        <f t="shared" si="111"/>
        <v/>
      </c>
      <c r="FQ1396" s="552" t="s">
        <v>137</v>
      </c>
      <c r="FR1396" s="551">
        <v>0</v>
      </c>
      <c r="FS1396" s="552" t="s">
        <v>137</v>
      </c>
      <c r="FT1396" s="171">
        <v>0</v>
      </c>
      <c r="FU1396" s="171">
        <v>0</v>
      </c>
      <c r="FV1396" s="331" t="str">
        <f t="shared" si="112"/>
        <v/>
      </c>
      <c r="FW1396" s="552" t="s">
        <v>137</v>
      </c>
      <c r="FX1396" s="551">
        <v>0</v>
      </c>
      <c r="FY1396" s="552" t="s">
        <v>137</v>
      </c>
      <c r="FZ1396" s="171">
        <v>1</v>
      </c>
      <c r="GA1396" s="171">
        <v>0</v>
      </c>
      <c r="GB1396" s="331">
        <f t="shared" si="113"/>
        <v>0</v>
      </c>
      <c r="GC1396" s="552" t="s">
        <v>8983</v>
      </c>
      <c r="GD1396" s="551">
        <v>1</v>
      </c>
      <c r="GE1396" s="552" t="s">
        <v>8983</v>
      </c>
      <c r="GF1396" s="171">
        <v>4</v>
      </c>
      <c r="GG1396" s="171">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4"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1">
        <v>3</v>
      </c>
      <c r="BQ1397" s="171">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1">
        <v>0</v>
      </c>
      <c r="DG1397" s="171">
        <v>0</v>
      </c>
      <c r="DH1397" s="331" t="str">
        <f t="shared" si="101"/>
        <v/>
      </c>
      <c r="DI1397" s="552" t="s">
        <v>137</v>
      </c>
      <c r="DJ1397" s="551">
        <v>0</v>
      </c>
      <c r="DK1397" s="552" t="s">
        <v>137</v>
      </c>
      <c r="DL1397" s="171">
        <v>0</v>
      </c>
      <c r="DM1397" s="171">
        <v>0</v>
      </c>
      <c r="DN1397" s="331" t="str">
        <f t="shared" si="102"/>
        <v/>
      </c>
      <c r="DO1397" s="552" t="s">
        <v>137</v>
      </c>
      <c r="DP1397" s="550">
        <v>0</v>
      </c>
      <c r="DQ1397" s="552" t="s">
        <v>137</v>
      </c>
      <c r="DR1397" s="171">
        <v>24</v>
      </c>
      <c r="DS1397" s="171">
        <v>0</v>
      </c>
      <c r="DT1397" s="331">
        <f t="shared" si="103"/>
        <v>0</v>
      </c>
      <c r="DU1397" s="552" t="s">
        <v>8987</v>
      </c>
      <c r="DV1397" s="551">
        <v>0</v>
      </c>
      <c r="DW1397" s="552" t="s">
        <v>137</v>
      </c>
      <c r="DX1397" s="171">
        <v>5</v>
      </c>
      <c r="DY1397" s="171">
        <v>0</v>
      </c>
      <c r="DZ1397" s="331">
        <f t="shared" si="104"/>
        <v>0</v>
      </c>
      <c r="EA1397" s="552" t="s">
        <v>8987</v>
      </c>
      <c r="EB1397" s="551">
        <v>0</v>
      </c>
      <c r="EC1397" s="552" t="s">
        <v>137</v>
      </c>
      <c r="ED1397" s="171">
        <v>2</v>
      </c>
      <c r="EE1397" s="171">
        <v>0</v>
      </c>
      <c r="EF1397" s="575">
        <f t="shared" si="105"/>
        <v>0</v>
      </c>
      <c r="EG1397" s="552" t="s">
        <v>8987</v>
      </c>
      <c r="EH1397" s="551">
        <v>0</v>
      </c>
      <c r="EI1397" s="552"/>
      <c r="EJ1397" s="171">
        <v>1</v>
      </c>
      <c r="EK1397" s="171">
        <v>0</v>
      </c>
      <c r="EL1397" s="575">
        <f t="shared" si="106"/>
        <v>0</v>
      </c>
      <c r="EM1397" s="552" t="s">
        <v>8987</v>
      </c>
      <c r="EN1397" s="551">
        <v>1</v>
      </c>
      <c r="EO1397" s="552" t="s">
        <v>8988</v>
      </c>
      <c r="EP1397" s="171">
        <v>0</v>
      </c>
      <c r="EQ1397" s="171">
        <v>0</v>
      </c>
      <c r="ER1397" s="331" t="str">
        <f t="shared" si="107"/>
        <v/>
      </c>
      <c r="ES1397" s="552" t="s">
        <v>137</v>
      </c>
      <c r="ET1397" s="551">
        <v>0</v>
      </c>
      <c r="EU1397" s="552" t="s">
        <v>137</v>
      </c>
      <c r="EV1397" s="171">
        <v>12</v>
      </c>
      <c r="EW1397" s="171">
        <v>0</v>
      </c>
      <c r="EX1397" s="331">
        <f t="shared" si="108"/>
        <v>0</v>
      </c>
      <c r="EY1397" s="552" t="s">
        <v>8987</v>
      </c>
      <c r="EZ1397" s="551">
        <v>12</v>
      </c>
      <c r="FA1397" s="552" t="s">
        <v>13623</v>
      </c>
      <c r="FB1397" s="171">
        <v>0</v>
      </c>
      <c r="FC1397" s="171">
        <v>0</v>
      </c>
      <c r="FD1397" s="331" t="str">
        <f t="shared" si="109"/>
        <v/>
      </c>
      <c r="FE1397" s="552" t="s">
        <v>137</v>
      </c>
      <c r="FF1397" s="551">
        <v>0</v>
      </c>
      <c r="FG1397" s="552" t="s">
        <v>137</v>
      </c>
      <c r="FH1397" s="171">
        <v>0</v>
      </c>
      <c r="FI1397" s="171">
        <v>0</v>
      </c>
      <c r="FJ1397" s="331" t="str">
        <f t="shared" si="110"/>
        <v/>
      </c>
      <c r="FK1397" s="552" t="s">
        <v>137</v>
      </c>
      <c r="FL1397" s="551">
        <v>0</v>
      </c>
      <c r="FM1397" s="552" t="s">
        <v>137</v>
      </c>
      <c r="FN1397" s="171">
        <v>1</v>
      </c>
      <c r="FO1397" s="171">
        <v>0</v>
      </c>
      <c r="FP1397" s="331">
        <f t="shared" si="111"/>
        <v>0</v>
      </c>
      <c r="FQ1397" s="552" t="s">
        <v>15298</v>
      </c>
      <c r="FR1397" s="551">
        <v>1</v>
      </c>
      <c r="FS1397" s="552" t="s">
        <v>8989</v>
      </c>
      <c r="FT1397" s="171">
        <v>0</v>
      </c>
      <c r="FU1397" s="171">
        <v>0</v>
      </c>
      <c r="FV1397" s="331" t="str">
        <f t="shared" si="112"/>
        <v/>
      </c>
      <c r="FW1397" s="552" t="s">
        <v>137</v>
      </c>
      <c r="FX1397" s="551">
        <v>0</v>
      </c>
      <c r="FY1397" s="552" t="s">
        <v>137</v>
      </c>
      <c r="FZ1397" s="171">
        <v>1</v>
      </c>
      <c r="GA1397" s="171">
        <v>1</v>
      </c>
      <c r="GB1397" s="331">
        <f t="shared" si="113"/>
        <v>1</v>
      </c>
      <c r="GC1397" s="552" t="s">
        <v>137</v>
      </c>
      <c r="GD1397" s="551">
        <v>0</v>
      </c>
      <c r="GE1397" s="552" t="s">
        <v>137</v>
      </c>
      <c r="GF1397" s="171">
        <v>1</v>
      </c>
      <c r="GG1397" s="171">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4"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1">
        <v>1</v>
      </c>
      <c r="BQ1398" s="171">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1">
        <v>0</v>
      </c>
      <c r="DG1398" s="171">
        <v>0</v>
      </c>
      <c r="DH1398" s="331" t="str">
        <f t="shared" si="101"/>
        <v/>
      </c>
      <c r="DI1398" s="552" t="s">
        <v>137</v>
      </c>
      <c r="DJ1398" s="551">
        <v>0</v>
      </c>
      <c r="DK1398" s="552" t="s">
        <v>137</v>
      </c>
      <c r="DL1398" s="171">
        <v>0</v>
      </c>
      <c r="DM1398" s="171">
        <v>0</v>
      </c>
      <c r="DN1398" s="331" t="str">
        <f t="shared" si="102"/>
        <v/>
      </c>
      <c r="DO1398" s="552" t="s">
        <v>137</v>
      </c>
      <c r="DP1398" s="550">
        <v>0</v>
      </c>
      <c r="DQ1398" s="552" t="s">
        <v>137</v>
      </c>
      <c r="DR1398" s="171">
        <v>11</v>
      </c>
      <c r="DS1398" s="171">
        <v>0</v>
      </c>
      <c r="DT1398" s="331">
        <f t="shared" si="103"/>
        <v>0</v>
      </c>
      <c r="DU1398" s="552" t="s">
        <v>8992</v>
      </c>
      <c r="DV1398" s="551">
        <v>0</v>
      </c>
      <c r="DW1398" s="552" t="s">
        <v>137</v>
      </c>
      <c r="DX1398" s="171">
        <v>3</v>
      </c>
      <c r="DY1398" s="171">
        <v>0</v>
      </c>
      <c r="DZ1398" s="331">
        <f t="shared" si="104"/>
        <v>0</v>
      </c>
      <c r="EA1398" s="552" t="s">
        <v>8991</v>
      </c>
      <c r="EB1398" s="551">
        <v>0</v>
      </c>
      <c r="EC1398" s="552" t="s">
        <v>137</v>
      </c>
      <c r="ED1398" s="171">
        <v>0</v>
      </c>
      <c r="EE1398" s="171">
        <v>0</v>
      </c>
      <c r="EF1398" s="575" t="str">
        <f t="shared" si="105"/>
        <v/>
      </c>
      <c r="EG1398" s="552" t="s">
        <v>137</v>
      </c>
      <c r="EH1398" s="551">
        <v>0</v>
      </c>
      <c r="EI1398" s="552" t="s">
        <v>137</v>
      </c>
      <c r="EJ1398" s="171">
        <v>0</v>
      </c>
      <c r="EK1398" s="171">
        <v>0</v>
      </c>
      <c r="EL1398" s="575" t="str">
        <f t="shared" si="106"/>
        <v/>
      </c>
      <c r="EM1398" s="552" t="s">
        <v>137</v>
      </c>
      <c r="EN1398" s="551">
        <v>0</v>
      </c>
      <c r="EO1398" s="552" t="s">
        <v>137</v>
      </c>
      <c r="EP1398" s="171">
        <v>0</v>
      </c>
      <c r="EQ1398" s="171">
        <v>0</v>
      </c>
      <c r="ER1398" s="331" t="str">
        <f t="shared" si="107"/>
        <v/>
      </c>
      <c r="ES1398" s="552" t="s">
        <v>137</v>
      </c>
      <c r="ET1398" s="551">
        <v>0</v>
      </c>
      <c r="EU1398" s="552" t="s">
        <v>137</v>
      </c>
      <c r="EV1398" s="171">
        <v>8</v>
      </c>
      <c r="EW1398" s="171">
        <v>1</v>
      </c>
      <c r="EX1398" s="331">
        <f t="shared" si="108"/>
        <v>0.125</v>
      </c>
      <c r="EY1398" s="552" t="s">
        <v>8991</v>
      </c>
      <c r="EZ1398" s="551">
        <v>7</v>
      </c>
      <c r="FA1398" s="552" t="s">
        <v>15301</v>
      </c>
      <c r="FB1398" s="171">
        <v>3</v>
      </c>
      <c r="FC1398" s="171">
        <v>1</v>
      </c>
      <c r="FD1398" s="331">
        <f t="shared" si="109"/>
        <v>0.33333333333333331</v>
      </c>
      <c r="FE1398" s="552" t="s">
        <v>8991</v>
      </c>
      <c r="FF1398" s="551">
        <v>2</v>
      </c>
      <c r="FG1398" s="552" t="s">
        <v>15301</v>
      </c>
      <c r="FH1398" s="171">
        <v>1</v>
      </c>
      <c r="FI1398" s="171">
        <v>0</v>
      </c>
      <c r="FJ1398" s="331">
        <f t="shared" si="110"/>
        <v>0</v>
      </c>
      <c r="FK1398" s="552" t="s">
        <v>8991</v>
      </c>
      <c r="FL1398" s="551">
        <v>0</v>
      </c>
      <c r="FM1398" s="552" t="s">
        <v>137</v>
      </c>
      <c r="FN1398" s="171">
        <v>0</v>
      </c>
      <c r="FO1398" s="171">
        <v>0</v>
      </c>
      <c r="FP1398" s="331" t="str">
        <f t="shared" si="111"/>
        <v/>
      </c>
      <c r="FQ1398" s="552" t="s">
        <v>137</v>
      </c>
      <c r="FR1398" s="551">
        <v>0</v>
      </c>
      <c r="FS1398" s="552" t="s">
        <v>137</v>
      </c>
      <c r="FT1398" s="171">
        <v>0</v>
      </c>
      <c r="FU1398" s="171">
        <v>0</v>
      </c>
      <c r="FV1398" s="331" t="str">
        <f t="shared" si="112"/>
        <v/>
      </c>
      <c r="FW1398" s="552" t="s">
        <v>137</v>
      </c>
      <c r="FX1398" s="551">
        <v>0</v>
      </c>
      <c r="FY1398" s="552" t="s">
        <v>137</v>
      </c>
      <c r="FZ1398" s="171">
        <v>4</v>
      </c>
      <c r="GA1398" s="171">
        <v>2</v>
      </c>
      <c r="GB1398" s="331">
        <f t="shared" si="113"/>
        <v>0.5</v>
      </c>
      <c r="GC1398" s="552" t="s">
        <v>8991</v>
      </c>
      <c r="GD1398" s="551">
        <v>0</v>
      </c>
      <c r="GE1398" s="552" t="s">
        <v>137</v>
      </c>
      <c r="GF1398" s="171">
        <v>5</v>
      </c>
      <c r="GG1398" s="171">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4"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1">
        <v>0</v>
      </c>
      <c r="BQ1399" s="171">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1">
        <v>0</v>
      </c>
      <c r="DG1399" s="171">
        <v>0</v>
      </c>
      <c r="DH1399" s="331" t="str">
        <f t="shared" si="101"/>
        <v/>
      </c>
      <c r="DI1399" s="552" t="s">
        <v>137</v>
      </c>
      <c r="DJ1399" s="551">
        <v>0</v>
      </c>
      <c r="DK1399" s="552" t="s">
        <v>137</v>
      </c>
      <c r="DL1399" s="171">
        <v>0</v>
      </c>
      <c r="DM1399" s="171">
        <v>0</v>
      </c>
      <c r="DN1399" s="331" t="str">
        <f t="shared" si="102"/>
        <v/>
      </c>
      <c r="DO1399" s="552" t="s">
        <v>137</v>
      </c>
      <c r="DP1399" s="550">
        <v>0</v>
      </c>
      <c r="DQ1399" s="552" t="s">
        <v>137</v>
      </c>
      <c r="DR1399" s="171">
        <v>13</v>
      </c>
      <c r="DS1399" s="171">
        <v>0</v>
      </c>
      <c r="DT1399" s="331">
        <f t="shared" si="103"/>
        <v>0</v>
      </c>
      <c r="DU1399" s="552" t="s">
        <v>14213</v>
      </c>
      <c r="DV1399" s="551">
        <v>0</v>
      </c>
      <c r="DW1399" s="552" t="s">
        <v>137</v>
      </c>
      <c r="DX1399" s="171">
        <v>0</v>
      </c>
      <c r="DY1399" s="171">
        <v>0</v>
      </c>
      <c r="DZ1399" s="331" t="str">
        <f t="shared" si="104"/>
        <v/>
      </c>
      <c r="EA1399" s="552" t="s">
        <v>137</v>
      </c>
      <c r="EB1399" s="551">
        <v>0</v>
      </c>
      <c r="EC1399" s="552" t="s">
        <v>137</v>
      </c>
      <c r="ED1399" s="171">
        <v>1</v>
      </c>
      <c r="EE1399" s="171">
        <v>0</v>
      </c>
      <c r="EF1399" s="575">
        <f t="shared" si="105"/>
        <v>0</v>
      </c>
      <c r="EG1399" s="552" t="s">
        <v>8994</v>
      </c>
      <c r="EH1399" s="551">
        <v>0</v>
      </c>
      <c r="EI1399" s="552" t="s">
        <v>137</v>
      </c>
      <c r="EJ1399" s="171">
        <v>0</v>
      </c>
      <c r="EK1399" s="171">
        <v>0</v>
      </c>
      <c r="EL1399" s="575" t="str">
        <f t="shared" si="106"/>
        <v/>
      </c>
      <c r="EM1399" s="552" t="s">
        <v>137</v>
      </c>
      <c r="EN1399" s="551">
        <v>0</v>
      </c>
      <c r="EO1399" s="552" t="s">
        <v>137</v>
      </c>
      <c r="EP1399" s="171">
        <v>0</v>
      </c>
      <c r="EQ1399" s="171">
        <v>0</v>
      </c>
      <c r="ER1399" s="331" t="str">
        <f t="shared" si="107"/>
        <v/>
      </c>
      <c r="ES1399" s="552" t="s">
        <v>137</v>
      </c>
      <c r="ET1399" s="551">
        <v>0</v>
      </c>
      <c r="EU1399" s="552" t="s">
        <v>137</v>
      </c>
      <c r="EV1399" s="171">
        <v>2</v>
      </c>
      <c r="EW1399" s="171">
        <v>0</v>
      </c>
      <c r="EX1399" s="331">
        <f t="shared" si="108"/>
        <v>0</v>
      </c>
      <c r="EY1399" s="552" t="s">
        <v>235</v>
      </c>
      <c r="EZ1399" s="551">
        <v>2</v>
      </c>
      <c r="FA1399" s="552" t="s">
        <v>13624</v>
      </c>
      <c r="FB1399" s="171">
        <v>0</v>
      </c>
      <c r="FC1399" s="171">
        <v>0</v>
      </c>
      <c r="FD1399" s="331" t="str">
        <f t="shared" si="109"/>
        <v/>
      </c>
      <c r="FE1399" s="552" t="s">
        <v>137</v>
      </c>
      <c r="FF1399" s="551">
        <v>0</v>
      </c>
      <c r="FG1399" s="552" t="s">
        <v>137</v>
      </c>
      <c r="FH1399" s="171">
        <v>0</v>
      </c>
      <c r="FI1399" s="171">
        <v>0</v>
      </c>
      <c r="FJ1399" s="331" t="str">
        <f t="shared" si="110"/>
        <v/>
      </c>
      <c r="FK1399" s="552" t="s">
        <v>137</v>
      </c>
      <c r="FL1399" s="551">
        <v>0</v>
      </c>
      <c r="FM1399" s="552" t="s">
        <v>137</v>
      </c>
      <c r="FN1399" s="171">
        <v>0</v>
      </c>
      <c r="FO1399" s="171">
        <v>0</v>
      </c>
      <c r="FP1399" s="331" t="str">
        <f t="shared" si="111"/>
        <v/>
      </c>
      <c r="FQ1399" s="552" t="s">
        <v>137</v>
      </c>
      <c r="FR1399" s="551">
        <v>0</v>
      </c>
      <c r="FS1399" s="552" t="s">
        <v>137</v>
      </c>
      <c r="FT1399" s="171">
        <v>0</v>
      </c>
      <c r="FU1399" s="171">
        <v>0</v>
      </c>
      <c r="FV1399" s="331" t="str">
        <f t="shared" si="112"/>
        <v/>
      </c>
      <c r="FW1399" s="552" t="s">
        <v>137</v>
      </c>
      <c r="FX1399" s="551">
        <v>0</v>
      </c>
      <c r="FY1399" s="552" t="s">
        <v>137</v>
      </c>
      <c r="FZ1399" s="171">
        <v>1</v>
      </c>
      <c r="GA1399" s="171">
        <v>1</v>
      </c>
      <c r="GB1399" s="331">
        <f t="shared" si="113"/>
        <v>1</v>
      </c>
      <c r="GC1399" s="552" t="s">
        <v>137</v>
      </c>
      <c r="GD1399" s="551">
        <v>0</v>
      </c>
      <c r="GE1399" s="552" t="s">
        <v>137</v>
      </c>
      <c r="GF1399" s="171">
        <v>0</v>
      </c>
      <c r="GG1399" s="171">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4"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1">
        <v>0</v>
      </c>
      <c r="BQ1400" s="171">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1">
        <v>0</v>
      </c>
      <c r="DG1400" s="171">
        <v>0</v>
      </c>
      <c r="DH1400" s="331" t="str">
        <f t="shared" si="101"/>
        <v/>
      </c>
      <c r="DI1400" s="552" t="s">
        <v>137</v>
      </c>
      <c r="DJ1400" s="551">
        <v>0</v>
      </c>
      <c r="DK1400" s="552" t="s">
        <v>137</v>
      </c>
      <c r="DL1400" s="171">
        <v>0</v>
      </c>
      <c r="DM1400" s="171">
        <v>0</v>
      </c>
      <c r="DN1400" s="331" t="str">
        <f t="shared" si="102"/>
        <v/>
      </c>
      <c r="DO1400" s="552" t="s">
        <v>137</v>
      </c>
      <c r="DP1400" s="550">
        <v>0</v>
      </c>
      <c r="DQ1400" s="552" t="s">
        <v>137</v>
      </c>
      <c r="DR1400" s="171">
        <v>7</v>
      </c>
      <c r="DS1400" s="171">
        <v>0</v>
      </c>
      <c r="DT1400" s="331">
        <f t="shared" si="103"/>
        <v>0</v>
      </c>
      <c r="DU1400" s="552" t="s">
        <v>8997</v>
      </c>
      <c r="DV1400" s="551">
        <v>0</v>
      </c>
      <c r="DW1400" s="552" t="s">
        <v>137</v>
      </c>
      <c r="DX1400" s="171">
        <v>0</v>
      </c>
      <c r="DY1400" s="171">
        <v>0</v>
      </c>
      <c r="DZ1400" s="331" t="str">
        <f t="shared" si="104"/>
        <v/>
      </c>
      <c r="EA1400" s="552" t="s">
        <v>137</v>
      </c>
      <c r="EB1400" s="551">
        <v>0</v>
      </c>
      <c r="EC1400" s="552" t="s">
        <v>137</v>
      </c>
      <c r="ED1400" s="171">
        <v>1</v>
      </c>
      <c r="EE1400" s="171">
        <v>0</v>
      </c>
      <c r="EF1400" s="575">
        <f t="shared" si="105"/>
        <v>0</v>
      </c>
      <c r="EG1400" s="552" t="s">
        <v>8996</v>
      </c>
      <c r="EH1400" s="551">
        <v>0</v>
      </c>
      <c r="EI1400" s="552" t="s">
        <v>137</v>
      </c>
      <c r="EJ1400" s="171">
        <v>0</v>
      </c>
      <c r="EK1400" s="171">
        <v>0</v>
      </c>
      <c r="EL1400" s="575" t="str">
        <f t="shared" si="106"/>
        <v/>
      </c>
      <c r="EM1400" s="552" t="s">
        <v>137</v>
      </c>
      <c r="EN1400" s="551">
        <v>0</v>
      </c>
      <c r="EO1400" s="552" t="s">
        <v>137</v>
      </c>
      <c r="EP1400" s="171">
        <v>0</v>
      </c>
      <c r="EQ1400" s="171">
        <v>0</v>
      </c>
      <c r="ER1400" s="331" t="str">
        <f t="shared" si="107"/>
        <v/>
      </c>
      <c r="ES1400" s="552" t="s">
        <v>137</v>
      </c>
      <c r="ET1400" s="551">
        <v>0</v>
      </c>
      <c r="EU1400" s="552" t="s">
        <v>137</v>
      </c>
      <c r="EV1400" s="171">
        <v>0</v>
      </c>
      <c r="EW1400" s="171">
        <v>0</v>
      </c>
      <c r="EX1400" s="331" t="str">
        <f t="shared" si="108"/>
        <v/>
      </c>
      <c r="EY1400" s="552" t="s">
        <v>137</v>
      </c>
      <c r="EZ1400" s="551">
        <v>0</v>
      </c>
      <c r="FA1400" s="552" t="s">
        <v>137</v>
      </c>
      <c r="FB1400" s="171">
        <v>1</v>
      </c>
      <c r="FC1400" s="171">
        <v>1</v>
      </c>
      <c r="FD1400" s="331">
        <f t="shared" si="109"/>
        <v>1</v>
      </c>
      <c r="FE1400" s="552" t="s">
        <v>137</v>
      </c>
      <c r="FF1400" s="551">
        <v>0</v>
      </c>
      <c r="FG1400" s="552" t="s">
        <v>137</v>
      </c>
      <c r="FH1400" s="171">
        <v>0</v>
      </c>
      <c r="FI1400" s="171">
        <v>0</v>
      </c>
      <c r="FJ1400" s="331" t="str">
        <f t="shared" si="110"/>
        <v/>
      </c>
      <c r="FK1400" s="552" t="s">
        <v>137</v>
      </c>
      <c r="FL1400" s="551">
        <v>0</v>
      </c>
      <c r="FM1400" s="552" t="s">
        <v>137</v>
      </c>
      <c r="FN1400" s="171">
        <v>0</v>
      </c>
      <c r="FO1400" s="171">
        <v>0</v>
      </c>
      <c r="FP1400" s="331" t="str">
        <f t="shared" si="111"/>
        <v/>
      </c>
      <c r="FQ1400" s="552" t="s">
        <v>137</v>
      </c>
      <c r="FR1400" s="551">
        <v>0</v>
      </c>
      <c r="FS1400" s="552" t="s">
        <v>137</v>
      </c>
      <c r="FT1400" s="171">
        <v>0</v>
      </c>
      <c r="FU1400" s="171">
        <v>0</v>
      </c>
      <c r="FV1400" s="331" t="str">
        <f t="shared" si="112"/>
        <v/>
      </c>
      <c r="FW1400" s="552" t="s">
        <v>137</v>
      </c>
      <c r="FX1400" s="551">
        <v>0</v>
      </c>
      <c r="FY1400" s="552" t="s">
        <v>137</v>
      </c>
      <c r="FZ1400" s="171">
        <v>0</v>
      </c>
      <c r="GA1400" s="171">
        <v>0</v>
      </c>
      <c r="GB1400" s="331" t="str">
        <f t="shared" si="113"/>
        <v/>
      </c>
      <c r="GC1400" s="552" t="s">
        <v>137</v>
      </c>
      <c r="GD1400" s="551">
        <v>0</v>
      </c>
      <c r="GE1400" s="552" t="s">
        <v>137</v>
      </c>
      <c r="GF1400" s="171">
        <v>5</v>
      </c>
      <c r="GG1400" s="171">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4"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1">
        <v>1</v>
      </c>
      <c r="BQ1401" s="171">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1">
        <v>0</v>
      </c>
      <c r="DG1401" s="171">
        <v>0</v>
      </c>
      <c r="DH1401" s="331" t="str">
        <f t="shared" si="101"/>
        <v/>
      </c>
      <c r="DI1401" s="552" t="s">
        <v>137</v>
      </c>
      <c r="DJ1401" s="551">
        <v>0</v>
      </c>
      <c r="DK1401" s="552" t="s">
        <v>137</v>
      </c>
      <c r="DL1401" s="171">
        <v>0</v>
      </c>
      <c r="DM1401" s="171">
        <v>0</v>
      </c>
      <c r="DN1401" s="331" t="str">
        <f t="shared" si="102"/>
        <v/>
      </c>
      <c r="DO1401" s="552" t="s">
        <v>137</v>
      </c>
      <c r="DP1401" s="550">
        <v>0</v>
      </c>
      <c r="DQ1401" s="552" t="s">
        <v>137</v>
      </c>
      <c r="DR1401" s="171">
        <v>11</v>
      </c>
      <c r="DS1401" s="171">
        <v>0</v>
      </c>
      <c r="DT1401" s="331">
        <f t="shared" si="103"/>
        <v>0</v>
      </c>
      <c r="DU1401" s="552" t="s">
        <v>9003</v>
      </c>
      <c r="DV1401" s="551">
        <v>0</v>
      </c>
      <c r="DW1401" s="552" t="s">
        <v>137</v>
      </c>
      <c r="DX1401" s="171">
        <v>0</v>
      </c>
      <c r="DY1401" s="171">
        <v>0</v>
      </c>
      <c r="DZ1401" s="331" t="str">
        <f t="shared" si="104"/>
        <v/>
      </c>
      <c r="EA1401" s="552" t="s">
        <v>137</v>
      </c>
      <c r="EB1401" s="551">
        <v>0</v>
      </c>
      <c r="EC1401" s="552" t="s">
        <v>137</v>
      </c>
      <c r="ED1401" s="171">
        <v>1</v>
      </c>
      <c r="EE1401" s="171">
        <v>1</v>
      </c>
      <c r="EF1401" s="575">
        <f t="shared" si="105"/>
        <v>1</v>
      </c>
      <c r="EG1401" s="552" t="s">
        <v>137</v>
      </c>
      <c r="EH1401" s="551">
        <v>0</v>
      </c>
      <c r="EI1401" s="552" t="s">
        <v>137</v>
      </c>
      <c r="EJ1401" s="171">
        <v>2</v>
      </c>
      <c r="EK1401" s="171">
        <v>2</v>
      </c>
      <c r="EL1401" s="575">
        <f t="shared" si="106"/>
        <v>1</v>
      </c>
      <c r="EM1401" s="552" t="s">
        <v>137</v>
      </c>
      <c r="EN1401" s="551">
        <v>0</v>
      </c>
      <c r="EO1401" s="552" t="s">
        <v>137</v>
      </c>
      <c r="EP1401" s="171">
        <v>0</v>
      </c>
      <c r="EQ1401" s="171">
        <v>0</v>
      </c>
      <c r="ER1401" s="331" t="str">
        <f t="shared" si="107"/>
        <v/>
      </c>
      <c r="ES1401" s="552" t="s">
        <v>137</v>
      </c>
      <c r="ET1401" s="551">
        <v>0</v>
      </c>
      <c r="EU1401" s="552" t="s">
        <v>137</v>
      </c>
      <c r="EV1401" s="171">
        <v>10</v>
      </c>
      <c r="EW1401" s="171">
        <v>0</v>
      </c>
      <c r="EX1401" s="331">
        <f t="shared" si="108"/>
        <v>0</v>
      </c>
      <c r="EY1401" s="552" t="s">
        <v>13625</v>
      </c>
      <c r="EZ1401" s="551">
        <v>9</v>
      </c>
      <c r="FA1401" s="552" t="s">
        <v>9001</v>
      </c>
      <c r="FB1401" s="171">
        <v>0</v>
      </c>
      <c r="FC1401" s="171">
        <v>0</v>
      </c>
      <c r="FD1401" s="331" t="str">
        <f t="shared" si="109"/>
        <v/>
      </c>
      <c r="FE1401" s="552" t="s">
        <v>137</v>
      </c>
      <c r="FF1401" s="551">
        <v>0</v>
      </c>
      <c r="FG1401" s="552" t="s">
        <v>137</v>
      </c>
      <c r="FH1401" s="171">
        <v>1</v>
      </c>
      <c r="FI1401" s="171">
        <v>0</v>
      </c>
      <c r="FJ1401" s="331">
        <f t="shared" si="110"/>
        <v>0</v>
      </c>
      <c r="FK1401" s="552" t="s">
        <v>9004</v>
      </c>
      <c r="FL1401" s="551">
        <v>1</v>
      </c>
      <c r="FM1401" s="552" t="s">
        <v>17064</v>
      </c>
      <c r="FN1401" s="171">
        <v>0</v>
      </c>
      <c r="FO1401" s="171">
        <v>0</v>
      </c>
      <c r="FP1401" s="331" t="str">
        <f t="shared" si="111"/>
        <v/>
      </c>
      <c r="FQ1401" s="552" t="s">
        <v>137</v>
      </c>
      <c r="FR1401" s="551">
        <v>0</v>
      </c>
      <c r="FS1401" s="552" t="s">
        <v>137</v>
      </c>
      <c r="FT1401" s="171">
        <v>2</v>
      </c>
      <c r="FU1401" s="171">
        <v>1</v>
      </c>
      <c r="FV1401" s="331">
        <f t="shared" si="112"/>
        <v>0.5</v>
      </c>
      <c r="FW1401" s="552" t="s">
        <v>9005</v>
      </c>
      <c r="FX1401" s="551">
        <v>1</v>
      </c>
      <c r="FY1401" s="552" t="s">
        <v>9006</v>
      </c>
      <c r="FZ1401" s="171">
        <v>2</v>
      </c>
      <c r="GA1401" s="171">
        <v>0</v>
      </c>
      <c r="GB1401" s="331">
        <f t="shared" si="113"/>
        <v>0</v>
      </c>
      <c r="GC1401" s="552" t="s">
        <v>17065</v>
      </c>
      <c r="GD1401" s="551">
        <v>2</v>
      </c>
      <c r="GE1401" s="552" t="s">
        <v>9007</v>
      </c>
      <c r="GF1401" s="171">
        <v>6</v>
      </c>
      <c r="GG1401" s="171">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4"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1">
        <v>1</v>
      </c>
      <c r="BQ1402" s="171">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1">
        <v>0</v>
      </c>
      <c r="DG1402" s="171">
        <v>0</v>
      </c>
      <c r="DH1402" s="331" t="str">
        <f t="shared" si="101"/>
        <v/>
      </c>
      <c r="DI1402" s="552" t="s">
        <v>137</v>
      </c>
      <c r="DJ1402" s="551">
        <v>0</v>
      </c>
      <c r="DK1402" s="552" t="s">
        <v>137</v>
      </c>
      <c r="DL1402" s="171">
        <v>0</v>
      </c>
      <c r="DM1402" s="171">
        <v>0</v>
      </c>
      <c r="DN1402" s="331" t="str">
        <f t="shared" si="102"/>
        <v/>
      </c>
      <c r="DO1402" s="552" t="s">
        <v>137</v>
      </c>
      <c r="DP1402" s="550">
        <v>0</v>
      </c>
      <c r="DQ1402" s="552" t="s">
        <v>137</v>
      </c>
      <c r="DR1402" s="171">
        <v>7</v>
      </c>
      <c r="DS1402" s="171">
        <v>0</v>
      </c>
      <c r="DT1402" s="331">
        <f t="shared" si="103"/>
        <v>0</v>
      </c>
      <c r="DU1402" s="552" t="s">
        <v>9009</v>
      </c>
      <c r="DV1402" s="551">
        <v>0</v>
      </c>
      <c r="DW1402" s="552" t="s">
        <v>137</v>
      </c>
      <c r="DX1402" s="171">
        <v>2</v>
      </c>
      <c r="DY1402" s="171">
        <v>0</v>
      </c>
      <c r="DZ1402" s="331">
        <f t="shared" si="104"/>
        <v>0</v>
      </c>
      <c r="EA1402" s="552" t="s">
        <v>9010</v>
      </c>
      <c r="EB1402" s="551">
        <v>0</v>
      </c>
      <c r="EC1402" s="552" t="s">
        <v>137</v>
      </c>
      <c r="ED1402" s="171">
        <v>1</v>
      </c>
      <c r="EE1402" s="171">
        <v>0</v>
      </c>
      <c r="EF1402" s="575">
        <f t="shared" si="105"/>
        <v>0</v>
      </c>
      <c r="EG1402" s="552" t="s">
        <v>9011</v>
      </c>
      <c r="EH1402" s="551">
        <v>0</v>
      </c>
      <c r="EI1402" s="552" t="s">
        <v>137</v>
      </c>
      <c r="EJ1402" s="171">
        <v>0</v>
      </c>
      <c r="EK1402" s="171">
        <v>0</v>
      </c>
      <c r="EL1402" s="575" t="str">
        <f t="shared" si="106"/>
        <v/>
      </c>
      <c r="EM1402" s="552" t="s">
        <v>137</v>
      </c>
      <c r="EN1402" s="551">
        <v>0</v>
      </c>
      <c r="EO1402" s="552" t="s">
        <v>137</v>
      </c>
      <c r="EP1402" s="171">
        <v>1</v>
      </c>
      <c r="EQ1402" s="171">
        <v>0</v>
      </c>
      <c r="ER1402" s="331">
        <f t="shared" si="107"/>
        <v>0</v>
      </c>
      <c r="ES1402" s="552" t="s">
        <v>9010</v>
      </c>
      <c r="ET1402" s="551">
        <v>0</v>
      </c>
      <c r="EU1402" s="552" t="s">
        <v>137</v>
      </c>
      <c r="EV1402" s="171">
        <v>3</v>
      </c>
      <c r="EW1402" s="171">
        <v>0</v>
      </c>
      <c r="EX1402" s="331">
        <f t="shared" si="108"/>
        <v>0</v>
      </c>
      <c r="EY1402" s="552" t="s">
        <v>9009</v>
      </c>
      <c r="EZ1402" s="551">
        <v>0</v>
      </c>
      <c r="FA1402" s="552" t="s">
        <v>137</v>
      </c>
      <c r="FB1402" s="171">
        <v>0</v>
      </c>
      <c r="FC1402" s="171">
        <v>0</v>
      </c>
      <c r="FD1402" s="331" t="str">
        <f t="shared" si="109"/>
        <v/>
      </c>
      <c r="FE1402" s="552" t="s">
        <v>137</v>
      </c>
      <c r="FF1402" s="551">
        <v>0</v>
      </c>
      <c r="FG1402" s="552" t="s">
        <v>137</v>
      </c>
      <c r="FH1402" s="171">
        <v>0</v>
      </c>
      <c r="FI1402" s="171">
        <v>0</v>
      </c>
      <c r="FJ1402" s="331" t="str">
        <f t="shared" si="110"/>
        <v/>
      </c>
      <c r="FK1402" s="552" t="s">
        <v>137</v>
      </c>
      <c r="FL1402" s="551">
        <v>0</v>
      </c>
      <c r="FM1402" s="552" t="s">
        <v>137</v>
      </c>
      <c r="FN1402" s="171">
        <v>0</v>
      </c>
      <c r="FO1402" s="171">
        <v>0</v>
      </c>
      <c r="FP1402" s="331" t="str">
        <f t="shared" si="111"/>
        <v/>
      </c>
      <c r="FQ1402" s="552" t="s">
        <v>137</v>
      </c>
      <c r="FR1402" s="551">
        <v>0</v>
      </c>
      <c r="FS1402" s="552" t="s">
        <v>137</v>
      </c>
      <c r="FT1402" s="171">
        <v>0</v>
      </c>
      <c r="FU1402" s="171">
        <v>0</v>
      </c>
      <c r="FV1402" s="331" t="str">
        <f t="shared" si="112"/>
        <v/>
      </c>
      <c r="FW1402" s="552" t="s">
        <v>137</v>
      </c>
      <c r="FX1402" s="551">
        <v>0</v>
      </c>
      <c r="FY1402" s="552" t="s">
        <v>137</v>
      </c>
      <c r="FZ1402" s="171">
        <v>1</v>
      </c>
      <c r="GA1402" s="171">
        <v>0</v>
      </c>
      <c r="GB1402" s="331">
        <f t="shared" si="113"/>
        <v>0</v>
      </c>
      <c r="GC1402" s="552" t="s">
        <v>9012</v>
      </c>
      <c r="GD1402" s="551">
        <v>0</v>
      </c>
      <c r="GE1402" s="552" t="s">
        <v>137</v>
      </c>
      <c r="GF1402" s="171">
        <v>3</v>
      </c>
      <c r="GG1402" s="171">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4"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1">
        <v>1</v>
      </c>
      <c r="BQ1403" s="171">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1">
        <v>0</v>
      </c>
      <c r="DG1403" s="171">
        <v>0</v>
      </c>
      <c r="DH1403" s="331" t="str">
        <f t="shared" si="101"/>
        <v/>
      </c>
      <c r="DI1403" s="552" t="s">
        <v>137</v>
      </c>
      <c r="DJ1403" s="551">
        <v>0</v>
      </c>
      <c r="DK1403" s="552" t="s">
        <v>137</v>
      </c>
      <c r="DL1403" s="171">
        <v>0</v>
      </c>
      <c r="DM1403" s="171">
        <v>0</v>
      </c>
      <c r="DN1403" s="331" t="str">
        <f t="shared" si="102"/>
        <v/>
      </c>
      <c r="DO1403" s="552" t="s">
        <v>137</v>
      </c>
      <c r="DP1403" s="550">
        <v>0</v>
      </c>
      <c r="DQ1403" s="552" t="s">
        <v>137</v>
      </c>
      <c r="DR1403" s="171">
        <v>11</v>
      </c>
      <c r="DS1403" s="171">
        <v>0</v>
      </c>
      <c r="DT1403" s="331">
        <f t="shared" si="103"/>
        <v>0</v>
      </c>
      <c r="DU1403" s="552" t="s">
        <v>9014</v>
      </c>
      <c r="DV1403" s="551">
        <v>0</v>
      </c>
      <c r="DW1403" s="552" t="s">
        <v>137</v>
      </c>
      <c r="DX1403" s="171">
        <v>1</v>
      </c>
      <c r="DY1403" s="171">
        <v>0</v>
      </c>
      <c r="DZ1403" s="331">
        <f t="shared" si="104"/>
        <v>0</v>
      </c>
      <c r="EA1403" s="552" t="s">
        <v>9015</v>
      </c>
      <c r="EB1403" s="551">
        <v>0</v>
      </c>
      <c r="EC1403" s="552" t="s">
        <v>137</v>
      </c>
      <c r="ED1403" s="171">
        <v>1</v>
      </c>
      <c r="EE1403" s="171">
        <v>0</v>
      </c>
      <c r="EF1403" s="575">
        <f t="shared" si="105"/>
        <v>0</v>
      </c>
      <c r="EG1403" s="552" t="s">
        <v>9016</v>
      </c>
      <c r="EH1403" s="551">
        <v>0</v>
      </c>
      <c r="EI1403" s="552" t="s">
        <v>137</v>
      </c>
      <c r="EJ1403" s="171">
        <v>1</v>
      </c>
      <c r="EK1403" s="171">
        <v>1</v>
      </c>
      <c r="EL1403" s="575">
        <f t="shared" si="106"/>
        <v>1</v>
      </c>
      <c r="EM1403" s="552" t="s">
        <v>137</v>
      </c>
      <c r="EN1403" s="551">
        <v>0</v>
      </c>
      <c r="EO1403" s="552" t="s">
        <v>137</v>
      </c>
      <c r="EP1403" s="171">
        <v>0</v>
      </c>
      <c r="EQ1403" s="171">
        <v>0</v>
      </c>
      <c r="ER1403" s="331" t="str">
        <f t="shared" si="107"/>
        <v/>
      </c>
      <c r="ES1403" s="552" t="s">
        <v>137</v>
      </c>
      <c r="ET1403" s="551">
        <v>0</v>
      </c>
      <c r="EU1403" s="552" t="s">
        <v>137</v>
      </c>
      <c r="EV1403" s="171">
        <v>6</v>
      </c>
      <c r="EW1403" s="171">
        <v>6</v>
      </c>
      <c r="EX1403" s="331">
        <f t="shared" si="108"/>
        <v>1</v>
      </c>
      <c r="EY1403" s="552" t="s">
        <v>137</v>
      </c>
      <c r="EZ1403" s="551">
        <v>0</v>
      </c>
      <c r="FA1403" s="552" t="s">
        <v>137</v>
      </c>
      <c r="FB1403" s="171">
        <v>1</v>
      </c>
      <c r="FC1403" s="171">
        <v>1</v>
      </c>
      <c r="FD1403" s="331">
        <f t="shared" si="109"/>
        <v>1</v>
      </c>
      <c r="FE1403" s="552" t="s">
        <v>137</v>
      </c>
      <c r="FF1403" s="551">
        <v>0</v>
      </c>
      <c r="FG1403" s="552" t="s">
        <v>137</v>
      </c>
      <c r="FH1403" s="171">
        <v>1</v>
      </c>
      <c r="FI1403" s="171">
        <v>0</v>
      </c>
      <c r="FJ1403" s="331">
        <f t="shared" si="110"/>
        <v>0</v>
      </c>
      <c r="FK1403" s="552" t="s">
        <v>11704</v>
      </c>
      <c r="FL1403" s="551">
        <v>0</v>
      </c>
      <c r="FM1403" s="552" t="s">
        <v>137</v>
      </c>
      <c r="FN1403" s="171">
        <v>0</v>
      </c>
      <c r="FO1403" s="171">
        <v>0</v>
      </c>
      <c r="FP1403" s="331" t="str">
        <f t="shared" si="111"/>
        <v/>
      </c>
      <c r="FQ1403" s="552" t="s">
        <v>137</v>
      </c>
      <c r="FR1403" s="551">
        <v>0</v>
      </c>
      <c r="FS1403" s="552" t="s">
        <v>137</v>
      </c>
      <c r="FT1403" s="171">
        <v>0</v>
      </c>
      <c r="FU1403" s="171">
        <v>0</v>
      </c>
      <c r="FV1403" s="331" t="str">
        <f t="shared" si="112"/>
        <v/>
      </c>
      <c r="FW1403" s="552" t="s">
        <v>137</v>
      </c>
      <c r="FX1403" s="551">
        <v>0</v>
      </c>
      <c r="FY1403" s="552" t="s">
        <v>137</v>
      </c>
      <c r="FZ1403" s="171">
        <v>1</v>
      </c>
      <c r="GA1403" s="171">
        <v>1</v>
      </c>
      <c r="GB1403" s="331">
        <f t="shared" si="113"/>
        <v>1</v>
      </c>
      <c r="GC1403" s="552" t="s">
        <v>137</v>
      </c>
      <c r="GD1403" s="551">
        <v>0</v>
      </c>
      <c r="GE1403" s="552" t="s">
        <v>137</v>
      </c>
      <c r="GF1403" s="171">
        <v>7</v>
      </c>
      <c r="GG1403" s="171">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4"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1">
        <v>1</v>
      </c>
      <c r="BQ1404" s="171">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1">
        <v>0</v>
      </c>
      <c r="DG1404" s="171">
        <v>0</v>
      </c>
      <c r="DH1404" s="331" t="str">
        <f t="shared" si="101"/>
        <v/>
      </c>
      <c r="DI1404" s="552" t="s">
        <v>137</v>
      </c>
      <c r="DJ1404" s="551">
        <v>0</v>
      </c>
      <c r="DK1404" s="552" t="s">
        <v>137</v>
      </c>
      <c r="DL1404" s="171">
        <v>1</v>
      </c>
      <c r="DM1404" s="171">
        <v>0</v>
      </c>
      <c r="DN1404" s="331">
        <f t="shared" si="102"/>
        <v>0</v>
      </c>
      <c r="DO1404" s="552" t="s">
        <v>9018</v>
      </c>
      <c r="DP1404" s="550">
        <v>1</v>
      </c>
      <c r="DQ1404" s="552" t="s">
        <v>9019</v>
      </c>
      <c r="DR1404" s="171">
        <v>6</v>
      </c>
      <c r="DS1404" s="171">
        <v>0</v>
      </c>
      <c r="DT1404" s="331">
        <f t="shared" si="103"/>
        <v>0</v>
      </c>
      <c r="DU1404" s="552" t="s">
        <v>9020</v>
      </c>
      <c r="DV1404" s="551">
        <v>0</v>
      </c>
      <c r="DW1404" s="552" t="s">
        <v>137</v>
      </c>
      <c r="DX1404" s="171">
        <v>0</v>
      </c>
      <c r="DY1404" s="171">
        <v>0</v>
      </c>
      <c r="DZ1404" s="331" t="str">
        <f t="shared" si="104"/>
        <v/>
      </c>
      <c r="EA1404" s="552" t="s">
        <v>137</v>
      </c>
      <c r="EB1404" s="551">
        <v>0</v>
      </c>
      <c r="EC1404" s="552" t="s">
        <v>137</v>
      </c>
      <c r="ED1404" s="171">
        <v>1</v>
      </c>
      <c r="EE1404" s="171">
        <v>0</v>
      </c>
      <c r="EF1404" s="575">
        <f t="shared" si="105"/>
        <v>0</v>
      </c>
      <c r="EG1404" s="552" t="s">
        <v>9021</v>
      </c>
      <c r="EH1404" s="551">
        <v>0</v>
      </c>
      <c r="EI1404" s="552" t="s">
        <v>137</v>
      </c>
      <c r="EJ1404" s="171">
        <v>1</v>
      </c>
      <c r="EK1404" s="171">
        <v>0</v>
      </c>
      <c r="EL1404" s="575">
        <f t="shared" si="106"/>
        <v>0</v>
      </c>
      <c r="EM1404" s="552" t="s">
        <v>9022</v>
      </c>
      <c r="EN1404" s="551">
        <v>0</v>
      </c>
      <c r="EO1404" s="552" t="s">
        <v>137</v>
      </c>
      <c r="EP1404" s="171">
        <v>3</v>
      </c>
      <c r="EQ1404" s="171">
        <v>1</v>
      </c>
      <c r="ER1404" s="331">
        <f t="shared" si="107"/>
        <v>0.33333333333333331</v>
      </c>
      <c r="ES1404" s="552" t="s">
        <v>9023</v>
      </c>
      <c r="ET1404" s="551">
        <v>0</v>
      </c>
      <c r="EU1404" s="552" t="s">
        <v>137</v>
      </c>
      <c r="EV1404" s="171">
        <v>7</v>
      </c>
      <c r="EW1404" s="171">
        <v>0</v>
      </c>
      <c r="EX1404" s="331">
        <f t="shared" si="108"/>
        <v>0</v>
      </c>
      <c r="EY1404" s="552" t="s">
        <v>13626</v>
      </c>
      <c r="EZ1404" s="551">
        <v>7</v>
      </c>
      <c r="FA1404" s="552" t="s">
        <v>13366</v>
      </c>
      <c r="FB1404" s="171">
        <v>1</v>
      </c>
      <c r="FC1404" s="171">
        <v>0</v>
      </c>
      <c r="FD1404" s="331">
        <f t="shared" si="109"/>
        <v>0</v>
      </c>
      <c r="FE1404" s="552" t="s">
        <v>9024</v>
      </c>
      <c r="FF1404" s="551">
        <v>0</v>
      </c>
      <c r="FG1404" s="552" t="s">
        <v>137</v>
      </c>
      <c r="FH1404" s="171">
        <v>2</v>
      </c>
      <c r="FI1404" s="171">
        <v>1</v>
      </c>
      <c r="FJ1404" s="331">
        <f t="shared" si="110"/>
        <v>0.5</v>
      </c>
      <c r="FK1404" s="552" t="s">
        <v>137</v>
      </c>
      <c r="FL1404" s="551">
        <v>0</v>
      </c>
      <c r="FM1404" s="552" t="s">
        <v>137</v>
      </c>
      <c r="FN1404" s="171">
        <v>1</v>
      </c>
      <c r="FO1404" s="171">
        <v>1</v>
      </c>
      <c r="FP1404" s="331">
        <f t="shared" si="111"/>
        <v>1</v>
      </c>
      <c r="FQ1404" s="552" t="s">
        <v>137</v>
      </c>
      <c r="FR1404" s="551">
        <v>0</v>
      </c>
      <c r="FS1404" s="552" t="s">
        <v>137</v>
      </c>
      <c r="FT1404" s="171">
        <v>0</v>
      </c>
      <c r="FU1404" s="171">
        <v>0</v>
      </c>
      <c r="FV1404" s="331" t="str">
        <f t="shared" si="112"/>
        <v/>
      </c>
      <c r="FW1404" s="552" t="s">
        <v>137</v>
      </c>
      <c r="FX1404" s="551">
        <v>0</v>
      </c>
      <c r="FY1404" s="552" t="s">
        <v>137</v>
      </c>
      <c r="FZ1404" s="171">
        <v>1</v>
      </c>
      <c r="GA1404" s="171">
        <v>1</v>
      </c>
      <c r="GB1404" s="331">
        <f t="shared" si="113"/>
        <v>1</v>
      </c>
      <c r="GC1404" s="552" t="s">
        <v>137</v>
      </c>
      <c r="GD1404" s="551">
        <v>0</v>
      </c>
      <c r="GE1404" s="552" t="s">
        <v>137</v>
      </c>
      <c r="GF1404" s="171">
        <v>9</v>
      </c>
      <c r="GG1404" s="171">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4" customFormat="1" ht="110.25" customHeight="1">
      <c r="A1405" s="337" t="s">
        <v>18889</v>
      </c>
      <c r="B1405" s="181" t="s">
        <v>9026</v>
      </c>
      <c r="C1405" s="181" t="s">
        <v>9027</v>
      </c>
      <c r="D1405" s="195" t="s">
        <v>95</v>
      </c>
      <c r="E1405" s="181" t="s">
        <v>132</v>
      </c>
      <c r="F1405" s="181" t="s">
        <v>137</v>
      </c>
      <c r="G1405" s="234" t="s">
        <v>137</v>
      </c>
      <c r="H1405" s="181" t="s">
        <v>132</v>
      </c>
      <c r="I1405" s="234" t="s">
        <v>137</v>
      </c>
      <c r="J1405" s="234" t="s">
        <v>137</v>
      </c>
      <c r="K1405" s="355" t="s">
        <v>132</v>
      </c>
      <c r="L1405" s="181" t="s">
        <v>137</v>
      </c>
      <c r="M1405" s="434" t="s">
        <v>137</v>
      </c>
      <c r="N1405" s="181" t="s">
        <v>132</v>
      </c>
      <c r="O1405" s="181" t="s">
        <v>137</v>
      </c>
      <c r="P1405" s="234" t="s">
        <v>137</v>
      </c>
      <c r="Q1405" s="181" t="s">
        <v>132</v>
      </c>
      <c r="R1405" s="181" t="s">
        <v>137</v>
      </c>
      <c r="S1405" s="234" t="s">
        <v>137</v>
      </c>
      <c r="T1405" s="181" t="s">
        <v>132</v>
      </c>
      <c r="U1405" s="234" t="s">
        <v>137</v>
      </c>
      <c r="V1405" s="234" t="s">
        <v>137</v>
      </c>
      <c r="W1405" s="181" t="s">
        <v>132</v>
      </c>
      <c r="X1405" s="181" t="s">
        <v>137</v>
      </c>
      <c r="Y1405" s="234" t="s">
        <v>137</v>
      </c>
      <c r="Z1405" s="181" t="s">
        <v>132</v>
      </c>
      <c r="AA1405" s="181" t="s">
        <v>137</v>
      </c>
      <c r="AB1405" s="234" t="s">
        <v>137</v>
      </c>
      <c r="AC1405" s="181" t="s">
        <v>132</v>
      </c>
      <c r="AD1405" s="181" t="s">
        <v>137</v>
      </c>
      <c r="AE1405" s="234" t="s">
        <v>137</v>
      </c>
      <c r="AF1405" s="201" t="s">
        <v>132</v>
      </c>
      <c r="AG1405" s="181"/>
      <c r="AH1405" s="246"/>
      <c r="AI1405" s="181" t="s">
        <v>132</v>
      </c>
      <c r="AJ1405" s="181" t="s">
        <v>137</v>
      </c>
      <c r="AK1405" s="234" t="s">
        <v>137</v>
      </c>
      <c r="AL1405" s="181" t="s">
        <v>132</v>
      </c>
      <c r="AM1405" s="181" t="s">
        <v>137</v>
      </c>
      <c r="AN1405" s="234" t="s">
        <v>137</v>
      </c>
      <c r="AO1405" s="181" t="s">
        <v>138</v>
      </c>
      <c r="AP1405" s="234" t="s">
        <v>137</v>
      </c>
      <c r="AQ1405" s="234" t="s">
        <v>137</v>
      </c>
      <c r="AR1405" s="181" t="s">
        <v>132</v>
      </c>
      <c r="AS1405" s="234" t="s">
        <v>137</v>
      </c>
      <c r="AT1405" s="234" t="s">
        <v>137</v>
      </c>
      <c r="AU1405" s="181" t="s">
        <v>132</v>
      </c>
      <c r="AV1405" s="181" t="s">
        <v>137</v>
      </c>
      <c r="AW1405" s="234" t="s">
        <v>137</v>
      </c>
      <c r="AX1405" s="181" t="s">
        <v>132</v>
      </c>
      <c r="AY1405" s="181" t="s">
        <v>137</v>
      </c>
      <c r="AZ1405" s="234" t="s">
        <v>137</v>
      </c>
      <c r="BA1405" s="181" t="s">
        <v>132</v>
      </c>
      <c r="BB1405" s="181" t="s">
        <v>137</v>
      </c>
      <c r="BC1405" s="234" t="s">
        <v>137</v>
      </c>
      <c r="BD1405" s="181">
        <v>5</v>
      </c>
      <c r="BE1405" s="181">
        <v>4</v>
      </c>
      <c r="BF1405" s="357">
        <v>0.8</v>
      </c>
      <c r="BG1405" s="234" t="s">
        <v>9028</v>
      </c>
      <c r="BH1405" s="181">
        <v>1</v>
      </c>
      <c r="BI1405" s="234" t="s">
        <v>9029</v>
      </c>
      <c r="BJ1405" s="181">
        <v>19</v>
      </c>
      <c r="BK1405" s="181">
        <v>17</v>
      </c>
      <c r="BL1405" s="357">
        <v>0.89473684210526316</v>
      </c>
      <c r="BM1405" s="234" t="s">
        <v>15310</v>
      </c>
      <c r="BN1405" s="181">
        <v>0</v>
      </c>
      <c r="BO1405" s="234" t="s">
        <v>137</v>
      </c>
      <c r="BP1405" s="181">
        <v>3</v>
      </c>
      <c r="BQ1405" s="181">
        <v>2</v>
      </c>
      <c r="BR1405" s="357">
        <v>0.66666666666666663</v>
      </c>
      <c r="BS1405" s="234" t="s">
        <v>9028</v>
      </c>
      <c r="BT1405" s="181">
        <v>1</v>
      </c>
      <c r="BU1405" s="234" t="s">
        <v>9029</v>
      </c>
      <c r="BV1405" s="181">
        <v>0</v>
      </c>
      <c r="BW1405" s="181">
        <v>0</v>
      </c>
      <c r="BX1405" s="358" t="s">
        <v>148</v>
      </c>
      <c r="BY1405" s="234"/>
      <c r="BZ1405" s="181">
        <v>0</v>
      </c>
      <c r="CA1405" s="234" t="s">
        <v>137</v>
      </c>
      <c r="CB1405" s="181">
        <v>1</v>
      </c>
      <c r="CC1405" s="181">
        <v>1</v>
      </c>
      <c r="CD1405" s="358">
        <v>1</v>
      </c>
      <c r="CE1405" s="234" t="s">
        <v>137</v>
      </c>
      <c r="CF1405" s="181">
        <v>0</v>
      </c>
      <c r="CG1405" s="234" t="s">
        <v>137</v>
      </c>
      <c r="CH1405" s="181">
        <v>3</v>
      </c>
      <c r="CI1405" s="181">
        <v>2</v>
      </c>
      <c r="CJ1405" s="358">
        <v>0.66666666666666663</v>
      </c>
      <c r="CK1405" s="181" t="s">
        <v>18890</v>
      </c>
      <c r="CL1405" s="181">
        <v>1</v>
      </c>
      <c r="CM1405" s="234" t="s">
        <v>18891</v>
      </c>
      <c r="CN1405" s="181">
        <v>1</v>
      </c>
      <c r="CO1405" s="181">
        <v>1</v>
      </c>
      <c r="CP1405" s="358">
        <v>1</v>
      </c>
      <c r="CQ1405" s="234" t="s">
        <v>137</v>
      </c>
      <c r="CR1405" s="181">
        <v>0</v>
      </c>
      <c r="CS1405" s="234" t="s">
        <v>137</v>
      </c>
      <c r="CT1405" s="181">
        <v>1</v>
      </c>
      <c r="CU1405" s="181">
        <v>1</v>
      </c>
      <c r="CV1405" s="358">
        <v>1</v>
      </c>
      <c r="CW1405" s="234" t="s">
        <v>137</v>
      </c>
      <c r="CX1405" s="181">
        <v>0</v>
      </c>
      <c r="CY1405" s="234" t="s">
        <v>137</v>
      </c>
      <c r="CZ1405" s="181">
        <v>1</v>
      </c>
      <c r="DA1405" s="181">
        <v>1</v>
      </c>
      <c r="DB1405" s="358">
        <v>1</v>
      </c>
      <c r="DC1405" s="234" t="s">
        <v>137</v>
      </c>
      <c r="DD1405" s="181">
        <v>0</v>
      </c>
      <c r="DE1405" s="234" t="s">
        <v>137</v>
      </c>
      <c r="DF1405" s="181">
        <v>0</v>
      </c>
      <c r="DG1405" s="181">
        <v>0</v>
      </c>
      <c r="DH1405" s="358" t="s">
        <v>148</v>
      </c>
      <c r="DI1405" s="234" t="s">
        <v>137</v>
      </c>
      <c r="DJ1405" s="181">
        <v>0</v>
      </c>
      <c r="DK1405" s="234" t="s">
        <v>137</v>
      </c>
      <c r="DL1405" s="181">
        <v>7</v>
      </c>
      <c r="DM1405" s="181">
        <v>2</v>
      </c>
      <c r="DN1405" s="358">
        <v>0.2857142857142857</v>
      </c>
      <c r="DO1405" s="234" t="s">
        <v>18892</v>
      </c>
      <c r="DP1405" s="181">
        <v>1</v>
      </c>
      <c r="DQ1405" s="234" t="s">
        <v>18893</v>
      </c>
      <c r="DR1405" s="181">
        <v>47</v>
      </c>
      <c r="DS1405" s="181">
        <v>47</v>
      </c>
      <c r="DT1405" s="358">
        <v>1</v>
      </c>
      <c r="DU1405" s="234" t="s">
        <v>137</v>
      </c>
      <c r="DV1405" s="181">
        <v>0</v>
      </c>
      <c r="DW1405" s="234" t="s">
        <v>137</v>
      </c>
      <c r="DX1405" s="181">
        <v>9</v>
      </c>
      <c r="DY1405" s="181">
        <v>9</v>
      </c>
      <c r="DZ1405" s="357">
        <v>1</v>
      </c>
      <c r="EA1405" s="234" t="s">
        <v>137</v>
      </c>
      <c r="EB1405" s="181">
        <v>0</v>
      </c>
      <c r="EC1405" s="234" t="s">
        <v>137</v>
      </c>
      <c r="ED1405" s="181">
        <v>25</v>
      </c>
      <c r="EE1405" s="181">
        <v>0</v>
      </c>
      <c r="EF1405" s="357">
        <v>0</v>
      </c>
      <c r="EG1405" s="234" t="s">
        <v>9030</v>
      </c>
      <c r="EH1405" s="181">
        <v>2</v>
      </c>
      <c r="EI1405" s="234" t="s">
        <v>9031</v>
      </c>
      <c r="EJ1405" s="181">
        <v>4</v>
      </c>
      <c r="EK1405" s="181">
        <v>0</v>
      </c>
      <c r="EL1405" s="357">
        <v>0</v>
      </c>
      <c r="EM1405" s="234" t="s">
        <v>9032</v>
      </c>
      <c r="EN1405" s="181">
        <v>4</v>
      </c>
      <c r="EO1405" s="234" t="s">
        <v>18894</v>
      </c>
      <c r="EP1405" s="181">
        <v>3</v>
      </c>
      <c r="EQ1405" s="181">
        <v>3</v>
      </c>
      <c r="ER1405" s="358">
        <v>1</v>
      </c>
      <c r="ES1405" s="234" t="s">
        <v>137</v>
      </c>
      <c r="ET1405" s="181">
        <v>2</v>
      </c>
      <c r="EU1405" s="234" t="s">
        <v>18895</v>
      </c>
      <c r="EV1405" s="181">
        <v>44</v>
      </c>
      <c r="EW1405" s="181">
        <v>1</v>
      </c>
      <c r="EX1405" s="359">
        <v>2.2727272727272728E-2</v>
      </c>
      <c r="EY1405" s="234" t="s">
        <v>18896</v>
      </c>
      <c r="EZ1405" s="181">
        <v>42</v>
      </c>
      <c r="FA1405" s="234" t="s">
        <v>18897</v>
      </c>
      <c r="FB1405" s="181">
        <v>2</v>
      </c>
      <c r="FC1405" s="181">
        <v>2</v>
      </c>
      <c r="FD1405" s="359">
        <v>1</v>
      </c>
      <c r="FE1405" s="234" t="s">
        <v>137</v>
      </c>
      <c r="FF1405" s="181">
        <v>0</v>
      </c>
      <c r="FG1405" s="234" t="s">
        <v>137</v>
      </c>
      <c r="FH1405" s="181">
        <v>1</v>
      </c>
      <c r="FI1405" s="181">
        <v>1</v>
      </c>
      <c r="FJ1405" s="359">
        <v>1</v>
      </c>
      <c r="FK1405" s="234" t="s">
        <v>137</v>
      </c>
      <c r="FL1405" s="181">
        <v>0</v>
      </c>
      <c r="FM1405" s="234" t="s">
        <v>137</v>
      </c>
      <c r="FN1405" s="181">
        <v>0</v>
      </c>
      <c r="FO1405" s="181">
        <v>0</v>
      </c>
      <c r="FP1405" s="359" t="s">
        <v>148</v>
      </c>
      <c r="FQ1405" s="234" t="s">
        <v>137</v>
      </c>
      <c r="FR1405" s="181">
        <v>0</v>
      </c>
      <c r="FS1405" s="234" t="s">
        <v>137</v>
      </c>
      <c r="FT1405" s="181">
        <v>0</v>
      </c>
      <c r="FU1405" s="181">
        <v>0</v>
      </c>
      <c r="FV1405" s="359" t="s">
        <v>148</v>
      </c>
      <c r="FW1405" s="234" t="s">
        <v>137</v>
      </c>
      <c r="FX1405" s="181">
        <v>0</v>
      </c>
      <c r="FY1405" s="234" t="s">
        <v>137</v>
      </c>
      <c r="FZ1405" s="181">
        <v>9</v>
      </c>
      <c r="GA1405" s="181">
        <v>9</v>
      </c>
      <c r="GB1405" s="359">
        <v>1</v>
      </c>
      <c r="GC1405" s="234" t="s">
        <v>137</v>
      </c>
      <c r="GD1405" s="181">
        <v>0</v>
      </c>
      <c r="GE1405" s="234" t="s">
        <v>137</v>
      </c>
      <c r="GF1405" s="181">
        <v>127</v>
      </c>
      <c r="GG1405" s="181">
        <v>8</v>
      </c>
      <c r="GH1405" s="359">
        <v>6.2992125984251968E-2</v>
      </c>
      <c r="GI1405" s="234" t="s">
        <v>18898</v>
      </c>
      <c r="GJ1405" s="181">
        <v>0</v>
      </c>
      <c r="GK1405" s="234" t="s">
        <v>137</v>
      </c>
      <c r="GL1405" s="181" t="s">
        <v>12125</v>
      </c>
      <c r="GM1405" s="181" t="s">
        <v>144</v>
      </c>
      <c r="GN1405" s="180" t="s">
        <v>133</v>
      </c>
      <c r="GO1405" s="272" t="s">
        <v>132</v>
      </c>
      <c r="GP1405" s="272" t="s">
        <v>132</v>
      </c>
      <c r="GQ1405" s="181" t="s">
        <v>156</v>
      </c>
      <c r="GR1405" s="181" t="s">
        <v>146</v>
      </c>
      <c r="GS1405" s="181" t="s">
        <v>132</v>
      </c>
      <c r="GT1405" s="181" t="s">
        <v>132</v>
      </c>
      <c r="GU1405" s="181" t="s">
        <v>132</v>
      </c>
      <c r="GV1405" s="181" t="s">
        <v>132</v>
      </c>
      <c r="GW1405" s="234"/>
      <c r="GX1405" s="181" t="s">
        <v>132</v>
      </c>
      <c r="GY1405" s="181"/>
      <c r="GZ1405" s="181"/>
      <c r="HA1405" s="181"/>
      <c r="HB1405" s="181" t="s">
        <v>132</v>
      </c>
      <c r="HC1405" s="181" t="s">
        <v>132</v>
      </c>
      <c r="HD1405" s="557"/>
      <c r="HE1405" s="550"/>
      <c r="HF1405" s="558" t="s">
        <v>132</v>
      </c>
      <c r="HG1405" s="550"/>
      <c r="HH1405" s="550"/>
      <c r="HI1405" s="558" t="s">
        <v>132</v>
      </c>
      <c r="HJ1405" s="558" t="s">
        <v>148</v>
      </c>
      <c r="HK1405" s="550"/>
    </row>
    <row r="1406" spans="1:219" s="164" customFormat="1" ht="110.25" customHeight="1">
      <c r="A1406" s="337" t="s">
        <v>18899</v>
      </c>
      <c r="B1406" s="181" t="s">
        <v>9026</v>
      </c>
      <c r="C1406" s="181" t="s">
        <v>9033</v>
      </c>
      <c r="D1406" s="195" t="s">
        <v>110</v>
      </c>
      <c r="E1406" s="181" t="s">
        <v>132</v>
      </c>
      <c r="F1406" s="181" t="s">
        <v>137</v>
      </c>
      <c r="G1406" s="234" t="s">
        <v>137</v>
      </c>
      <c r="H1406" s="181" t="s">
        <v>138</v>
      </c>
      <c r="I1406" s="234" t="s">
        <v>137</v>
      </c>
      <c r="J1406" s="234" t="s">
        <v>137</v>
      </c>
      <c r="K1406" s="355" t="s">
        <v>132</v>
      </c>
      <c r="L1406" s="181" t="s">
        <v>137</v>
      </c>
      <c r="M1406" s="434" t="s">
        <v>137</v>
      </c>
      <c r="N1406" s="181" t="s">
        <v>132</v>
      </c>
      <c r="O1406" s="181" t="s">
        <v>137</v>
      </c>
      <c r="P1406" s="234" t="s">
        <v>137</v>
      </c>
      <c r="Q1406" s="181" t="s">
        <v>132</v>
      </c>
      <c r="R1406" s="181" t="s">
        <v>137</v>
      </c>
      <c r="S1406" s="234" t="s">
        <v>137</v>
      </c>
      <c r="T1406" s="181" t="s">
        <v>132</v>
      </c>
      <c r="U1406" s="234" t="s">
        <v>137</v>
      </c>
      <c r="V1406" s="234" t="s">
        <v>137</v>
      </c>
      <c r="W1406" s="181" t="s">
        <v>132</v>
      </c>
      <c r="X1406" s="181" t="s">
        <v>137</v>
      </c>
      <c r="Y1406" s="234" t="s">
        <v>137</v>
      </c>
      <c r="Z1406" s="181" t="s">
        <v>132</v>
      </c>
      <c r="AA1406" s="181" t="s">
        <v>137</v>
      </c>
      <c r="AB1406" s="234" t="s">
        <v>137</v>
      </c>
      <c r="AC1406" s="181" t="s">
        <v>132</v>
      </c>
      <c r="AD1406" s="181" t="s">
        <v>137</v>
      </c>
      <c r="AE1406" s="234" t="s">
        <v>137</v>
      </c>
      <c r="AF1406" s="201" t="s">
        <v>132</v>
      </c>
      <c r="AG1406" s="181"/>
      <c r="AH1406" s="246"/>
      <c r="AI1406" s="181" t="s">
        <v>132</v>
      </c>
      <c r="AJ1406" s="181" t="s">
        <v>137</v>
      </c>
      <c r="AK1406" s="234" t="s">
        <v>137</v>
      </c>
      <c r="AL1406" s="181" t="s">
        <v>132</v>
      </c>
      <c r="AM1406" s="181" t="s">
        <v>137</v>
      </c>
      <c r="AN1406" s="234" t="s">
        <v>137</v>
      </c>
      <c r="AO1406" s="181" t="s">
        <v>132</v>
      </c>
      <c r="AP1406" s="234" t="s">
        <v>137</v>
      </c>
      <c r="AQ1406" s="234" t="s">
        <v>137</v>
      </c>
      <c r="AR1406" s="181" t="s">
        <v>132</v>
      </c>
      <c r="AS1406" s="234" t="s">
        <v>137</v>
      </c>
      <c r="AT1406" s="234" t="s">
        <v>137</v>
      </c>
      <c r="AU1406" s="181" t="s">
        <v>132</v>
      </c>
      <c r="AV1406" s="181" t="s">
        <v>137</v>
      </c>
      <c r="AW1406" s="234" t="s">
        <v>137</v>
      </c>
      <c r="AX1406" s="181" t="s">
        <v>132</v>
      </c>
      <c r="AY1406" s="181" t="s">
        <v>137</v>
      </c>
      <c r="AZ1406" s="234" t="s">
        <v>137</v>
      </c>
      <c r="BA1406" s="181" t="s">
        <v>132</v>
      </c>
      <c r="BB1406" s="181" t="s">
        <v>137</v>
      </c>
      <c r="BC1406" s="234" t="s">
        <v>137</v>
      </c>
      <c r="BD1406" s="181">
        <v>6</v>
      </c>
      <c r="BE1406" s="181">
        <v>3</v>
      </c>
      <c r="BF1406" s="357">
        <v>0.5</v>
      </c>
      <c r="BG1406" s="234" t="s">
        <v>18900</v>
      </c>
      <c r="BH1406" s="181">
        <v>0</v>
      </c>
      <c r="BI1406" s="234" t="s">
        <v>137</v>
      </c>
      <c r="BJ1406" s="181">
        <v>25</v>
      </c>
      <c r="BK1406" s="181">
        <v>16</v>
      </c>
      <c r="BL1406" s="357">
        <v>0.64</v>
      </c>
      <c r="BM1406" s="234" t="s">
        <v>11705</v>
      </c>
      <c r="BN1406" s="181">
        <v>3</v>
      </c>
      <c r="BO1406" s="234" t="s">
        <v>11706</v>
      </c>
      <c r="BP1406" s="181">
        <v>3</v>
      </c>
      <c r="BQ1406" s="181">
        <v>3</v>
      </c>
      <c r="BR1406" s="357">
        <v>1</v>
      </c>
      <c r="BS1406" s="234" t="s">
        <v>137</v>
      </c>
      <c r="BT1406" s="181">
        <v>0</v>
      </c>
      <c r="BU1406" s="234" t="s">
        <v>137</v>
      </c>
      <c r="BV1406" s="181">
        <v>0</v>
      </c>
      <c r="BW1406" s="181">
        <v>0</v>
      </c>
      <c r="BX1406" s="358" t="s">
        <v>148</v>
      </c>
      <c r="BY1406" s="234"/>
      <c r="BZ1406" s="181">
        <v>0</v>
      </c>
      <c r="CA1406" s="234" t="s">
        <v>137</v>
      </c>
      <c r="CB1406" s="181">
        <v>1</v>
      </c>
      <c r="CC1406" s="181">
        <v>1</v>
      </c>
      <c r="CD1406" s="358">
        <v>1</v>
      </c>
      <c r="CE1406" s="234" t="s">
        <v>137</v>
      </c>
      <c r="CF1406" s="181">
        <v>0</v>
      </c>
      <c r="CG1406" s="234" t="s">
        <v>137</v>
      </c>
      <c r="CH1406" s="181">
        <v>3</v>
      </c>
      <c r="CI1406" s="181">
        <v>3</v>
      </c>
      <c r="CJ1406" s="358">
        <v>1</v>
      </c>
      <c r="CK1406" s="181" t="s">
        <v>137</v>
      </c>
      <c r="CL1406" s="181">
        <v>0</v>
      </c>
      <c r="CM1406" s="234" t="s">
        <v>137</v>
      </c>
      <c r="CN1406" s="181">
        <v>4</v>
      </c>
      <c r="CO1406" s="181">
        <v>0</v>
      </c>
      <c r="CP1406" s="358">
        <v>0</v>
      </c>
      <c r="CQ1406" s="234" t="s">
        <v>18901</v>
      </c>
      <c r="CR1406" s="181">
        <v>0</v>
      </c>
      <c r="CS1406" s="234" t="s">
        <v>137</v>
      </c>
      <c r="CT1406" s="181">
        <v>0</v>
      </c>
      <c r="CU1406" s="181">
        <v>0</v>
      </c>
      <c r="CV1406" s="358" t="s">
        <v>148</v>
      </c>
      <c r="CW1406" s="234" t="s">
        <v>137</v>
      </c>
      <c r="CX1406" s="181">
        <v>0</v>
      </c>
      <c r="CY1406" s="234" t="s">
        <v>137</v>
      </c>
      <c r="CZ1406" s="181">
        <v>0</v>
      </c>
      <c r="DA1406" s="181">
        <v>0</v>
      </c>
      <c r="DB1406" s="358" t="s">
        <v>148</v>
      </c>
      <c r="DC1406" s="234" t="s">
        <v>137</v>
      </c>
      <c r="DD1406" s="181">
        <v>0</v>
      </c>
      <c r="DE1406" s="234" t="s">
        <v>137</v>
      </c>
      <c r="DF1406" s="181">
        <v>0</v>
      </c>
      <c r="DG1406" s="181">
        <v>0</v>
      </c>
      <c r="DH1406" s="358" t="s">
        <v>148</v>
      </c>
      <c r="DI1406" s="234" t="s">
        <v>137</v>
      </c>
      <c r="DJ1406" s="181">
        <v>0</v>
      </c>
      <c r="DK1406" s="234" t="s">
        <v>137</v>
      </c>
      <c r="DL1406" s="181">
        <v>4</v>
      </c>
      <c r="DM1406" s="181">
        <v>1</v>
      </c>
      <c r="DN1406" s="358">
        <v>0.25</v>
      </c>
      <c r="DO1406" s="234" t="s">
        <v>11707</v>
      </c>
      <c r="DP1406" s="181">
        <v>0</v>
      </c>
      <c r="DQ1406" s="234" t="s">
        <v>137</v>
      </c>
      <c r="DR1406" s="181">
        <v>143</v>
      </c>
      <c r="DS1406" s="181">
        <v>0</v>
      </c>
      <c r="DT1406" s="358">
        <v>0</v>
      </c>
      <c r="DU1406" s="234" t="s">
        <v>9034</v>
      </c>
      <c r="DV1406" s="181">
        <v>0</v>
      </c>
      <c r="DW1406" s="234" t="s">
        <v>137</v>
      </c>
      <c r="DX1406" s="181">
        <v>5</v>
      </c>
      <c r="DY1406" s="181">
        <v>3</v>
      </c>
      <c r="DZ1406" s="357">
        <v>0.6</v>
      </c>
      <c r="EA1406" s="234" t="s">
        <v>15311</v>
      </c>
      <c r="EB1406" s="181">
        <v>0</v>
      </c>
      <c r="EC1406" s="234" t="s">
        <v>137</v>
      </c>
      <c r="ED1406" s="181">
        <v>8</v>
      </c>
      <c r="EE1406" s="181">
        <v>3</v>
      </c>
      <c r="EF1406" s="357">
        <v>0.375</v>
      </c>
      <c r="EG1406" s="234" t="s">
        <v>9035</v>
      </c>
      <c r="EH1406" s="181">
        <v>1</v>
      </c>
      <c r="EI1406" s="234" t="s">
        <v>11708</v>
      </c>
      <c r="EJ1406" s="181">
        <v>4</v>
      </c>
      <c r="EK1406" s="181">
        <v>4</v>
      </c>
      <c r="EL1406" s="357">
        <v>1</v>
      </c>
      <c r="EM1406" s="234" t="s">
        <v>137</v>
      </c>
      <c r="EN1406" s="181">
        <v>0</v>
      </c>
      <c r="EO1406" s="234" t="s">
        <v>137</v>
      </c>
      <c r="EP1406" s="181">
        <v>12</v>
      </c>
      <c r="EQ1406" s="181">
        <v>3</v>
      </c>
      <c r="ER1406" s="358">
        <v>0.25</v>
      </c>
      <c r="ES1406" s="234" t="s">
        <v>11709</v>
      </c>
      <c r="ET1406" s="181">
        <v>10</v>
      </c>
      <c r="EU1406" s="234" t="s">
        <v>11710</v>
      </c>
      <c r="EV1406" s="181">
        <v>24</v>
      </c>
      <c r="EW1406" s="181">
        <v>0</v>
      </c>
      <c r="EX1406" s="359">
        <v>0</v>
      </c>
      <c r="EY1406" s="234" t="s">
        <v>13627</v>
      </c>
      <c r="EZ1406" s="181">
        <v>24</v>
      </c>
      <c r="FA1406" s="234" t="s">
        <v>13628</v>
      </c>
      <c r="FB1406" s="181">
        <v>1</v>
      </c>
      <c r="FC1406" s="181">
        <v>0</v>
      </c>
      <c r="FD1406" s="359">
        <v>0</v>
      </c>
      <c r="FE1406" s="234" t="s">
        <v>9036</v>
      </c>
      <c r="FF1406" s="181">
        <v>0</v>
      </c>
      <c r="FG1406" s="234" t="s">
        <v>137</v>
      </c>
      <c r="FH1406" s="181">
        <v>4</v>
      </c>
      <c r="FI1406" s="181">
        <v>1</v>
      </c>
      <c r="FJ1406" s="359">
        <v>0.25</v>
      </c>
      <c r="FK1406" s="234" t="s">
        <v>9037</v>
      </c>
      <c r="FL1406" s="181">
        <v>2</v>
      </c>
      <c r="FM1406" s="234" t="s">
        <v>11711</v>
      </c>
      <c r="FN1406" s="181">
        <v>0</v>
      </c>
      <c r="FO1406" s="181">
        <v>0</v>
      </c>
      <c r="FP1406" s="359" t="s">
        <v>148</v>
      </c>
      <c r="FQ1406" s="234" t="s">
        <v>137</v>
      </c>
      <c r="FR1406" s="181">
        <v>0</v>
      </c>
      <c r="FS1406" s="234" t="s">
        <v>137</v>
      </c>
      <c r="FT1406" s="181">
        <v>0</v>
      </c>
      <c r="FU1406" s="181">
        <v>0</v>
      </c>
      <c r="FV1406" s="359" t="s">
        <v>148</v>
      </c>
      <c r="FW1406" s="234" t="s">
        <v>137</v>
      </c>
      <c r="FX1406" s="181">
        <v>0</v>
      </c>
      <c r="FY1406" s="234" t="s">
        <v>137</v>
      </c>
      <c r="FZ1406" s="181">
        <v>8</v>
      </c>
      <c r="GA1406" s="181">
        <v>7</v>
      </c>
      <c r="GB1406" s="359">
        <v>0.875</v>
      </c>
      <c r="GC1406" s="234" t="s">
        <v>11712</v>
      </c>
      <c r="GD1406" s="181">
        <v>1</v>
      </c>
      <c r="GE1406" s="234" t="s">
        <v>11713</v>
      </c>
      <c r="GF1406" s="181">
        <v>7</v>
      </c>
      <c r="GG1406" s="181">
        <v>0</v>
      </c>
      <c r="GH1406" s="359">
        <v>0</v>
      </c>
      <c r="GI1406" s="234" t="s">
        <v>18902</v>
      </c>
      <c r="GJ1406" s="181">
        <v>7</v>
      </c>
      <c r="GK1406" s="234" t="s">
        <v>11714</v>
      </c>
      <c r="GL1406" s="181" t="s">
        <v>12125</v>
      </c>
      <c r="GM1406" s="181" t="s">
        <v>144</v>
      </c>
      <c r="GN1406" s="181" t="s">
        <v>133</v>
      </c>
      <c r="GO1406" s="234"/>
      <c r="GP1406" s="234"/>
      <c r="GQ1406" s="181" t="s">
        <v>145</v>
      </c>
      <c r="GR1406" s="181" t="s">
        <v>146</v>
      </c>
      <c r="GS1406" s="181"/>
      <c r="GT1406" s="181"/>
      <c r="GU1406" s="181"/>
      <c r="GV1406" s="181"/>
      <c r="GW1406" s="234" t="s">
        <v>9038</v>
      </c>
      <c r="GX1406" s="181"/>
      <c r="GY1406" s="181"/>
      <c r="GZ1406" s="181"/>
      <c r="HA1406" s="181"/>
      <c r="HB1406" s="181" t="s">
        <v>132</v>
      </c>
      <c r="HC1406" s="181"/>
      <c r="HD1406" s="557"/>
      <c r="HE1406" s="550"/>
      <c r="HF1406" s="558" t="s">
        <v>132</v>
      </c>
      <c r="HG1406" s="550" t="s">
        <v>137</v>
      </c>
      <c r="HH1406" s="550" t="s">
        <v>137</v>
      </c>
      <c r="HI1406" s="558" t="s">
        <v>148</v>
      </c>
      <c r="HJ1406" s="558" t="s">
        <v>132</v>
      </c>
      <c r="HK1406" s="550" t="s">
        <v>19222</v>
      </c>
    </row>
    <row r="1407" spans="1:219" s="164" customFormat="1" ht="89.25" customHeight="1">
      <c r="A1407" s="337" t="s">
        <v>18903</v>
      </c>
      <c r="B1407" s="181" t="s">
        <v>9026</v>
      </c>
      <c r="C1407" s="181" t="s">
        <v>9039</v>
      </c>
      <c r="D1407" s="195" t="s">
        <v>102</v>
      </c>
      <c r="E1407" s="181" t="s">
        <v>132</v>
      </c>
      <c r="F1407" s="181" t="s">
        <v>137</v>
      </c>
      <c r="G1407" s="234" t="s">
        <v>137</v>
      </c>
      <c r="H1407" s="181" t="s">
        <v>138</v>
      </c>
      <c r="I1407" s="234" t="s">
        <v>137</v>
      </c>
      <c r="J1407" s="234" t="s">
        <v>137</v>
      </c>
      <c r="K1407" s="355" t="s">
        <v>138</v>
      </c>
      <c r="L1407" s="181" t="s">
        <v>137</v>
      </c>
      <c r="M1407" s="434" t="s">
        <v>137</v>
      </c>
      <c r="N1407" s="181" t="s">
        <v>132</v>
      </c>
      <c r="O1407" s="181" t="s">
        <v>137</v>
      </c>
      <c r="P1407" s="234" t="s">
        <v>137</v>
      </c>
      <c r="Q1407" s="181" t="s">
        <v>132</v>
      </c>
      <c r="R1407" s="181" t="s">
        <v>137</v>
      </c>
      <c r="S1407" s="234" t="s">
        <v>137</v>
      </c>
      <c r="T1407" s="181" t="s">
        <v>132</v>
      </c>
      <c r="U1407" s="234" t="s">
        <v>137</v>
      </c>
      <c r="V1407" s="234" t="s">
        <v>137</v>
      </c>
      <c r="W1407" s="181" t="s">
        <v>132</v>
      </c>
      <c r="X1407" s="181" t="s">
        <v>137</v>
      </c>
      <c r="Y1407" s="234" t="s">
        <v>137</v>
      </c>
      <c r="Z1407" s="181" t="s">
        <v>138</v>
      </c>
      <c r="AA1407" s="181" t="s">
        <v>132</v>
      </c>
      <c r="AB1407" s="234" t="s">
        <v>9040</v>
      </c>
      <c r="AC1407" s="181" t="s">
        <v>138</v>
      </c>
      <c r="AD1407" s="181" t="s">
        <v>137</v>
      </c>
      <c r="AE1407" s="234" t="s">
        <v>137</v>
      </c>
      <c r="AF1407" s="201" t="s">
        <v>148</v>
      </c>
      <c r="AG1407" s="181" t="s">
        <v>132</v>
      </c>
      <c r="AH1407" s="234" t="s">
        <v>17363</v>
      </c>
      <c r="AI1407" s="181" t="s">
        <v>132</v>
      </c>
      <c r="AJ1407" s="181" t="s">
        <v>137</v>
      </c>
      <c r="AK1407" s="234" t="s">
        <v>137</v>
      </c>
      <c r="AL1407" s="181" t="s">
        <v>138</v>
      </c>
      <c r="AM1407" s="181" t="s">
        <v>132</v>
      </c>
      <c r="AN1407" s="234" t="s">
        <v>9041</v>
      </c>
      <c r="AO1407" s="181" t="s">
        <v>138</v>
      </c>
      <c r="AP1407" s="234" t="s">
        <v>137</v>
      </c>
      <c r="AQ1407" s="234" t="s">
        <v>137</v>
      </c>
      <c r="AR1407" s="181" t="s">
        <v>138</v>
      </c>
      <c r="AS1407" s="234" t="s">
        <v>137</v>
      </c>
      <c r="AT1407" s="234" t="s">
        <v>137</v>
      </c>
      <c r="AU1407" s="181" t="s">
        <v>132</v>
      </c>
      <c r="AV1407" s="181" t="s">
        <v>137</v>
      </c>
      <c r="AW1407" s="234" t="s">
        <v>137</v>
      </c>
      <c r="AX1407" s="181" t="s">
        <v>132</v>
      </c>
      <c r="AY1407" s="181" t="s">
        <v>137</v>
      </c>
      <c r="AZ1407" s="234" t="s">
        <v>137</v>
      </c>
      <c r="BA1407" s="181" t="s">
        <v>132</v>
      </c>
      <c r="BB1407" s="181" t="s">
        <v>137</v>
      </c>
      <c r="BC1407" s="234" t="s">
        <v>137</v>
      </c>
      <c r="BD1407" s="181">
        <v>12</v>
      </c>
      <c r="BE1407" s="181">
        <v>2</v>
      </c>
      <c r="BF1407" s="357">
        <v>0.16666666666666666</v>
      </c>
      <c r="BG1407" s="234" t="s">
        <v>9042</v>
      </c>
      <c r="BH1407" s="181">
        <v>2</v>
      </c>
      <c r="BI1407" s="234" t="s">
        <v>9029</v>
      </c>
      <c r="BJ1407" s="181">
        <v>6</v>
      </c>
      <c r="BK1407" s="181">
        <v>0</v>
      </c>
      <c r="BL1407" s="357">
        <v>0</v>
      </c>
      <c r="BM1407" s="234" t="s">
        <v>18904</v>
      </c>
      <c r="BN1407" s="181">
        <v>1</v>
      </c>
      <c r="BO1407" s="234" t="s">
        <v>9043</v>
      </c>
      <c r="BP1407" s="181">
        <v>3</v>
      </c>
      <c r="BQ1407" s="181">
        <v>3</v>
      </c>
      <c r="BR1407" s="357">
        <v>1</v>
      </c>
      <c r="BS1407" s="234" t="s">
        <v>137</v>
      </c>
      <c r="BT1407" s="181">
        <v>0</v>
      </c>
      <c r="BU1407" s="234" t="s">
        <v>137</v>
      </c>
      <c r="BV1407" s="181">
        <v>0</v>
      </c>
      <c r="BW1407" s="181">
        <v>0</v>
      </c>
      <c r="BX1407" s="358" t="s">
        <v>148</v>
      </c>
      <c r="BY1407" s="234"/>
      <c r="BZ1407" s="181">
        <v>0</v>
      </c>
      <c r="CA1407" s="234" t="s">
        <v>137</v>
      </c>
      <c r="CB1407" s="181">
        <v>1</v>
      </c>
      <c r="CC1407" s="181">
        <v>1</v>
      </c>
      <c r="CD1407" s="358">
        <v>1</v>
      </c>
      <c r="CE1407" s="234" t="s">
        <v>137</v>
      </c>
      <c r="CF1407" s="181">
        <v>0</v>
      </c>
      <c r="CG1407" s="234" t="s">
        <v>137</v>
      </c>
      <c r="CH1407" s="181">
        <v>2</v>
      </c>
      <c r="CI1407" s="181">
        <v>2</v>
      </c>
      <c r="CJ1407" s="358">
        <v>1</v>
      </c>
      <c r="CK1407" s="181" t="s">
        <v>137</v>
      </c>
      <c r="CL1407" s="181">
        <v>0</v>
      </c>
      <c r="CM1407" s="234" t="s">
        <v>137</v>
      </c>
      <c r="CN1407" s="181">
        <v>0</v>
      </c>
      <c r="CO1407" s="181">
        <v>0</v>
      </c>
      <c r="CP1407" s="358" t="s">
        <v>148</v>
      </c>
      <c r="CQ1407" s="234" t="s">
        <v>137</v>
      </c>
      <c r="CR1407" s="181">
        <v>0</v>
      </c>
      <c r="CS1407" s="234" t="s">
        <v>137</v>
      </c>
      <c r="CT1407" s="181">
        <v>3</v>
      </c>
      <c r="CU1407" s="181">
        <v>3</v>
      </c>
      <c r="CV1407" s="358">
        <v>1</v>
      </c>
      <c r="CW1407" s="234" t="s">
        <v>137</v>
      </c>
      <c r="CX1407" s="181">
        <v>0</v>
      </c>
      <c r="CY1407" s="234" t="s">
        <v>137</v>
      </c>
      <c r="CZ1407" s="181">
        <v>0</v>
      </c>
      <c r="DA1407" s="181">
        <v>0</v>
      </c>
      <c r="DB1407" s="358" t="s">
        <v>148</v>
      </c>
      <c r="DC1407" s="234" t="s">
        <v>137</v>
      </c>
      <c r="DD1407" s="181">
        <v>0</v>
      </c>
      <c r="DE1407" s="234" t="s">
        <v>137</v>
      </c>
      <c r="DF1407" s="181">
        <v>0</v>
      </c>
      <c r="DG1407" s="181">
        <v>0</v>
      </c>
      <c r="DH1407" s="358" t="s">
        <v>148</v>
      </c>
      <c r="DI1407" s="234" t="s">
        <v>137</v>
      </c>
      <c r="DJ1407" s="181">
        <v>0</v>
      </c>
      <c r="DK1407" s="234" t="s">
        <v>137</v>
      </c>
      <c r="DL1407" s="181">
        <v>1</v>
      </c>
      <c r="DM1407" s="181">
        <v>0</v>
      </c>
      <c r="DN1407" s="358">
        <v>0</v>
      </c>
      <c r="DO1407" s="234" t="s">
        <v>9044</v>
      </c>
      <c r="DP1407" s="181">
        <v>0</v>
      </c>
      <c r="DQ1407" s="234" t="s">
        <v>137</v>
      </c>
      <c r="DR1407" s="181">
        <v>55</v>
      </c>
      <c r="DS1407" s="181">
        <v>0</v>
      </c>
      <c r="DT1407" s="358">
        <v>0</v>
      </c>
      <c r="DU1407" s="234" t="s">
        <v>9045</v>
      </c>
      <c r="DV1407" s="181">
        <v>0</v>
      </c>
      <c r="DW1407" s="234" t="s">
        <v>137</v>
      </c>
      <c r="DX1407" s="181">
        <v>3</v>
      </c>
      <c r="DY1407" s="181">
        <v>2</v>
      </c>
      <c r="DZ1407" s="357">
        <v>0.66666666666666663</v>
      </c>
      <c r="EA1407" s="234" t="s">
        <v>9046</v>
      </c>
      <c r="EB1407" s="181">
        <v>0</v>
      </c>
      <c r="EC1407" s="234" t="s">
        <v>137</v>
      </c>
      <c r="ED1407" s="181">
        <v>2</v>
      </c>
      <c r="EE1407" s="181">
        <v>0</v>
      </c>
      <c r="EF1407" s="357">
        <v>0</v>
      </c>
      <c r="EG1407" s="234" t="s">
        <v>9047</v>
      </c>
      <c r="EH1407" s="181">
        <v>2</v>
      </c>
      <c r="EI1407" s="234" t="s">
        <v>9048</v>
      </c>
      <c r="EJ1407" s="181">
        <v>3</v>
      </c>
      <c r="EK1407" s="181">
        <v>0</v>
      </c>
      <c r="EL1407" s="357">
        <v>0</v>
      </c>
      <c r="EM1407" s="234" t="s">
        <v>9049</v>
      </c>
      <c r="EN1407" s="181">
        <v>3</v>
      </c>
      <c r="EO1407" s="234" t="s">
        <v>9050</v>
      </c>
      <c r="EP1407" s="181">
        <v>5</v>
      </c>
      <c r="EQ1407" s="181">
        <v>0</v>
      </c>
      <c r="ER1407" s="358">
        <v>0</v>
      </c>
      <c r="ES1407" s="234" t="s">
        <v>9051</v>
      </c>
      <c r="ET1407" s="181">
        <v>4</v>
      </c>
      <c r="EU1407" s="234" t="s">
        <v>9043</v>
      </c>
      <c r="EV1407" s="181">
        <v>34</v>
      </c>
      <c r="EW1407" s="181">
        <v>1</v>
      </c>
      <c r="EX1407" s="359">
        <v>2.9411764705882353E-2</v>
      </c>
      <c r="EY1407" s="234" t="s">
        <v>17364</v>
      </c>
      <c r="EZ1407" s="181">
        <v>31</v>
      </c>
      <c r="FA1407" s="234" t="s">
        <v>13629</v>
      </c>
      <c r="FB1407" s="181">
        <v>2</v>
      </c>
      <c r="FC1407" s="181">
        <v>2</v>
      </c>
      <c r="FD1407" s="359">
        <v>1</v>
      </c>
      <c r="FE1407" s="234" t="s">
        <v>137</v>
      </c>
      <c r="FF1407" s="181">
        <v>0</v>
      </c>
      <c r="FG1407" s="234" t="s">
        <v>137</v>
      </c>
      <c r="FH1407" s="181">
        <v>0</v>
      </c>
      <c r="FI1407" s="181">
        <v>0</v>
      </c>
      <c r="FJ1407" s="359" t="s">
        <v>148</v>
      </c>
      <c r="FK1407" s="234" t="s">
        <v>137</v>
      </c>
      <c r="FL1407" s="181">
        <v>0</v>
      </c>
      <c r="FM1407" s="234" t="s">
        <v>137</v>
      </c>
      <c r="FN1407" s="181">
        <v>0</v>
      </c>
      <c r="FO1407" s="181">
        <v>0</v>
      </c>
      <c r="FP1407" s="359" t="s">
        <v>148</v>
      </c>
      <c r="FQ1407" s="234" t="s">
        <v>137</v>
      </c>
      <c r="FR1407" s="181">
        <v>0</v>
      </c>
      <c r="FS1407" s="234" t="s">
        <v>137</v>
      </c>
      <c r="FT1407" s="181">
        <v>0</v>
      </c>
      <c r="FU1407" s="181">
        <v>0</v>
      </c>
      <c r="FV1407" s="359" t="s">
        <v>148</v>
      </c>
      <c r="FW1407" s="234" t="s">
        <v>137</v>
      </c>
      <c r="FX1407" s="181">
        <v>0</v>
      </c>
      <c r="FY1407" s="234" t="s">
        <v>137</v>
      </c>
      <c r="FZ1407" s="181">
        <v>7</v>
      </c>
      <c r="GA1407" s="181">
        <v>3</v>
      </c>
      <c r="GB1407" s="359">
        <v>0.42857142857142855</v>
      </c>
      <c r="GC1407" s="234" t="s">
        <v>9052</v>
      </c>
      <c r="GD1407" s="181">
        <v>2</v>
      </c>
      <c r="GE1407" s="234" t="s">
        <v>9053</v>
      </c>
      <c r="GF1407" s="181">
        <v>6</v>
      </c>
      <c r="GG1407" s="181">
        <v>0</v>
      </c>
      <c r="GH1407" s="359">
        <v>0</v>
      </c>
      <c r="GI1407" s="234" t="s">
        <v>9054</v>
      </c>
      <c r="GJ1407" s="181">
        <v>0</v>
      </c>
      <c r="GK1407" s="234" t="s">
        <v>137</v>
      </c>
      <c r="GL1407" s="181" t="s">
        <v>12125</v>
      </c>
      <c r="GM1407" s="181" t="s">
        <v>144</v>
      </c>
      <c r="GN1407" s="180" t="s">
        <v>133</v>
      </c>
      <c r="GO1407" s="272"/>
      <c r="GP1407" s="272"/>
      <c r="GQ1407" s="181" t="s">
        <v>145</v>
      </c>
      <c r="GR1407" s="181" t="s">
        <v>146</v>
      </c>
      <c r="GS1407" s="181"/>
      <c r="GT1407" s="181"/>
      <c r="GU1407" s="181"/>
      <c r="GV1407" s="181"/>
      <c r="GW1407" s="234" t="s">
        <v>18905</v>
      </c>
      <c r="GX1407" s="181"/>
      <c r="GY1407" s="181"/>
      <c r="GZ1407" s="181"/>
      <c r="HA1407" s="181"/>
      <c r="HB1407" s="181"/>
      <c r="HC1407" s="181"/>
      <c r="HD1407" s="557" t="s">
        <v>132</v>
      </c>
      <c r="HE1407" s="550"/>
      <c r="HF1407" s="558" t="s">
        <v>132</v>
      </c>
      <c r="HG1407" s="550" t="s">
        <v>137</v>
      </c>
      <c r="HH1407" s="550" t="s">
        <v>137</v>
      </c>
      <c r="HI1407" s="558" t="s">
        <v>132</v>
      </c>
      <c r="HJ1407" s="558" t="s">
        <v>148</v>
      </c>
      <c r="HK1407" s="550"/>
    </row>
    <row r="1408" spans="1:219" s="164" customFormat="1" ht="89.25" customHeight="1">
      <c r="A1408" s="337" t="s">
        <v>18906</v>
      </c>
      <c r="B1408" s="181" t="s">
        <v>9026</v>
      </c>
      <c r="C1408" s="181" t="s">
        <v>18907</v>
      </c>
      <c r="D1408" s="195" t="s">
        <v>98</v>
      </c>
      <c r="E1408" s="181" t="s">
        <v>132</v>
      </c>
      <c r="F1408" s="181" t="s">
        <v>137</v>
      </c>
      <c r="G1408" s="234" t="s">
        <v>137</v>
      </c>
      <c r="H1408" s="181" t="s">
        <v>138</v>
      </c>
      <c r="I1408" s="234" t="s">
        <v>137</v>
      </c>
      <c r="J1408" s="234" t="s">
        <v>137</v>
      </c>
      <c r="K1408" s="355" t="s">
        <v>138</v>
      </c>
      <c r="L1408" s="181" t="s">
        <v>137</v>
      </c>
      <c r="M1408" s="434" t="s">
        <v>137</v>
      </c>
      <c r="N1408" s="181" t="s">
        <v>138</v>
      </c>
      <c r="O1408" s="181" t="s">
        <v>137</v>
      </c>
      <c r="P1408" s="234" t="s">
        <v>137</v>
      </c>
      <c r="Q1408" s="181" t="s">
        <v>132</v>
      </c>
      <c r="R1408" s="181" t="s">
        <v>137</v>
      </c>
      <c r="S1408" s="234" t="s">
        <v>137</v>
      </c>
      <c r="T1408" s="181" t="s">
        <v>138</v>
      </c>
      <c r="U1408" s="234" t="s">
        <v>137</v>
      </c>
      <c r="V1408" s="234" t="s">
        <v>137</v>
      </c>
      <c r="W1408" s="181" t="s">
        <v>132</v>
      </c>
      <c r="X1408" s="181" t="s">
        <v>137</v>
      </c>
      <c r="Y1408" s="234" t="s">
        <v>137</v>
      </c>
      <c r="Z1408" s="181" t="s">
        <v>138</v>
      </c>
      <c r="AA1408" s="181" t="s">
        <v>132</v>
      </c>
      <c r="AB1408" s="234" t="s">
        <v>9055</v>
      </c>
      <c r="AC1408" s="181" t="s">
        <v>132</v>
      </c>
      <c r="AD1408" s="181" t="s">
        <v>137</v>
      </c>
      <c r="AE1408" s="234" t="s">
        <v>137</v>
      </c>
      <c r="AF1408" s="201" t="s">
        <v>148</v>
      </c>
      <c r="AG1408" s="181"/>
      <c r="AH1408" s="246"/>
      <c r="AI1408" s="181" t="s">
        <v>132</v>
      </c>
      <c r="AJ1408" s="181" t="s">
        <v>137</v>
      </c>
      <c r="AK1408" s="234" t="s">
        <v>137</v>
      </c>
      <c r="AL1408" s="181" t="s">
        <v>138</v>
      </c>
      <c r="AM1408" s="181" t="s">
        <v>137</v>
      </c>
      <c r="AN1408" s="234" t="s">
        <v>137</v>
      </c>
      <c r="AO1408" s="181" t="s">
        <v>132</v>
      </c>
      <c r="AP1408" s="234" t="s">
        <v>137</v>
      </c>
      <c r="AQ1408" s="234" t="s">
        <v>137</v>
      </c>
      <c r="AR1408" s="181" t="s">
        <v>132</v>
      </c>
      <c r="AS1408" s="234" t="s">
        <v>137</v>
      </c>
      <c r="AT1408" s="234" t="s">
        <v>137</v>
      </c>
      <c r="AU1408" s="181" t="s">
        <v>132</v>
      </c>
      <c r="AV1408" s="181" t="s">
        <v>137</v>
      </c>
      <c r="AW1408" s="234" t="s">
        <v>137</v>
      </c>
      <c r="AX1408" s="181" t="s">
        <v>132</v>
      </c>
      <c r="AY1408" s="181"/>
      <c r="AZ1408" s="234"/>
      <c r="BA1408" s="181" t="s">
        <v>132</v>
      </c>
      <c r="BB1408" s="181" t="s">
        <v>137</v>
      </c>
      <c r="BC1408" s="234" t="s">
        <v>137</v>
      </c>
      <c r="BD1408" s="181">
        <v>9</v>
      </c>
      <c r="BE1408" s="181">
        <v>1</v>
      </c>
      <c r="BF1408" s="357">
        <v>0.1111111111111111</v>
      </c>
      <c r="BG1408" s="234" t="s">
        <v>12484</v>
      </c>
      <c r="BH1408" s="181">
        <v>0</v>
      </c>
      <c r="BI1408" s="234" t="s">
        <v>137</v>
      </c>
      <c r="BJ1408" s="181">
        <v>8</v>
      </c>
      <c r="BK1408" s="181">
        <v>0</v>
      </c>
      <c r="BL1408" s="357">
        <v>0</v>
      </c>
      <c r="BM1408" s="234" t="s">
        <v>9056</v>
      </c>
      <c r="BN1408" s="181">
        <v>0</v>
      </c>
      <c r="BO1408" s="234" t="s">
        <v>137</v>
      </c>
      <c r="BP1408" s="181">
        <v>1</v>
      </c>
      <c r="BQ1408" s="181">
        <v>1</v>
      </c>
      <c r="BR1408" s="357">
        <v>1</v>
      </c>
      <c r="BS1408" s="234" t="s">
        <v>137</v>
      </c>
      <c r="BT1408" s="181">
        <v>0</v>
      </c>
      <c r="BU1408" s="234" t="s">
        <v>137</v>
      </c>
      <c r="BV1408" s="181">
        <v>0</v>
      </c>
      <c r="BW1408" s="181">
        <v>0</v>
      </c>
      <c r="BX1408" s="358" t="s">
        <v>148</v>
      </c>
      <c r="BY1408" s="234"/>
      <c r="BZ1408" s="181">
        <v>0</v>
      </c>
      <c r="CA1408" s="234" t="s">
        <v>137</v>
      </c>
      <c r="CB1408" s="181">
        <v>0</v>
      </c>
      <c r="CC1408" s="181">
        <v>0</v>
      </c>
      <c r="CD1408" s="358" t="s">
        <v>148</v>
      </c>
      <c r="CE1408" s="234" t="s">
        <v>137</v>
      </c>
      <c r="CF1408" s="181">
        <v>0</v>
      </c>
      <c r="CG1408" s="234" t="s">
        <v>137</v>
      </c>
      <c r="CH1408" s="181">
        <v>0</v>
      </c>
      <c r="CI1408" s="181">
        <v>0</v>
      </c>
      <c r="CJ1408" s="358" t="s">
        <v>148</v>
      </c>
      <c r="CK1408" s="181" t="s">
        <v>137</v>
      </c>
      <c r="CL1408" s="181">
        <v>0</v>
      </c>
      <c r="CM1408" s="234" t="s">
        <v>137</v>
      </c>
      <c r="CN1408" s="181">
        <v>0</v>
      </c>
      <c r="CO1408" s="181">
        <v>0</v>
      </c>
      <c r="CP1408" s="358" t="s">
        <v>148</v>
      </c>
      <c r="CQ1408" s="234" t="s">
        <v>137</v>
      </c>
      <c r="CR1408" s="181">
        <v>0</v>
      </c>
      <c r="CS1408" s="234" t="s">
        <v>137</v>
      </c>
      <c r="CT1408" s="181">
        <v>0</v>
      </c>
      <c r="CU1408" s="181">
        <v>0</v>
      </c>
      <c r="CV1408" s="358" t="s">
        <v>148</v>
      </c>
      <c r="CW1408" s="234" t="s">
        <v>137</v>
      </c>
      <c r="CX1408" s="181">
        <v>0</v>
      </c>
      <c r="CY1408" s="234" t="s">
        <v>137</v>
      </c>
      <c r="CZ1408" s="181">
        <v>0</v>
      </c>
      <c r="DA1408" s="181">
        <v>0</v>
      </c>
      <c r="DB1408" s="358" t="s">
        <v>148</v>
      </c>
      <c r="DC1408" s="234" t="s">
        <v>137</v>
      </c>
      <c r="DD1408" s="181">
        <v>0</v>
      </c>
      <c r="DE1408" s="234" t="s">
        <v>137</v>
      </c>
      <c r="DF1408" s="181">
        <v>0</v>
      </c>
      <c r="DG1408" s="181">
        <v>0</v>
      </c>
      <c r="DH1408" s="358" t="s">
        <v>148</v>
      </c>
      <c r="DI1408" s="234" t="s">
        <v>137</v>
      </c>
      <c r="DJ1408" s="181">
        <v>0</v>
      </c>
      <c r="DK1408" s="234" t="s">
        <v>137</v>
      </c>
      <c r="DL1408" s="181">
        <v>0</v>
      </c>
      <c r="DM1408" s="181">
        <v>0</v>
      </c>
      <c r="DN1408" s="358" t="s">
        <v>148</v>
      </c>
      <c r="DO1408" s="234" t="s">
        <v>137</v>
      </c>
      <c r="DP1408" s="181">
        <v>0</v>
      </c>
      <c r="DQ1408" s="234" t="s">
        <v>137</v>
      </c>
      <c r="DR1408" s="181">
        <v>43</v>
      </c>
      <c r="DS1408" s="181">
        <v>0</v>
      </c>
      <c r="DT1408" s="358">
        <v>0</v>
      </c>
      <c r="DU1408" s="234" t="s">
        <v>9057</v>
      </c>
      <c r="DV1408" s="181">
        <v>0</v>
      </c>
      <c r="DW1408" s="234" t="s">
        <v>137</v>
      </c>
      <c r="DX1408" s="181">
        <v>10</v>
      </c>
      <c r="DY1408" s="181">
        <v>7</v>
      </c>
      <c r="DZ1408" s="357">
        <v>0.7</v>
      </c>
      <c r="EA1408" s="234" t="s">
        <v>9058</v>
      </c>
      <c r="EB1408" s="181">
        <v>0</v>
      </c>
      <c r="EC1408" s="234" t="s">
        <v>137</v>
      </c>
      <c r="ED1408" s="181">
        <v>1</v>
      </c>
      <c r="EE1408" s="181">
        <v>1</v>
      </c>
      <c r="EF1408" s="357">
        <v>1</v>
      </c>
      <c r="EG1408" s="234" t="s">
        <v>137</v>
      </c>
      <c r="EH1408" s="181">
        <v>0</v>
      </c>
      <c r="EI1408" s="234" t="s">
        <v>137</v>
      </c>
      <c r="EJ1408" s="181">
        <v>2</v>
      </c>
      <c r="EK1408" s="181">
        <v>0</v>
      </c>
      <c r="EL1408" s="357">
        <v>0</v>
      </c>
      <c r="EM1408" s="234" t="s">
        <v>9059</v>
      </c>
      <c r="EN1408" s="181">
        <v>2</v>
      </c>
      <c r="EO1408" s="234" t="s">
        <v>9060</v>
      </c>
      <c r="EP1408" s="181">
        <v>0</v>
      </c>
      <c r="EQ1408" s="181">
        <v>0</v>
      </c>
      <c r="ER1408" s="358" t="s">
        <v>148</v>
      </c>
      <c r="ES1408" s="234" t="s">
        <v>137</v>
      </c>
      <c r="ET1408" s="181">
        <v>0</v>
      </c>
      <c r="EU1408" s="234" t="s">
        <v>137</v>
      </c>
      <c r="EV1408" s="181">
        <v>20</v>
      </c>
      <c r="EW1408" s="181">
        <v>0</v>
      </c>
      <c r="EX1408" s="359">
        <v>0</v>
      </c>
      <c r="EY1408" s="234" t="s">
        <v>13630</v>
      </c>
      <c r="EZ1408" s="181">
        <v>14</v>
      </c>
      <c r="FA1408" s="234" t="s">
        <v>13630</v>
      </c>
      <c r="FB1408" s="181">
        <v>2</v>
      </c>
      <c r="FC1408" s="181">
        <v>0</v>
      </c>
      <c r="FD1408" s="359">
        <v>0</v>
      </c>
      <c r="FE1408" s="234" t="s">
        <v>9059</v>
      </c>
      <c r="FF1408" s="181">
        <v>2</v>
      </c>
      <c r="FG1408" s="234" t="s">
        <v>9060</v>
      </c>
      <c r="FH1408" s="181">
        <v>0</v>
      </c>
      <c r="FI1408" s="181">
        <v>0</v>
      </c>
      <c r="FJ1408" s="359" t="s">
        <v>148</v>
      </c>
      <c r="FK1408" s="234" t="s">
        <v>137</v>
      </c>
      <c r="FL1408" s="181">
        <v>0</v>
      </c>
      <c r="FM1408" s="234" t="s">
        <v>137</v>
      </c>
      <c r="FN1408" s="181">
        <v>0</v>
      </c>
      <c r="FO1408" s="181">
        <v>0</v>
      </c>
      <c r="FP1408" s="359" t="s">
        <v>148</v>
      </c>
      <c r="FQ1408" s="234" t="s">
        <v>137</v>
      </c>
      <c r="FR1408" s="181">
        <v>0</v>
      </c>
      <c r="FS1408" s="234" t="s">
        <v>137</v>
      </c>
      <c r="FT1408" s="181">
        <v>0</v>
      </c>
      <c r="FU1408" s="181">
        <v>0</v>
      </c>
      <c r="FV1408" s="359" t="s">
        <v>148</v>
      </c>
      <c r="FW1408" s="234" t="s">
        <v>137</v>
      </c>
      <c r="FX1408" s="181">
        <v>0</v>
      </c>
      <c r="FY1408" s="234" t="s">
        <v>137</v>
      </c>
      <c r="FZ1408" s="181">
        <v>4</v>
      </c>
      <c r="GA1408" s="181">
        <v>1</v>
      </c>
      <c r="GB1408" s="359">
        <v>0.25</v>
      </c>
      <c r="GC1408" s="234" t="s">
        <v>9061</v>
      </c>
      <c r="GD1408" s="181">
        <v>1</v>
      </c>
      <c r="GE1408" s="234" t="s">
        <v>13892</v>
      </c>
      <c r="GF1408" s="181">
        <v>8</v>
      </c>
      <c r="GG1408" s="181">
        <v>0</v>
      </c>
      <c r="GH1408" s="359">
        <v>0</v>
      </c>
      <c r="GI1408" s="234" t="s">
        <v>1281</v>
      </c>
      <c r="GJ1408" s="181">
        <v>8</v>
      </c>
      <c r="GK1408" s="234" t="s">
        <v>1281</v>
      </c>
      <c r="GL1408" s="181" t="s">
        <v>143</v>
      </c>
      <c r="GM1408" s="181" t="s">
        <v>144</v>
      </c>
      <c r="GN1408" s="180" t="s">
        <v>231</v>
      </c>
      <c r="GO1408" s="272"/>
      <c r="GP1408" s="272"/>
      <c r="GQ1408" s="181" t="s">
        <v>145</v>
      </c>
      <c r="GR1408" s="181" t="s">
        <v>146</v>
      </c>
      <c r="GS1408" s="181"/>
      <c r="GT1408" s="181"/>
      <c r="GU1408" s="181"/>
      <c r="GV1408" s="181"/>
      <c r="GW1408" s="234"/>
      <c r="GX1408" s="181"/>
      <c r="GY1408" s="181"/>
      <c r="GZ1408" s="181"/>
      <c r="HA1408" s="181"/>
      <c r="HB1408" s="181"/>
      <c r="HC1408" s="181"/>
      <c r="HD1408" s="557"/>
      <c r="HE1408" s="550"/>
      <c r="HF1408" s="558" t="s">
        <v>132</v>
      </c>
      <c r="HG1408" s="550" t="s">
        <v>137</v>
      </c>
      <c r="HH1408" s="550" t="s">
        <v>137</v>
      </c>
      <c r="HI1408" s="558" t="s">
        <v>132</v>
      </c>
      <c r="HJ1408" s="558" t="s">
        <v>148</v>
      </c>
      <c r="HK1408" s="550"/>
    </row>
    <row r="1409" spans="1:219" s="164" customFormat="1" ht="89.25" customHeight="1">
      <c r="A1409" s="337" t="s">
        <v>18908</v>
      </c>
      <c r="B1409" s="181" t="s">
        <v>9026</v>
      </c>
      <c r="C1409" s="181" t="s">
        <v>9062</v>
      </c>
      <c r="D1409" s="195" t="s">
        <v>107</v>
      </c>
      <c r="E1409" s="181" t="s">
        <v>132</v>
      </c>
      <c r="F1409" s="181" t="s">
        <v>137</v>
      </c>
      <c r="G1409" s="234" t="s">
        <v>137</v>
      </c>
      <c r="H1409" s="181" t="s">
        <v>132</v>
      </c>
      <c r="I1409" s="234" t="s">
        <v>137</v>
      </c>
      <c r="J1409" s="234" t="s">
        <v>137</v>
      </c>
      <c r="K1409" s="355" t="s">
        <v>132</v>
      </c>
      <c r="L1409" s="181" t="s">
        <v>137</v>
      </c>
      <c r="M1409" s="434" t="s">
        <v>137</v>
      </c>
      <c r="N1409" s="181" t="s">
        <v>132</v>
      </c>
      <c r="O1409" s="181" t="s">
        <v>137</v>
      </c>
      <c r="P1409" s="234" t="s">
        <v>137</v>
      </c>
      <c r="Q1409" s="181" t="s">
        <v>132</v>
      </c>
      <c r="R1409" s="181" t="s">
        <v>137</v>
      </c>
      <c r="S1409" s="234" t="s">
        <v>137</v>
      </c>
      <c r="T1409" s="181" t="s">
        <v>132</v>
      </c>
      <c r="U1409" s="234" t="s">
        <v>137</v>
      </c>
      <c r="V1409" s="234" t="s">
        <v>137</v>
      </c>
      <c r="W1409" s="181" t="s">
        <v>132</v>
      </c>
      <c r="X1409" s="181" t="s">
        <v>137</v>
      </c>
      <c r="Y1409" s="234" t="s">
        <v>137</v>
      </c>
      <c r="Z1409" s="181" t="s">
        <v>132</v>
      </c>
      <c r="AA1409" s="181" t="s">
        <v>137</v>
      </c>
      <c r="AB1409" s="234" t="s">
        <v>137</v>
      </c>
      <c r="AC1409" s="181" t="s">
        <v>138</v>
      </c>
      <c r="AD1409" s="181" t="s">
        <v>137</v>
      </c>
      <c r="AE1409" s="234" t="s">
        <v>137</v>
      </c>
      <c r="AF1409" s="201" t="s">
        <v>148</v>
      </c>
      <c r="AG1409" s="181"/>
      <c r="AH1409" s="246"/>
      <c r="AI1409" s="181" t="s">
        <v>132</v>
      </c>
      <c r="AJ1409" s="181" t="s">
        <v>137</v>
      </c>
      <c r="AK1409" s="234" t="s">
        <v>137</v>
      </c>
      <c r="AL1409" s="181" t="s">
        <v>132</v>
      </c>
      <c r="AM1409" s="181" t="s">
        <v>137</v>
      </c>
      <c r="AN1409" s="234" t="s">
        <v>137</v>
      </c>
      <c r="AO1409" s="181" t="s">
        <v>138</v>
      </c>
      <c r="AP1409" s="234" t="s">
        <v>137</v>
      </c>
      <c r="AQ1409" s="234" t="s">
        <v>137</v>
      </c>
      <c r="AR1409" s="181" t="s">
        <v>138</v>
      </c>
      <c r="AS1409" s="234" t="s">
        <v>137</v>
      </c>
      <c r="AT1409" s="234" t="s">
        <v>137</v>
      </c>
      <c r="AU1409" s="181" t="s">
        <v>132</v>
      </c>
      <c r="AV1409" s="181" t="s">
        <v>137</v>
      </c>
      <c r="AW1409" s="234" t="s">
        <v>137</v>
      </c>
      <c r="AX1409" s="181" t="s">
        <v>132</v>
      </c>
      <c r="AY1409" s="181" t="s">
        <v>137</v>
      </c>
      <c r="AZ1409" s="234" t="s">
        <v>137</v>
      </c>
      <c r="BA1409" s="181" t="s">
        <v>132</v>
      </c>
      <c r="BB1409" s="181" t="s">
        <v>137</v>
      </c>
      <c r="BC1409" s="234" t="s">
        <v>137</v>
      </c>
      <c r="BD1409" s="181">
        <v>3</v>
      </c>
      <c r="BE1409" s="181">
        <v>3</v>
      </c>
      <c r="BF1409" s="357">
        <v>1</v>
      </c>
      <c r="BG1409" s="234" t="s">
        <v>137</v>
      </c>
      <c r="BH1409" s="181">
        <v>0</v>
      </c>
      <c r="BI1409" s="234"/>
      <c r="BJ1409" s="181">
        <v>10</v>
      </c>
      <c r="BK1409" s="181">
        <v>10</v>
      </c>
      <c r="BL1409" s="357">
        <v>1</v>
      </c>
      <c r="BM1409" s="234" t="s">
        <v>137</v>
      </c>
      <c r="BN1409" s="181">
        <v>0</v>
      </c>
      <c r="BO1409" s="234" t="s">
        <v>137</v>
      </c>
      <c r="BP1409" s="181">
        <v>3</v>
      </c>
      <c r="BQ1409" s="181">
        <v>3</v>
      </c>
      <c r="BR1409" s="357">
        <v>1</v>
      </c>
      <c r="BS1409" s="234" t="s">
        <v>137</v>
      </c>
      <c r="BT1409" s="181">
        <v>0</v>
      </c>
      <c r="BU1409" s="234" t="s">
        <v>137</v>
      </c>
      <c r="BV1409" s="181">
        <v>0</v>
      </c>
      <c r="BW1409" s="181">
        <v>0</v>
      </c>
      <c r="BX1409" s="358" t="s">
        <v>148</v>
      </c>
      <c r="BY1409" s="234"/>
      <c r="BZ1409" s="181">
        <v>0</v>
      </c>
      <c r="CA1409" s="234" t="s">
        <v>137</v>
      </c>
      <c r="CB1409" s="181">
        <v>1</v>
      </c>
      <c r="CC1409" s="181">
        <v>1</v>
      </c>
      <c r="CD1409" s="358">
        <v>1</v>
      </c>
      <c r="CE1409" s="234" t="s">
        <v>137</v>
      </c>
      <c r="CF1409" s="181">
        <v>0</v>
      </c>
      <c r="CG1409" s="234" t="s">
        <v>137</v>
      </c>
      <c r="CH1409" s="181">
        <v>2</v>
      </c>
      <c r="CI1409" s="181">
        <v>2</v>
      </c>
      <c r="CJ1409" s="358">
        <v>1</v>
      </c>
      <c r="CK1409" s="181" t="s">
        <v>137</v>
      </c>
      <c r="CL1409" s="181">
        <v>0</v>
      </c>
      <c r="CM1409" s="234" t="s">
        <v>137</v>
      </c>
      <c r="CN1409" s="181">
        <v>1</v>
      </c>
      <c r="CO1409" s="181">
        <v>0</v>
      </c>
      <c r="CP1409" s="358">
        <v>0</v>
      </c>
      <c r="CQ1409" s="234" t="s">
        <v>9063</v>
      </c>
      <c r="CR1409" s="181">
        <v>0</v>
      </c>
      <c r="CS1409" s="234" t="s">
        <v>137</v>
      </c>
      <c r="CT1409" s="181">
        <v>0</v>
      </c>
      <c r="CU1409" s="181">
        <v>0</v>
      </c>
      <c r="CV1409" s="358" t="s">
        <v>148</v>
      </c>
      <c r="CW1409" s="234" t="s">
        <v>137</v>
      </c>
      <c r="CX1409" s="181">
        <v>0</v>
      </c>
      <c r="CY1409" s="234" t="s">
        <v>137</v>
      </c>
      <c r="CZ1409" s="181">
        <v>0</v>
      </c>
      <c r="DA1409" s="181">
        <v>0</v>
      </c>
      <c r="DB1409" s="358" t="s">
        <v>148</v>
      </c>
      <c r="DC1409" s="234" t="s">
        <v>137</v>
      </c>
      <c r="DD1409" s="181">
        <v>0</v>
      </c>
      <c r="DE1409" s="234" t="s">
        <v>137</v>
      </c>
      <c r="DF1409" s="181">
        <v>0</v>
      </c>
      <c r="DG1409" s="181">
        <v>0</v>
      </c>
      <c r="DH1409" s="358" t="s">
        <v>148</v>
      </c>
      <c r="DI1409" s="234" t="s">
        <v>137</v>
      </c>
      <c r="DJ1409" s="181">
        <v>0</v>
      </c>
      <c r="DK1409" s="234" t="s">
        <v>137</v>
      </c>
      <c r="DL1409" s="181">
        <v>5</v>
      </c>
      <c r="DM1409" s="181">
        <v>1</v>
      </c>
      <c r="DN1409" s="358">
        <v>0.2</v>
      </c>
      <c r="DO1409" s="234" t="s">
        <v>9063</v>
      </c>
      <c r="DP1409" s="181">
        <v>0</v>
      </c>
      <c r="DQ1409" s="234" t="s">
        <v>137</v>
      </c>
      <c r="DR1409" s="181">
        <v>40</v>
      </c>
      <c r="DS1409" s="181">
        <v>40</v>
      </c>
      <c r="DT1409" s="358">
        <v>1</v>
      </c>
      <c r="DU1409" s="234"/>
      <c r="DV1409" s="181">
        <v>0</v>
      </c>
      <c r="DW1409" s="234" t="s">
        <v>137</v>
      </c>
      <c r="DX1409" s="181">
        <v>3</v>
      </c>
      <c r="DY1409" s="181">
        <v>0</v>
      </c>
      <c r="DZ1409" s="357">
        <v>0</v>
      </c>
      <c r="EA1409" s="234" t="s">
        <v>9063</v>
      </c>
      <c r="EB1409" s="181">
        <v>0</v>
      </c>
      <c r="EC1409" s="234" t="s">
        <v>137</v>
      </c>
      <c r="ED1409" s="181">
        <v>4</v>
      </c>
      <c r="EE1409" s="181">
        <v>1</v>
      </c>
      <c r="EF1409" s="357">
        <v>0.25</v>
      </c>
      <c r="EG1409" s="234" t="s">
        <v>9063</v>
      </c>
      <c r="EH1409" s="181">
        <v>0</v>
      </c>
      <c r="EI1409" s="234" t="s">
        <v>137</v>
      </c>
      <c r="EJ1409" s="181">
        <v>2</v>
      </c>
      <c r="EK1409" s="181">
        <v>0</v>
      </c>
      <c r="EL1409" s="357">
        <v>0</v>
      </c>
      <c r="EM1409" s="234" t="s">
        <v>9064</v>
      </c>
      <c r="EN1409" s="181">
        <v>2</v>
      </c>
      <c r="EO1409" s="234" t="s">
        <v>9064</v>
      </c>
      <c r="EP1409" s="181">
        <v>3</v>
      </c>
      <c r="EQ1409" s="181">
        <v>1</v>
      </c>
      <c r="ER1409" s="358">
        <v>0.33333333333333331</v>
      </c>
      <c r="ES1409" s="234" t="s">
        <v>18909</v>
      </c>
      <c r="ET1409" s="181">
        <v>1</v>
      </c>
      <c r="EU1409" s="234" t="s">
        <v>9065</v>
      </c>
      <c r="EV1409" s="181">
        <v>18</v>
      </c>
      <c r="EW1409" s="181">
        <v>0</v>
      </c>
      <c r="EX1409" s="359">
        <v>0</v>
      </c>
      <c r="EY1409" s="234" t="s">
        <v>9066</v>
      </c>
      <c r="EZ1409" s="181">
        <v>18</v>
      </c>
      <c r="FA1409" s="234" t="s">
        <v>9066</v>
      </c>
      <c r="FB1409" s="181">
        <v>4</v>
      </c>
      <c r="FC1409" s="181">
        <v>4</v>
      </c>
      <c r="FD1409" s="359">
        <v>1</v>
      </c>
      <c r="FE1409" s="234" t="s">
        <v>137</v>
      </c>
      <c r="FF1409" s="181">
        <v>0</v>
      </c>
      <c r="FG1409" s="234" t="s">
        <v>137</v>
      </c>
      <c r="FH1409" s="181">
        <v>2</v>
      </c>
      <c r="FI1409" s="181">
        <v>1</v>
      </c>
      <c r="FJ1409" s="359">
        <v>0.5</v>
      </c>
      <c r="FK1409" s="234" t="s">
        <v>9066</v>
      </c>
      <c r="FL1409" s="181">
        <v>0</v>
      </c>
      <c r="FM1409" s="234" t="s">
        <v>137</v>
      </c>
      <c r="FN1409" s="181">
        <v>0</v>
      </c>
      <c r="FO1409" s="181">
        <v>0</v>
      </c>
      <c r="FP1409" s="359" t="s">
        <v>148</v>
      </c>
      <c r="FQ1409" s="234" t="s">
        <v>137</v>
      </c>
      <c r="FR1409" s="181">
        <v>0</v>
      </c>
      <c r="FS1409" s="234" t="s">
        <v>137</v>
      </c>
      <c r="FT1409" s="181">
        <v>0</v>
      </c>
      <c r="FU1409" s="181">
        <v>0</v>
      </c>
      <c r="FV1409" s="359" t="s">
        <v>148</v>
      </c>
      <c r="FW1409" s="234" t="s">
        <v>137</v>
      </c>
      <c r="FX1409" s="181">
        <v>0</v>
      </c>
      <c r="FY1409" s="234" t="s">
        <v>137</v>
      </c>
      <c r="FZ1409" s="181">
        <v>7</v>
      </c>
      <c r="GA1409" s="181">
        <v>6</v>
      </c>
      <c r="GB1409" s="359">
        <v>0.8571428571428571</v>
      </c>
      <c r="GC1409" s="234" t="s">
        <v>9067</v>
      </c>
      <c r="GD1409" s="181">
        <v>0</v>
      </c>
      <c r="GE1409" s="234" t="s">
        <v>137</v>
      </c>
      <c r="GF1409" s="181">
        <v>4</v>
      </c>
      <c r="GG1409" s="181">
        <v>4</v>
      </c>
      <c r="GH1409" s="359">
        <v>1</v>
      </c>
      <c r="GI1409" s="234"/>
      <c r="GJ1409" s="181">
        <v>0</v>
      </c>
      <c r="GK1409" s="234" t="s">
        <v>137</v>
      </c>
      <c r="GL1409" s="181" t="s">
        <v>12125</v>
      </c>
      <c r="GM1409" s="181" t="s">
        <v>144</v>
      </c>
      <c r="GN1409" s="180" t="s">
        <v>133</v>
      </c>
      <c r="GO1409" s="272"/>
      <c r="GP1409" s="272"/>
      <c r="GQ1409" s="181" t="s">
        <v>156</v>
      </c>
      <c r="GR1409" s="181" t="s">
        <v>146</v>
      </c>
      <c r="GS1409" s="181" t="s">
        <v>132</v>
      </c>
      <c r="GT1409" s="181"/>
      <c r="GU1409" s="181" t="s">
        <v>132</v>
      </c>
      <c r="GV1409" s="181"/>
      <c r="GW1409" s="234"/>
      <c r="GX1409" s="181" t="s">
        <v>132</v>
      </c>
      <c r="GY1409" s="181"/>
      <c r="GZ1409" s="181" t="s">
        <v>132</v>
      </c>
      <c r="HA1409" s="181" t="s">
        <v>132</v>
      </c>
      <c r="HB1409" s="181"/>
      <c r="HC1409" s="181"/>
      <c r="HD1409" s="557"/>
      <c r="HE1409" s="550"/>
      <c r="HF1409" s="558" t="s">
        <v>132</v>
      </c>
      <c r="HG1409" s="550" t="s">
        <v>137</v>
      </c>
      <c r="HH1409" s="550" t="s">
        <v>137</v>
      </c>
      <c r="HI1409" s="558" t="s">
        <v>132</v>
      </c>
      <c r="HJ1409" s="558" t="s">
        <v>148</v>
      </c>
      <c r="HK1409" s="550"/>
    </row>
    <row r="1410" spans="1:219" s="164" customFormat="1" ht="99.75" customHeight="1">
      <c r="A1410" s="481" t="s">
        <v>18910</v>
      </c>
      <c r="B1410" s="482" t="s">
        <v>9026</v>
      </c>
      <c r="C1410" s="482" t="s">
        <v>9068</v>
      </c>
      <c r="D1410" s="483" t="s">
        <v>106</v>
      </c>
      <c r="E1410" s="181" t="s">
        <v>132</v>
      </c>
      <c r="F1410" s="181" t="s">
        <v>137</v>
      </c>
      <c r="G1410" s="234" t="s">
        <v>137</v>
      </c>
      <c r="H1410" s="181" t="s">
        <v>132</v>
      </c>
      <c r="I1410" s="234"/>
      <c r="J1410" s="234"/>
      <c r="K1410" s="355" t="s">
        <v>132</v>
      </c>
      <c r="L1410" s="181"/>
      <c r="M1410" s="434"/>
      <c r="N1410" s="181" t="s">
        <v>132</v>
      </c>
      <c r="O1410" s="181"/>
      <c r="P1410" s="234"/>
      <c r="Q1410" s="181" t="s">
        <v>132</v>
      </c>
      <c r="R1410" s="181"/>
      <c r="S1410" s="234"/>
      <c r="T1410" s="181" t="s">
        <v>132</v>
      </c>
      <c r="U1410" s="234"/>
      <c r="V1410" s="234"/>
      <c r="W1410" s="181" t="s">
        <v>132</v>
      </c>
      <c r="X1410" s="181"/>
      <c r="Y1410" s="234"/>
      <c r="Z1410" s="181"/>
      <c r="AA1410" s="181" t="s">
        <v>132</v>
      </c>
      <c r="AB1410" s="234" t="s">
        <v>9069</v>
      </c>
      <c r="AC1410" s="181"/>
      <c r="AD1410" s="181" t="s">
        <v>132</v>
      </c>
      <c r="AE1410" s="234" t="s">
        <v>9069</v>
      </c>
      <c r="AF1410" s="201" t="s">
        <v>148</v>
      </c>
      <c r="AG1410" s="181" t="s">
        <v>132</v>
      </c>
      <c r="AH1410" s="246" t="s">
        <v>18911</v>
      </c>
      <c r="AI1410" s="181" t="s">
        <v>132</v>
      </c>
      <c r="AJ1410" s="181"/>
      <c r="AK1410" s="234"/>
      <c r="AL1410" s="181" t="s">
        <v>132</v>
      </c>
      <c r="AM1410" s="181"/>
      <c r="AN1410" s="234"/>
      <c r="AO1410" s="181" t="s">
        <v>132</v>
      </c>
      <c r="AP1410" s="234"/>
      <c r="AQ1410" s="234"/>
      <c r="AR1410" s="181" t="s">
        <v>132</v>
      </c>
      <c r="AS1410" s="234"/>
      <c r="AT1410" s="234"/>
      <c r="AU1410" s="181" t="s">
        <v>132</v>
      </c>
      <c r="AV1410" s="181"/>
      <c r="AW1410" s="234"/>
      <c r="AX1410" s="181" t="s">
        <v>132</v>
      </c>
      <c r="AY1410" s="181"/>
      <c r="AZ1410" s="234"/>
      <c r="BA1410" s="181" t="s">
        <v>132</v>
      </c>
      <c r="BB1410" s="181"/>
      <c r="BC1410" s="234"/>
      <c r="BD1410" s="181">
        <v>6</v>
      </c>
      <c r="BE1410" s="181">
        <v>3</v>
      </c>
      <c r="BF1410" s="357">
        <v>0.5</v>
      </c>
      <c r="BG1410" s="234" t="s">
        <v>18912</v>
      </c>
      <c r="BH1410" s="181">
        <v>1</v>
      </c>
      <c r="BI1410" s="234" t="s">
        <v>18913</v>
      </c>
      <c r="BJ1410" s="181">
        <v>23</v>
      </c>
      <c r="BK1410" s="181">
        <v>9</v>
      </c>
      <c r="BL1410" s="357">
        <v>0.39130434782608697</v>
      </c>
      <c r="BM1410" s="234" t="s">
        <v>18914</v>
      </c>
      <c r="BN1410" s="181">
        <v>2</v>
      </c>
      <c r="BO1410" s="234" t="s">
        <v>18915</v>
      </c>
      <c r="BP1410" s="181">
        <v>3</v>
      </c>
      <c r="BQ1410" s="181">
        <v>3</v>
      </c>
      <c r="BR1410" s="357">
        <v>1</v>
      </c>
      <c r="BS1410" s="234"/>
      <c r="BT1410" s="181">
        <v>0</v>
      </c>
      <c r="BU1410" s="234"/>
      <c r="BV1410" s="181">
        <v>0</v>
      </c>
      <c r="BW1410" s="181">
        <v>0</v>
      </c>
      <c r="BX1410" s="358" t="s">
        <v>148</v>
      </c>
      <c r="BY1410" s="234"/>
      <c r="BZ1410" s="181">
        <v>0</v>
      </c>
      <c r="CA1410" s="234"/>
      <c r="CB1410" s="181">
        <v>0</v>
      </c>
      <c r="CC1410" s="181">
        <v>0</v>
      </c>
      <c r="CD1410" s="358" t="s">
        <v>148</v>
      </c>
      <c r="CE1410" s="234"/>
      <c r="CF1410" s="181">
        <v>0</v>
      </c>
      <c r="CG1410" s="234"/>
      <c r="CH1410" s="181">
        <v>2</v>
      </c>
      <c r="CI1410" s="181">
        <v>2</v>
      </c>
      <c r="CJ1410" s="358">
        <v>1</v>
      </c>
      <c r="CK1410" s="181"/>
      <c r="CL1410" s="181">
        <v>0</v>
      </c>
      <c r="CM1410" s="234"/>
      <c r="CN1410" s="181">
        <v>3</v>
      </c>
      <c r="CO1410" s="181">
        <v>2</v>
      </c>
      <c r="CP1410" s="358">
        <v>0.66666666666666663</v>
      </c>
      <c r="CQ1410" s="234" t="s">
        <v>18916</v>
      </c>
      <c r="CR1410" s="181">
        <v>0</v>
      </c>
      <c r="CS1410" s="234"/>
      <c r="CT1410" s="181">
        <v>2</v>
      </c>
      <c r="CU1410" s="181">
        <v>2</v>
      </c>
      <c r="CV1410" s="358">
        <v>1</v>
      </c>
      <c r="CW1410" s="234"/>
      <c r="CX1410" s="181">
        <v>0</v>
      </c>
      <c r="CY1410" s="234"/>
      <c r="CZ1410" s="181">
        <v>0</v>
      </c>
      <c r="DA1410" s="181">
        <v>0</v>
      </c>
      <c r="DB1410" s="358" t="s">
        <v>148</v>
      </c>
      <c r="DC1410" s="234"/>
      <c r="DD1410" s="181">
        <v>0</v>
      </c>
      <c r="DE1410" s="234"/>
      <c r="DF1410" s="181">
        <v>0</v>
      </c>
      <c r="DG1410" s="181">
        <v>0</v>
      </c>
      <c r="DH1410" s="358" t="s">
        <v>148</v>
      </c>
      <c r="DI1410" s="234"/>
      <c r="DJ1410" s="181">
        <v>0</v>
      </c>
      <c r="DK1410" s="234"/>
      <c r="DL1410" s="181">
        <v>4</v>
      </c>
      <c r="DM1410" s="181">
        <v>0</v>
      </c>
      <c r="DN1410" s="358">
        <v>0</v>
      </c>
      <c r="DO1410" s="234" t="s">
        <v>18917</v>
      </c>
      <c r="DP1410" s="181">
        <v>0</v>
      </c>
      <c r="DQ1410" s="234"/>
      <c r="DR1410" s="181">
        <v>50</v>
      </c>
      <c r="DS1410" s="181">
        <v>0</v>
      </c>
      <c r="DT1410" s="358">
        <v>0</v>
      </c>
      <c r="DU1410" s="234" t="s">
        <v>15312</v>
      </c>
      <c r="DV1410" s="181">
        <v>0</v>
      </c>
      <c r="DW1410" s="234"/>
      <c r="DX1410" s="181">
        <v>0</v>
      </c>
      <c r="DY1410" s="181">
        <v>0</v>
      </c>
      <c r="DZ1410" s="358" t="s">
        <v>148</v>
      </c>
      <c r="EA1410" s="234"/>
      <c r="EB1410" s="181">
        <v>0</v>
      </c>
      <c r="EC1410" s="234"/>
      <c r="ED1410" s="181">
        <v>0</v>
      </c>
      <c r="EE1410" s="181">
        <v>0</v>
      </c>
      <c r="EF1410" s="357" t="s">
        <v>148</v>
      </c>
      <c r="EG1410" s="234"/>
      <c r="EH1410" s="181">
        <v>0</v>
      </c>
      <c r="EI1410" s="234"/>
      <c r="EJ1410" s="181">
        <v>4</v>
      </c>
      <c r="EK1410" s="181">
        <v>0</v>
      </c>
      <c r="EL1410" s="357">
        <v>0</v>
      </c>
      <c r="EM1410" s="234" t="s">
        <v>18918</v>
      </c>
      <c r="EN1410" s="181">
        <v>4</v>
      </c>
      <c r="EO1410" s="234" t="s">
        <v>18919</v>
      </c>
      <c r="EP1410" s="181">
        <v>7</v>
      </c>
      <c r="EQ1410" s="181">
        <v>2</v>
      </c>
      <c r="ER1410" s="358">
        <v>0.2857142857142857</v>
      </c>
      <c r="ES1410" s="234" t="s">
        <v>19133</v>
      </c>
      <c r="ET1410" s="181">
        <v>3</v>
      </c>
      <c r="EU1410" s="234" t="s">
        <v>15313</v>
      </c>
      <c r="EV1410" s="181">
        <v>29</v>
      </c>
      <c r="EW1410" s="181">
        <v>0</v>
      </c>
      <c r="EX1410" s="359">
        <v>0</v>
      </c>
      <c r="EY1410" s="234" t="s">
        <v>18920</v>
      </c>
      <c r="EZ1410" s="181">
        <v>29</v>
      </c>
      <c r="FA1410" s="234" t="s">
        <v>18921</v>
      </c>
      <c r="FB1410" s="181">
        <v>2</v>
      </c>
      <c r="FC1410" s="181">
        <v>2</v>
      </c>
      <c r="FD1410" s="359">
        <v>1</v>
      </c>
      <c r="FE1410" s="234"/>
      <c r="FF1410" s="181">
        <v>0</v>
      </c>
      <c r="FG1410" s="234"/>
      <c r="FH1410" s="181">
        <v>0</v>
      </c>
      <c r="FI1410" s="181">
        <v>0</v>
      </c>
      <c r="FJ1410" s="359" t="s">
        <v>148</v>
      </c>
      <c r="FK1410" s="234"/>
      <c r="FL1410" s="181">
        <v>0</v>
      </c>
      <c r="FM1410" s="234"/>
      <c r="FN1410" s="181">
        <v>0</v>
      </c>
      <c r="FO1410" s="181">
        <v>0</v>
      </c>
      <c r="FP1410" s="359" t="s">
        <v>148</v>
      </c>
      <c r="FQ1410" s="234"/>
      <c r="FR1410" s="181">
        <v>0</v>
      </c>
      <c r="FS1410" s="234"/>
      <c r="FT1410" s="181">
        <v>0</v>
      </c>
      <c r="FU1410" s="181">
        <v>0</v>
      </c>
      <c r="FV1410" s="359" t="s">
        <v>148</v>
      </c>
      <c r="FW1410" s="234"/>
      <c r="FX1410" s="181">
        <v>0</v>
      </c>
      <c r="FY1410" s="234"/>
      <c r="FZ1410" s="181">
        <v>2</v>
      </c>
      <c r="GA1410" s="181">
        <v>2</v>
      </c>
      <c r="GB1410" s="359">
        <v>1</v>
      </c>
      <c r="GC1410" s="234"/>
      <c r="GD1410" s="181">
        <v>0</v>
      </c>
      <c r="GE1410" s="234"/>
      <c r="GF1410" s="181">
        <v>29</v>
      </c>
      <c r="GG1410" s="181">
        <v>0</v>
      </c>
      <c r="GH1410" s="359">
        <v>0</v>
      </c>
      <c r="GI1410" s="234" t="s">
        <v>18922</v>
      </c>
      <c r="GJ1410" s="181">
        <v>29</v>
      </c>
      <c r="GK1410" s="234" t="s">
        <v>9070</v>
      </c>
      <c r="GL1410" s="181" t="s">
        <v>143</v>
      </c>
      <c r="GM1410" s="181" t="s">
        <v>144</v>
      </c>
      <c r="GN1410" s="180" t="s">
        <v>133</v>
      </c>
      <c r="GO1410" s="272"/>
      <c r="GP1410" s="272"/>
      <c r="GQ1410" s="181" t="s">
        <v>156</v>
      </c>
      <c r="GR1410" s="181" t="s">
        <v>146</v>
      </c>
      <c r="GS1410" s="181" t="s">
        <v>132</v>
      </c>
      <c r="GT1410" s="181" t="s">
        <v>132</v>
      </c>
      <c r="GU1410" s="181" t="s">
        <v>132</v>
      </c>
      <c r="GV1410" s="181"/>
      <c r="GW1410" s="234"/>
      <c r="GX1410" s="181" t="s">
        <v>132</v>
      </c>
      <c r="GY1410" s="181"/>
      <c r="GZ1410" s="181" t="s">
        <v>132</v>
      </c>
      <c r="HA1410" s="181"/>
      <c r="HB1410" s="181"/>
      <c r="HC1410" s="181"/>
      <c r="HD1410" s="557" t="s">
        <v>132</v>
      </c>
      <c r="HE1410" s="550"/>
      <c r="HF1410" s="558" t="s">
        <v>132</v>
      </c>
      <c r="HG1410" s="550"/>
      <c r="HH1410" s="550"/>
      <c r="HI1410" s="558" t="s">
        <v>132</v>
      </c>
      <c r="HJ1410" s="558" t="s">
        <v>148</v>
      </c>
      <c r="HK1410" s="550"/>
    </row>
    <row r="1411" spans="1:219" s="164" customFormat="1" ht="105.75" customHeight="1">
      <c r="A1411" s="337" t="s">
        <v>18923</v>
      </c>
      <c r="B1411" s="181" t="s">
        <v>9026</v>
      </c>
      <c r="C1411" s="181" t="s">
        <v>9071</v>
      </c>
      <c r="D1411" s="195" t="s">
        <v>98</v>
      </c>
      <c r="E1411" s="181" t="s">
        <v>132</v>
      </c>
      <c r="F1411" s="181" t="s">
        <v>137</v>
      </c>
      <c r="G1411" s="234" t="s">
        <v>137</v>
      </c>
      <c r="H1411" s="181" t="s">
        <v>132</v>
      </c>
      <c r="I1411" s="234" t="s">
        <v>137</v>
      </c>
      <c r="J1411" s="234" t="s">
        <v>137</v>
      </c>
      <c r="K1411" s="355" t="s">
        <v>138</v>
      </c>
      <c r="L1411" s="181" t="s">
        <v>132</v>
      </c>
      <c r="M1411" s="434" t="s">
        <v>9072</v>
      </c>
      <c r="N1411" s="181" t="s">
        <v>138</v>
      </c>
      <c r="O1411" s="181"/>
      <c r="P1411" s="234"/>
      <c r="Q1411" s="181" t="s">
        <v>138</v>
      </c>
      <c r="R1411" s="181" t="s">
        <v>132</v>
      </c>
      <c r="S1411" s="234" t="s">
        <v>9072</v>
      </c>
      <c r="T1411" s="181" t="s">
        <v>138</v>
      </c>
      <c r="U1411" s="234" t="s">
        <v>137</v>
      </c>
      <c r="V1411" s="234" t="s">
        <v>137</v>
      </c>
      <c r="W1411" s="181" t="s">
        <v>132</v>
      </c>
      <c r="X1411" s="181" t="s">
        <v>137</v>
      </c>
      <c r="Y1411" s="234" t="s">
        <v>137</v>
      </c>
      <c r="Z1411" s="181" t="s">
        <v>132</v>
      </c>
      <c r="AA1411" s="181" t="s">
        <v>137</v>
      </c>
      <c r="AB1411" s="234" t="s">
        <v>137</v>
      </c>
      <c r="AC1411" s="181" t="s">
        <v>132</v>
      </c>
      <c r="AD1411" s="181" t="s">
        <v>137</v>
      </c>
      <c r="AE1411" s="234" t="s">
        <v>137</v>
      </c>
      <c r="AF1411" s="201" t="s">
        <v>132</v>
      </c>
      <c r="AG1411" s="181"/>
      <c r="AH1411" s="246"/>
      <c r="AI1411" s="181" t="s">
        <v>132</v>
      </c>
      <c r="AJ1411" s="181" t="s">
        <v>137</v>
      </c>
      <c r="AK1411" s="234" t="s">
        <v>137</v>
      </c>
      <c r="AL1411" s="181" t="s">
        <v>138</v>
      </c>
      <c r="AM1411" s="181" t="s">
        <v>132</v>
      </c>
      <c r="AN1411" s="234" t="s">
        <v>3245</v>
      </c>
      <c r="AO1411" s="181" t="s">
        <v>138</v>
      </c>
      <c r="AP1411" s="234" t="s">
        <v>137</v>
      </c>
      <c r="AQ1411" s="234" t="s">
        <v>137</v>
      </c>
      <c r="AR1411" s="181" t="s">
        <v>138</v>
      </c>
      <c r="AS1411" s="234" t="s">
        <v>137</v>
      </c>
      <c r="AT1411" s="234" t="s">
        <v>137</v>
      </c>
      <c r="AU1411" s="181" t="s">
        <v>132</v>
      </c>
      <c r="AV1411" s="181" t="s">
        <v>137</v>
      </c>
      <c r="AW1411" s="234" t="s">
        <v>137</v>
      </c>
      <c r="AX1411" s="181" t="s">
        <v>132</v>
      </c>
      <c r="AY1411" s="181" t="s">
        <v>137</v>
      </c>
      <c r="AZ1411" s="234" t="s">
        <v>137</v>
      </c>
      <c r="BA1411" s="181" t="s">
        <v>138</v>
      </c>
      <c r="BB1411" s="181"/>
      <c r="BC1411" s="234"/>
      <c r="BD1411" s="181">
        <v>21</v>
      </c>
      <c r="BE1411" s="181">
        <v>0</v>
      </c>
      <c r="BF1411" s="357">
        <v>0</v>
      </c>
      <c r="BG1411" s="234" t="s">
        <v>12470</v>
      </c>
      <c r="BH1411" s="181">
        <v>2</v>
      </c>
      <c r="BI1411" s="234" t="s">
        <v>12471</v>
      </c>
      <c r="BJ1411" s="181">
        <v>7</v>
      </c>
      <c r="BK1411" s="181">
        <v>1</v>
      </c>
      <c r="BL1411" s="357">
        <v>0.14285714285714285</v>
      </c>
      <c r="BM1411" s="234" t="s">
        <v>12470</v>
      </c>
      <c r="BN1411" s="181">
        <v>5</v>
      </c>
      <c r="BO1411" s="234" t="s">
        <v>12504</v>
      </c>
      <c r="BP1411" s="181">
        <v>1</v>
      </c>
      <c r="BQ1411" s="181">
        <v>0</v>
      </c>
      <c r="BR1411" s="357">
        <v>0</v>
      </c>
      <c r="BS1411" s="234" t="s">
        <v>9073</v>
      </c>
      <c r="BT1411" s="181">
        <v>0</v>
      </c>
      <c r="BU1411" s="234" t="s">
        <v>137</v>
      </c>
      <c r="BV1411" s="181">
        <v>0</v>
      </c>
      <c r="BW1411" s="181">
        <v>0</v>
      </c>
      <c r="BX1411" s="358" t="s">
        <v>148</v>
      </c>
      <c r="BY1411" s="234"/>
      <c r="BZ1411" s="181">
        <v>0</v>
      </c>
      <c r="CA1411" s="234" t="s">
        <v>137</v>
      </c>
      <c r="CB1411" s="181">
        <v>4</v>
      </c>
      <c r="CC1411" s="181">
        <v>4</v>
      </c>
      <c r="CD1411" s="358">
        <v>1</v>
      </c>
      <c r="CE1411" s="234" t="s">
        <v>137</v>
      </c>
      <c r="CF1411" s="181">
        <v>0</v>
      </c>
      <c r="CG1411" s="234" t="s">
        <v>137</v>
      </c>
      <c r="CH1411" s="181">
        <v>0</v>
      </c>
      <c r="CI1411" s="181">
        <v>0</v>
      </c>
      <c r="CJ1411" s="358" t="s">
        <v>148</v>
      </c>
      <c r="CK1411" s="181"/>
      <c r="CL1411" s="181">
        <v>0</v>
      </c>
      <c r="CM1411" s="234" t="s">
        <v>137</v>
      </c>
      <c r="CN1411" s="181">
        <v>2</v>
      </c>
      <c r="CO1411" s="181">
        <v>2</v>
      </c>
      <c r="CP1411" s="358">
        <v>1</v>
      </c>
      <c r="CQ1411" s="234" t="s">
        <v>137</v>
      </c>
      <c r="CR1411" s="181">
        <v>0</v>
      </c>
      <c r="CS1411" s="234" t="s">
        <v>137</v>
      </c>
      <c r="CT1411" s="181">
        <v>0</v>
      </c>
      <c r="CU1411" s="181">
        <v>0</v>
      </c>
      <c r="CV1411" s="358" t="s">
        <v>148</v>
      </c>
      <c r="CW1411" s="234" t="s">
        <v>137</v>
      </c>
      <c r="CX1411" s="181">
        <v>0</v>
      </c>
      <c r="CY1411" s="234" t="s">
        <v>137</v>
      </c>
      <c r="CZ1411" s="181">
        <v>0</v>
      </c>
      <c r="DA1411" s="181">
        <v>0</v>
      </c>
      <c r="DB1411" s="358" t="s">
        <v>148</v>
      </c>
      <c r="DC1411" s="234" t="s">
        <v>137</v>
      </c>
      <c r="DD1411" s="181">
        <v>0</v>
      </c>
      <c r="DE1411" s="234" t="s">
        <v>137</v>
      </c>
      <c r="DF1411" s="181">
        <v>0</v>
      </c>
      <c r="DG1411" s="181">
        <v>0</v>
      </c>
      <c r="DH1411" s="358" t="s">
        <v>148</v>
      </c>
      <c r="DI1411" s="234" t="s">
        <v>137</v>
      </c>
      <c r="DJ1411" s="181">
        <v>0</v>
      </c>
      <c r="DK1411" s="234" t="s">
        <v>137</v>
      </c>
      <c r="DL1411" s="181">
        <v>2</v>
      </c>
      <c r="DM1411" s="181">
        <v>0</v>
      </c>
      <c r="DN1411" s="358">
        <v>0</v>
      </c>
      <c r="DO1411" s="234" t="s">
        <v>9074</v>
      </c>
      <c r="DP1411" s="181">
        <v>0</v>
      </c>
      <c r="DQ1411" s="234" t="s">
        <v>137</v>
      </c>
      <c r="DR1411" s="181">
        <v>69</v>
      </c>
      <c r="DS1411" s="181">
        <v>0</v>
      </c>
      <c r="DT1411" s="358">
        <v>0</v>
      </c>
      <c r="DU1411" s="234" t="s">
        <v>9075</v>
      </c>
      <c r="DV1411" s="181">
        <v>0</v>
      </c>
      <c r="DW1411" s="234" t="s">
        <v>137</v>
      </c>
      <c r="DX1411" s="181">
        <v>3</v>
      </c>
      <c r="DY1411" s="181">
        <v>0</v>
      </c>
      <c r="DZ1411" s="357">
        <v>0</v>
      </c>
      <c r="EA1411" s="234" t="s">
        <v>9076</v>
      </c>
      <c r="EB1411" s="181">
        <v>1</v>
      </c>
      <c r="EC1411" s="234" t="s">
        <v>9077</v>
      </c>
      <c r="ED1411" s="181">
        <v>4</v>
      </c>
      <c r="EE1411" s="181">
        <v>0</v>
      </c>
      <c r="EF1411" s="357">
        <v>0</v>
      </c>
      <c r="EG1411" s="234" t="s">
        <v>9078</v>
      </c>
      <c r="EH1411" s="181">
        <v>0</v>
      </c>
      <c r="EI1411" s="234" t="s">
        <v>137</v>
      </c>
      <c r="EJ1411" s="181">
        <v>4</v>
      </c>
      <c r="EK1411" s="181">
        <v>0</v>
      </c>
      <c r="EL1411" s="357">
        <v>0</v>
      </c>
      <c r="EM1411" s="234" t="s">
        <v>9079</v>
      </c>
      <c r="EN1411" s="181">
        <v>4</v>
      </c>
      <c r="EO1411" s="234" t="s">
        <v>9080</v>
      </c>
      <c r="EP1411" s="181">
        <v>4</v>
      </c>
      <c r="EQ1411" s="181">
        <v>1</v>
      </c>
      <c r="ER1411" s="358">
        <v>0.25</v>
      </c>
      <c r="ES1411" s="234" t="s">
        <v>9081</v>
      </c>
      <c r="ET1411" s="181">
        <v>1</v>
      </c>
      <c r="EU1411" s="234" t="s">
        <v>9082</v>
      </c>
      <c r="EV1411" s="181">
        <v>43</v>
      </c>
      <c r="EW1411" s="181">
        <v>0</v>
      </c>
      <c r="EX1411" s="359">
        <v>0</v>
      </c>
      <c r="EY1411" s="234" t="s">
        <v>13631</v>
      </c>
      <c r="EZ1411" s="181">
        <v>23</v>
      </c>
      <c r="FA1411" s="234" t="s">
        <v>13632</v>
      </c>
      <c r="FB1411" s="181">
        <v>0</v>
      </c>
      <c r="FC1411" s="181">
        <v>0</v>
      </c>
      <c r="FD1411" s="359" t="s">
        <v>148</v>
      </c>
      <c r="FE1411" s="234" t="s">
        <v>137</v>
      </c>
      <c r="FF1411" s="181">
        <v>0</v>
      </c>
      <c r="FG1411" s="234" t="s">
        <v>137</v>
      </c>
      <c r="FH1411" s="181">
        <v>0</v>
      </c>
      <c r="FI1411" s="181">
        <v>0</v>
      </c>
      <c r="FJ1411" s="359" t="s">
        <v>148</v>
      </c>
      <c r="FK1411" s="234" t="s">
        <v>137</v>
      </c>
      <c r="FL1411" s="181">
        <v>0</v>
      </c>
      <c r="FM1411" s="234" t="s">
        <v>137</v>
      </c>
      <c r="FN1411" s="181">
        <v>2</v>
      </c>
      <c r="FO1411" s="181">
        <v>0</v>
      </c>
      <c r="FP1411" s="359">
        <v>0</v>
      </c>
      <c r="FQ1411" s="234" t="s">
        <v>9083</v>
      </c>
      <c r="FR1411" s="181">
        <v>2</v>
      </c>
      <c r="FS1411" s="234" t="s">
        <v>9083</v>
      </c>
      <c r="FT1411" s="181">
        <v>0</v>
      </c>
      <c r="FU1411" s="181">
        <v>0</v>
      </c>
      <c r="FV1411" s="359" t="s">
        <v>148</v>
      </c>
      <c r="FW1411" s="234" t="s">
        <v>137</v>
      </c>
      <c r="FX1411" s="181">
        <v>0</v>
      </c>
      <c r="FY1411" s="234" t="s">
        <v>137</v>
      </c>
      <c r="FZ1411" s="181">
        <v>4</v>
      </c>
      <c r="GA1411" s="181">
        <v>1</v>
      </c>
      <c r="GB1411" s="359">
        <v>0.25</v>
      </c>
      <c r="GC1411" s="234" t="s">
        <v>15314</v>
      </c>
      <c r="GD1411" s="181">
        <v>0</v>
      </c>
      <c r="GE1411" s="234" t="s">
        <v>137</v>
      </c>
      <c r="GF1411" s="181">
        <v>3</v>
      </c>
      <c r="GG1411" s="181">
        <v>0</v>
      </c>
      <c r="GH1411" s="359">
        <v>0</v>
      </c>
      <c r="GI1411" s="234" t="s">
        <v>9084</v>
      </c>
      <c r="GJ1411" s="181">
        <v>3</v>
      </c>
      <c r="GK1411" s="234" t="s">
        <v>9085</v>
      </c>
      <c r="GL1411" s="181" t="s">
        <v>143</v>
      </c>
      <c r="GM1411" s="181" t="s">
        <v>144</v>
      </c>
      <c r="GN1411" s="180" t="s">
        <v>133</v>
      </c>
      <c r="GO1411" s="272"/>
      <c r="GP1411" s="272"/>
      <c r="GQ1411" s="181" t="s">
        <v>145</v>
      </c>
      <c r="GR1411" s="181" t="s">
        <v>146</v>
      </c>
      <c r="GS1411" s="181"/>
      <c r="GT1411" s="181"/>
      <c r="GU1411" s="181"/>
      <c r="GV1411" s="181"/>
      <c r="GW1411" s="234"/>
      <c r="GX1411" s="181"/>
      <c r="GY1411" s="181"/>
      <c r="GZ1411" s="181"/>
      <c r="HA1411" s="181"/>
      <c r="HB1411" s="181"/>
      <c r="HC1411" s="181"/>
      <c r="HD1411" s="557" t="s">
        <v>132</v>
      </c>
      <c r="HE1411" s="550" t="s">
        <v>132</v>
      </c>
      <c r="HF1411" s="558" t="s">
        <v>132</v>
      </c>
      <c r="HG1411" s="550" t="s">
        <v>137</v>
      </c>
      <c r="HH1411" s="550" t="s">
        <v>137</v>
      </c>
      <c r="HI1411" s="558" t="s">
        <v>132</v>
      </c>
      <c r="HJ1411" s="558" t="s">
        <v>148</v>
      </c>
      <c r="HK1411" s="550"/>
    </row>
    <row r="1412" spans="1:219" s="164" customFormat="1" ht="89.25" customHeight="1">
      <c r="A1412" s="337" t="s">
        <v>18924</v>
      </c>
      <c r="B1412" s="181" t="s">
        <v>9026</v>
      </c>
      <c r="C1412" s="181" t="s">
        <v>9086</v>
      </c>
      <c r="D1412" s="195" t="s">
        <v>98</v>
      </c>
      <c r="E1412" s="181" t="s">
        <v>132</v>
      </c>
      <c r="F1412" s="181" t="s">
        <v>137</v>
      </c>
      <c r="G1412" s="234" t="s">
        <v>137</v>
      </c>
      <c r="H1412" s="181" t="s">
        <v>132</v>
      </c>
      <c r="I1412" s="234" t="s">
        <v>137</v>
      </c>
      <c r="J1412" s="234" t="s">
        <v>137</v>
      </c>
      <c r="K1412" s="355"/>
      <c r="L1412" s="181"/>
      <c r="M1412" s="434"/>
      <c r="N1412" s="181"/>
      <c r="O1412" s="181"/>
      <c r="P1412" s="434"/>
      <c r="Q1412" s="181" t="s">
        <v>132</v>
      </c>
      <c r="R1412" s="181" t="s">
        <v>137</v>
      </c>
      <c r="S1412" s="234" t="s">
        <v>137</v>
      </c>
      <c r="T1412" s="181" t="s">
        <v>138</v>
      </c>
      <c r="U1412" s="234" t="s">
        <v>137</v>
      </c>
      <c r="V1412" s="234" t="s">
        <v>137</v>
      </c>
      <c r="W1412" s="181" t="s">
        <v>132</v>
      </c>
      <c r="X1412" s="181" t="s">
        <v>137</v>
      </c>
      <c r="Y1412" s="234" t="s">
        <v>137</v>
      </c>
      <c r="Z1412" s="181" t="s">
        <v>138</v>
      </c>
      <c r="AA1412" s="181" t="s">
        <v>132</v>
      </c>
      <c r="AB1412" s="234" t="s">
        <v>9087</v>
      </c>
      <c r="AC1412" s="181" t="s">
        <v>132</v>
      </c>
      <c r="AD1412" s="181" t="s">
        <v>137</v>
      </c>
      <c r="AE1412" s="234" t="s">
        <v>137</v>
      </c>
      <c r="AF1412" s="195" t="s">
        <v>148</v>
      </c>
      <c r="AG1412" s="181" t="s">
        <v>132</v>
      </c>
      <c r="AH1412" s="234" t="s">
        <v>18925</v>
      </c>
      <c r="AI1412" s="181" t="s">
        <v>132</v>
      </c>
      <c r="AJ1412" s="181" t="s">
        <v>137</v>
      </c>
      <c r="AK1412" s="234" t="s">
        <v>137</v>
      </c>
      <c r="AL1412" s="181" t="s">
        <v>132</v>
      </c>
      <c r="AM1412" s="181"/>
      <c r="AN1412" s="234"/>
      <c r="AO1412" s="181" t="s">
        <v>138</v>
      </c>
      <c r="AP1412" s="234" t="s">
        <v>137</v>
      </c>
      <c r="AQ1412" s="234" t="s">
        <v>137</v>
      </c>
      <c r="AR1412" s="181" t="s">
        <v>138</v>
      </c>
      <c r="AS1412" s="234" t="s">
        <v>137</v>
      </c>
      <c r="AT1412" s="234" t="s">
        <v>137</v>
      </c>
      <c r="AU1412" s="181" t="s">
        <v>132</v>
      </c>
      <c r="AV1412" s="181" t="s">
        <v>137</v>
      </c>
      <c r="AW1412" s="234" t="s">
        <v>137</v>
      </c>
      <c r="AX1412" s="181" t="s">
        <v>132</v>
      </c>
      <c r="AY1412" s="181" t="s">
        <v>137</v>
      </c>
      <c r="AZ1412" s="234" t="s">
        <v>137</v>
      </c>
      <c r="BA1412" s="181" t="s">
        <v>138</v>
      </c>
      <c r="BB1412" s="181" t="s">
        <v>132</v>
      </c>
      <c r="BC1412" s="234" t="s">
        <v>9087</v>
      </c>
      <c r="BD1412" s="181">
        <v>7</v>
      </c>
      <c r="BE1412" s="181">
        <v>2</v>
      </c>
      <c r="BF1412" s="357">
        <v>0.2857142857142857</v>
      </c>
      <c r="BG1412" s="234" t="s">
        <v>18926</v>
      </c>
      <c r="BH1412" s="181">
        <v>0</v>
      </c>
      <c r="BI1412" s="234"/>
      <c r="BJ1412" s="181">
        <v>9</v>
      </c>
      <c r="BK1412" s="181">
        <v>3</v>
      </c>
      <c r="BL1412" s="357">
        <v>0.33333333333333331</v>
      </c>
      <c r="BM1412" s="234" t="s">
        <v>18927</v>
      </c>
      <c r="BN1412" s="181">
        <v>0</v>
      </c>
      <c r="BO1412" s="234" t="s">
        <v>137</v>
      </c>
      <c r="BP1412" s="181">
        <v>2</v>
      </c>
      <c r="BQ1412" s="181">
        <v>1</v>
      </c>
      <c r="BR1412" s="357">
        <v>0.5</v>
      </c>
      <c r="BS1412" s="234" t="s">
        <v>9089</v>
      </c>
      <c r="BT1412" s="181">
        <v>0</v>
      </c>
      <c r="BU1412" s="234" t="s">
        <v>137</v>
      </c>
      <c r="BV1412" s="181">
        <v>0</v>
      </c>
      <c r="BW1412" s="181">
        <v>0</v>
      </c>
      <c r="BX1412" s="358" t="s">
        <v>148</v>
      </c>
      <c r="BY1412" s="234"/>
      <c r="BZ1412" s="181">
        <v>0</v>
      </c>
      <c r="CA1412" s="234" t="s">
        <v>137</v>
      </c>
      <c r="CB1412" s="181">
        <v>3</v>
      </c>
      <c r="CC1412" s="181">
        <v>3</v>
      </c>
      <c r="CD1412" s="358">
        <v>1</v>
      </c>
      <c r="CE1412" s="234" t="s">
        <v>137</v>
      </c>
      <c r="CF1412" s="181">
        <v>0</v>
      </c>
      <c r="CG1412" s="234" t="s">
        <v>137</v>
      </c>
      <c r="CH1412" s="181">
        <v>0</v>
      </c>
      <c r="CI1412" s="181">
        <v>0</v>
      </c>
      <c r="CJ1412" s="358" t="s">
        <v>148</v>
      </c>
      <c r="CK1412" s="181" t="s">
        <v>137</v>
      </c>
      <c r="CL1412" s="181">
        <v>0</v>
      </c>
      <c r="CM1412" s="234" t="s">
        <v>137</v>
      </c>
      <c r="CN1412" s="181">
        <v>2</v>
      </c>
      <c r="CO1412" s="181">
        <v>1</v>
      </c>
      <c r="CP1412" s="358">
        <v>0.5</v>
      </c>
      <c r="CQ1412" s="234" t="s">
        <v>9090</v>
      </c>
      <c r="CR1412" s="181">
        <v>0</v>
      </c>
      <c r="CS1412" s="234" t="s">
        <v>137</v>
      </c>
      <c r="CT1412" s="181">
        <v>2</v>
      </c>
      <c r="CU1412" s="181">
        <v>2</v>
      </c>
      <c r="CV1412" s="358">
        <v>1</v>
      </c>
      <c r="CW1412" s="234" t="s">
        <v>137</v>
      </c>
      <c r="CX1412" s="181">
        <v>0</v>
      </c>
      <c r="CY1412" s="234" t="s">
        <v>137</v>
      </c>
      <c r="CZ1412" s="181">
        <v>2</v>
      </c>
      <c r="DA1412" s="181">
        <v>2</v>
      </c>
      <c r="DB1412" s="358">
        <v>1</v>
      </c>
      <c r="DC1412" s="234" t="s">
        <v>137</v>
      </c>
      <c r="DD1412" s="181">
        <v>0</v>
      </c>
      <c r="DE1412" s="234" t="s">
        <v>137</v>
      </c>
      <c r="DF1412" s="181">
        <v>0</v>
      </c>
      <c r="DG1412" s="181">
        <v>0</v>
      </c>
      <c r="DH1412" s="358" t="s">
        <v>148</v>
      </c>
      <c r="DI1412" s="234" t="s">
        <v>137</v>
      </c>
      <c r="DJ1412" s="181">
        <v>0</v>
      </c>
      <c r="DK1412" s="234" t="s">
        <v>137</v>
      </c>
      <c r="DL1412" s="181">
        <v>5</v>
      </c>
      <c r="DM1412" s="181">
        <v>3</v>
      </c>
      <c r="DN1412" s="358">
        <v>0.6</v>
      </c>
      <c r="DO1412" s="234" t="s">
        <v>9088</v>
      </c>
      <c r="DP1412" s="181">
        <v>0</v>
      </c>
      <c r="DQ1412" s="234" t="s">
        <v>137</v>
      </c>
      <c r="DR1412" s="181">
        <v>28</v>
      </c>
      <c r="DS1412" s="181">
        <v>0</v>
      </c>
      <c r="DT1412" s="358">
        <v>0</v>
      </c>
      <c r="DU1412" s="234" t="s">
        <v>18928</v>
      </c>
      <c r="DV1412" s="181">
        <v>0</v>
      </c>
      <c r="DW1412" s="234" t="s">
        <v>137</v>
      </c>
      <c r="DX1412" s="181">
        <v>2</v>
      </c>
      <c r="DY1412" s="181">
        <v>0</v>
      </c>
      <c r="DZ1412" s="357">
        <v>0</v>
      </c>
      <c r="EA1412" s="234" t="s">
        <v>18929</v>
      </c>
      <c r="EB1412" s="181">
        <v>0</v>
      </c>
      <c r="EC1412" s="234" t="s">
        <v>137</v>
      </c>
      <c r="ED1412" s="181">
        <v>1</v>
      </c>
      <c r="EE1412" s="181">
        <v>0</v>
      </c>
      <c r="EF1412" s="357">
        <v>0</v>
      </c>
      <c r="EG1412" s="234" t="s">
        <v>9091</v>
      </c>
      <c r="EH1412" s="181">
        <v>0</v>
      </c>
      <c r="EI1412" s="234" t="s">
        <v>137</v>
      </c>
      <c r="EJ1412" s="181">
        <v>1</v>
      </c>
      <c r="EK1412" s="181">
        <v>0</v>
      </c>
      <c r="EL1412" s="357">
        <v>0</v>
      </c>
      <c r="EM1412" s="234" t="s">
        <v>15315</v>
      </c>
      <c r="EN1412" s="181">
        <v>1</v>
      </c>
      <c r="EO1412" s="234" t="s">
        <v>18930</v>
      </c>
      <c r="EP1412" s="181">
        <v>0</v>
      </c>
      <c r="EQ1412" s="181">
        <v>0</v>
      </c>
      <c r="ER1412" s="358" t="s">
        <v>148</v>
      </c>
      <c r="ES1412" s="234" t="s">
        <v>137</v>
      </c>
      <c r="ET1412" s="181">
        <v>0</v>
      </c>
      <c r="EU1412" s="234" t="s">
        <v>137</v>
      </c>
      <c r="EV1412" s="181">
        <v>7</v>
      </c>
      <c r="EW1412" s="181">
        <v>0</v>
      </c>
      <c r="EX1412" s="358">
        <v>0</v>
      </c>
      <c r="EY1412" s="234" t="s">
        <v>18931</v>
      </c>
      <c r="EZ1412" s="181">
        <v>7</v>
      </c>
      <c r="FA1412" s="234" t="s">
        <v>18932</v>
      </c>
      <c r="FB1412" s="181">
        <v>1</v>
      </c>
      <c r="FC1412" s="181">
        <v>0</v>
      </c>
      <c r="FD1412" s="358">
        <v>0</v>
      </c>
      <c r="FE1412" s="234" t="s">
        <v>18933</v>
      </c>
      <c r="FF1412" s="181">
        <v>1</v>
      </c>
      <c r="FG1412" s="234" t="s">
        <v>15316</v>
      </c>
      <c r="FH1412" s="181">
        <v>2</v>
      </c>
      <c r="FI1412" s="181">
        <v>0</v>
      </c>
      <c r="FJ1412" s="358">
        <v>0</v>
      </c>
      <c r="FK1412" s="234" t="s">
        <v>9092</v>
      </c>
      <c r="FL1412" s="181">
        <v>2</v>
      </c>
      <c r="FM1412" s="234" t="s">
        <v>9093</v>
      </c>
      <c r="FN1412" s="181">
        <v>0</v>
      </c>
      <c r="FO1412" s="181">
        <v>0</v>
      </c>
      <c r="FP1412" s="358" t="s">
        <v>148</v>
      </c>
      <c r="FQ1412" s="234" t="s">
        <v>137</v>
      </c>
      <c r="FR1412" s="181">
        <v>0</v>
      </c>
      <c r="FS1412" s="234" t="s">
        <v>137</v>
      </c>
      <c r="FT1412" s="181">
        <v>0</v>
      </c>
      <c r="FU1412" s="181">
        <v>0</v>
      </c>
      <c r="FV1412" s="358" t="s">
        <v>148</v>
      </c>
      <c r="FW1412" s="234" t="s">
        <v>137</v>
      </c>
      <c r="FX1412" s="181">
        <v>0</v>
      </c>
      <c r="FY1412" s="234" t="s">
        <v>137</v>
      </c>
      <c r="FZ1412" s="181">
        <v>10</v>
      </c>
      <c r="GA1412" s="181">
        <v>9</v>
      </c>
      <c r="GB1412" s="358">
        <v>0.9</v>
      </c>
      <c r="GC1412" s="234" t="s">
        <v>18934</v>
      </c>
      <c r="GD1412" s="181">
        <v>1</v>
      </c>
      <c r="GE1412" s="234" t="s">
        <v>18935</v>
      </c>
      <c r="GF1412" s="181">
        <v>10</v>
      </c>
      <c r="GG1412" s="181">
        <v>2</v>
      </c>
      <c r="GH1412" s="358">
        <v>0.2</v>
      </c>
      <c r="GI1412" s="234" t="s">
        <v>9094</v>
      </c>
      <c r="GJ1412" s="181">
        <v>0</v>
      </c>
      <c r="GK1412" s="234" t="s">
        <v>137</v>
      </c>
      <c r="GL1412" s="181" t="s">
        <v>12125</v>
      </c>
      <c r="GM1412" s="181" t="s">
        <v>144</v>
      </c>
      <c r="GN1412" s="180" t="s">
        <v>133</v>
      </c>
      <c r="GO1412" s="272"/>
      <c r="GP1412" s="272"/>
      <c r="GQ1412" s="181" t="s">
        <v>145</v>
      </c>
      <c r="GR1412" s="181" t="s">
        <v>146</v>
      </c>
      <c r="GS1412" s="181"/>
      <c r="GT1412" s="181"/>
      <c r="GU1412" s="181"/>
      <c r="GV1412" s="181"/>
      <c r="GW1412" s="234"/>
      <c r="GX1412" s="181"/>
      <c r="GY1412" s="181"/>
      <c r="GZ1412" s="181"/>
      <c r="HA1412" s="181"/>
      <c r="HB1412" s="181"/>
      <c r="HC1412" s="181"/>
      <c r="HD1412" s="557" t="s">
        <v>132</v>
      </c>
      <c r="HE1412" s="550"/>
      <c r="HF1412" s="558" t="s">
        <v>132</v>
      </c>
      <c r="HG1412" s="550" t="s">
        <v>137</v>
      </c>
      <c r="HH1412" s="550" t="s">
        <v>137</v>
      </c>
      <c r="HI1412" s="558" t="s">
        <v>132</v>
      </c>
      <c r="HJ1412" s="558" t="s">
        <v>148</v>
      </c>
      <c r="HK1412" s="550"/>
    </row>
    <row r="1413" spans="1:219" s="164" customFormat="1" ht="89.25" customHeight="1">
      <c r="A1413" s="337" t="s">
        <v>18936</v>
      </c>
      <c r="B1413" s="181" t="s">
        <v>9026</v>
      </c>
      <c r="C1413" s="181" t="s">
        <v>9095</v>
      </c>
      <c r="D1413" s="195" t="s">
        <v>103</v>
      </c>
      <c r="E1413" s="181" t="s">
        <v>132</v>
      </c>
      <c r="F1413" s="181" t="s">
        <v>137</v>
      </c>
      <c r="G1413" s="234" t="s">
        <v>137</v>
      </c>
      <c r="H1413" s="181" t="s">
        <v>132</v>
      </c>
      <c r="I1413" s="234" t="s">
        <v>137</v>
      </c>
      <c r="J1413" s="234" t="s">
        <v>137</v>
      </c>
      <c r="K1413" s="355" t="s">
        <v>132</v>
      </c>
      <c r="L1413" s="181" t="s">
        <v>137</v>
      </c>
      <c r="M1413" s="434" t="s">
        <v>137</v>
      </c>
      <c r="N1413" s="181" t="s">
        <v>132</v>
      </c>
      <c r="O1413" s="181" t="s">
        <v>137</v>
      </c>
      <c r="P1413" s="234" t="s">
        <v>137</v>
      </c>
      <c r="Q1413" s="181" t="s">
        <v>132</v>
      </c>
      <c r="R1413" s="181" t="s">
        <v>137</v>
      </c>
      <c r="S1413" s="234" t="s">
        <v>137</v>
      </c>
      <c r="T1413" s="181" t="s">
        <v>132</v>
      </c>
      <c r="U1413" s="234" t="s">
        <v>137</v>
      </c>
      <c r="V1413" s="234" t="s">
        <v>137</v>
      </c>
      <c r="W1413" s="181" t="s">
        <v>132</v>
      </c>
      <c r="X1413" s="181" t="s">
        <v>137</v>
      </c>
      <c r="Y1413" s="234" t="s">
        <v>137</v>
      </c>
      <c r="Z1413" s="181" t="s">
        <v>132</v>
      </c>
      <c r="AA1413" s="181" t="s">
        <v>137</v>
      </c>
      <c r="AB1413" s="234" t="s">
        <v>137</v>
      </c>
      <c r="AC1413" s="181" t="s">
        <v>132</v>
      </c>
      <c r="AD1413" s="181" t="s">
        <v>137</v>
      </c>
      <c r="AE1413" s="234" t="s">
        <v>137</v>
      </c>
      <c r="AF1413" s="201" t="s">
        <v>148</v>
      </c>
      <c r="AG1413" s="181"/>
      <c r="AH1413" s="246"/>
      <c r="AI1413" s="181" t="s">
        <v>132</v>
      </c>
      <c r="AJ1413" s="181" t="s">
        <v>137</v>
      </c>
      <c r="AK1413" s="234" t="s">
        <v>137</v>
      </c>
      <c r="AL1413" s="181" t="s">
        <v>132</v>
      </c>
      <c r="AM1413" s="181" t="s">
        <v>137</v>
      </c>
      <c r="AN1413" s="234" t="s">
        <v>137</v>
      </c>
      <c r="AO1413" s="181" t="s">
        <v>138</v>
      </c>
      <c r="AP1413" s="234" t="s">
        <v>137</v>
      </c>
      <c r="AQ1413" s="234" t="s">
        <v>137</v>
      </c>
      <c r="AR1413" s="181" t="s">
        <v>132</v>
      </c>
      <c r="AS1413" s="234" t="s">
        <v>137</v>
      </c>
      <c r="AT1413" s="234" t="s">
        <v>137</v>
      </c>
      <c r="AU1413" s="181" t="s">
        <v>132</v>
      </c>
      <c r="AV1413" s="181" t="s">
        <v>137</v>
      </c>
      <c r="AW1413" s="234" t="s">
        <v>137</v>
      </c>
      <c r="AX1413" s="181" t="s">
        <v>132</v>
      </c>
      <c r="AY1413" s="181" t="s">
        <v>137</v>
      </c>
      <c r="AZ1413" s="234" t="s">
        <v>137</v>
      </c>
      <c r="BA1413" s="181" t="s">
        <v>132</v>
      </c>
      <c r="BB1413" s="181" t="s">
        <v>137</v>
      </c>
      <c r="BC1413" s="234" t="s">
        <v>137</v>
      </c>
      <c r="BD1413" s="181">
        <v>3</v>
      </c>
      <c r="BE1413" s="181">
        <v>3</v>
      </c>
      <c r="BF1413" s="357">
        <v>1</v>
      </c>
      <c r="BG1413" s="234" t="s">
        <v>137</v>
      </c>
      <c r="BH1413" s="181">
        <v>0</v>
      </c>
      <c r="BI1413" s="234"/>
      <c r="BJ1413" s="181">
        <v>14</v>
      </c>
      <c r="BK1413" s="181">
        <v>14</v>
      </c>
      <c r="BL1413" s="357">
        <v>1</v>
      </c>
      <c r="BM1413" s="234" t="s">
        <v>137</v>
      </c>
      <c r="BN1413" s="181">
        <v>0</v>
      </c>
      <c r="BO1413" s="234" t="s">
        <v>137</v>
      </c>
      <c r="BP1413" s="181">
        <v>1</v>
      </c>
      <c r="BQ1413" s="181">
        <v>1</v>
      </c>
      <c r="BR1413" s="357">
        <v>1</v>
      </c>
      <c r="BS1413" s="234" t="s">
        <v>137</v>
      </c>
      <c r="BT1413" s="181">
        <v>0</v>
      </c>
      <c r="BU1413" s="234" t="s">
        <v>137</v>
      </c>
      <c r="BV1413" s="181">
        <v>2</v>
      </c>
      <c r="BW1413" s="181">
        <v>0</v>
      </c>
      <c r="BX1413" s="358">
        <v>0</v>
      </c>
      <c r="BY1413" s="234" t="s">
        <v>9096</v>
      </c>
      <c r="BZ1413" s="181">
        <v>2</v>
      </c>
      <c r="CA1413" s="234" t="s">
        <v>9097</v>
      </c>
      <c r="CB1413" s="181">
        <v>0</v>
      </c>
      <c r="CC1413" s="181">
        <v>0</v>
      </c>
      <c r="CD1413" s="358" t="s">
        <v>148</v>
      </c>
      <c r="CE1413" s="234" t="s">
        <v>137</v>
      </c>
      <c r="CF1413" s="181">
        <v>0</v>
      </c>
      <c r="CG1413" s="234" t="s">
        <v>137</v>
      </c>
      <c r="CH1413" s="181">
        <v>1</v>
      </c>
      <c r="CI1413" s="181">
        <v>1</v>
      </c>
      <c r="CJ1413" s="358">
        <v>1</v>
      </c>
      <c r="CK1413" s="181" t="s">
        <v>137</v>
      </c>
      <c r="CL1413" s="181">
        <v>0</v>
      </c>
      <c r="CM1413" s="234" t="s">
        <v>137</v>
      </c>
      <c r="CN1413" s="181">
        <v>3</v>
      </c>
      <c r="CO1413" s="181">
        <v>1</v>
      </c>
      <c r="CP1413" s="358">
        <v>0.33333333333333331</v>
      </c>
      <c r="CQ1413" s="234" t="s">
        <v>9098</v>
      </c>
      <c r="CR1413" s="181">
        <v>2</v>
      </c>
      <c r="CS1413" s="234" t="s">
        <v>9099</v>
      </c>
      <c r="CT1413" s="181">
        <v>1</v>
      </c>
      <c r="CU1413" s="181">
        <v>0</v>
      </c>
      <c r="CV1413" s="358">
        <v>0</v>
      </c>
      <c r="CW1413" s="234" t="s">
        <v>9100</v>
      </c>
      <c r="CX1413" s="181">
        <v>1</v>
      </c>
      <c r="CY1413" s="234" t="s">
        <v>9101</v>
      </c>
      <c r="CZ1413" s="181">
        <v>0</v>
      </c>
      <c r="DA1413" s="181">
        <v>0</v>
      </c>
      <c r="DB1413" s="358" t="s">
        <v>148</v>
      </c>
      <c r="DC1413" s="234" t="s">
        <v>137</v>
      </c>
      <c r="DD1413" s="181">
        <v>0</v>
      </c>
      <c r="DE1413" s="234" t="s">
        <v>137</v>
      </c>
      <c r="DF1413" s="181">
        <v>0</v>
      </c>
      <c r="DG1413" s="181">
        <v>0</v>
      </c>
      <c r="DH1413" s="358" t="s">
        <v>148</v>
      </c>
      <c r="DI1413" s="234" t="s">
        <v>137</v>
      </c>
      <c r="DJ1413" s="181">
        <v>0</v>
      </c>
      <c r="DK1413" s="234" t="s">
        <v>137</v>
      </c>
      <c r="DL1413" s="181">
        <v>0</v>
      </c>
      <c r="DM1413" s="181">
        <v>0</v>
      </c>
      <c r="DN1413" s="358" t="s">
        <v>148</v>
      </c>
      <c r="DO1413" s="234" t="s">
        <v>137</v>
      </c>
      <c r="DP1413" s="181">
        <v>0</v>
      </c>
      <c r="DQ1413" s="234" t="s">
        <v>137</v>
      </c>
      <c r="DR1413" s="181">
        <v>37</v>
      </c>
      <c r="DS1413" s="181">
        <v>0</v>
      </c>
      <c r="DT1413" s="358">
        <v>0</v>
      </c>
      <c r="DU1413" s="234" t="s">
        <v>9102</v>
      </c>
      <c r="DV1413" s="181">
        <v>0</v>
      </c>
      <c r="DW1413" s="234" t="s">
        <v>137</v>
      </c>
      <c r="DX1413" s="181">
        <v>11</v>
      </c>
      <c r="DY1413" s="181">
        <v>0</v>
      </c>
      <c r="DZ1413" s="357">
        <v>0</v>
      </c>
      <c r="EA1413" s="234" t="s">
        <v>9103</v>
      </c>
      <c r="EB1413" s="181">
        <v>0</v>
      </c>
      <c r="EC1413" s="234" t="s">
        <v>137</v>
      </c>
      <c r="ED1413" s="181">
        <v>3</v>
      </c>
      <c r="EE1413" s="181">
        <v>0</v>
      </c>
      <c r="EF1413" s="357">
        <v>0</v>
      </c>
      <c r="EG1413" s="234" t="s">
        <v>9104</v>
      </c>
      <c r="EH1413" s="181">
        <v>0</v>
      </c>
      <c r="EI1413" s="234" t="s">
        <v>137</v>
      </c>
      <c r="EJ1413" s="181">
        <v>4</v>
      </c>
      <c r="EK1413" s="181">
        <v>4</v>
      </c>
      <c r="EL1413" s="357">
        <v>1</v>
      </c>
      <c r="EM1413" s="234" t="s">
        <v>137</v>
      </c>
      <c r="EN1413" s="181">
        <v>0</v>
      </c>
      <c r="EO1413" s="234" t="s">
        <v>137</v>
      </c>
      <c r="EP1413" s="181">
        <v>2</v>
      </c>
      <c r="EQ1413" s="181">
        <v>2</v>
      </c>
      <c r="ER1413" s="358">
        <v>1</v>
      </c>
      <c r="ES1413" s="234"/>
      <c r="ET1413" s="181">
        <v>0</v>
      </c>
      <c r="EU1413" s="234" t="s">
        <v>137</v>
      </c>
      <c r="EV1413" s="181">
        <v>22</v>
      </c>
      <c r="EW1413" s="181">
        <v>1</v>
      </c>
      <c r="EX1413" s="359">
        <v>4.5454545454545456E-2</v>
      </c>
      <c r="EY1413" s="234" t="s">
        <v>13633</v>
      </c>
      <c r="EZ1413" s="181">
        <v>22</v>
      </c>
      <c r="FA1413" s="234" t="s">
        <v>13634</v>
      </c>
      <c r="FB1413" s="181">
        <v>2</v>
      </c>
      <c r="FC1413" s="181">
        <v>0</v>
      </c>
      <c r="FD1413" s="359">
        <v>0</v>
      </c>
      <c r="FE1413" s="234" t="s">
        <v>9105</v>
      </c>
      <c r="FF1413" s="181">
        <v>2</v>
      </c>
      <c r="FG1413" s="234" t="s">
        <v>9106</v>
      </c>
      <c r="FH1413" s="181">
        <v>1</v>
      </c>
      <c r="FI1413" s="181">
        <v>0</v>
      </c>
      <c r="FJ1413" s="359">
        <v>0</v>
      </c>
      <c r="FK1413" s="234" t="s">
        <v>9107</v>
      </c>
      <c r="FL1413" s="181">
        <v>1</v>
      </c>
      <c r="FM1413" s="234" t="s">
        <v>9108</v>
      </c>
      <c r="FN1413" s="181">
        <v>0</v>
      </c>
      <c r="FO1413" s="181">
        <v>0</v>
      </c>
      <c r="FP1413" s="359" t="s">
        <v>148</v>
      </c>
      <c r="FQ1413" s="234" t="s">
        <v>137</v>
      </c>
      <c r="FR1413" s="181">
        <v>0</v>
      </c>
      <c r="FS1413" s="234" t="s">
        <v>137</v>
      </c>
      <c r="FT1413" s="181">
        <v>0</v>
      </c>
      <c r="FU1413" s="181">
        <v>0</v>
      </c>
      <c r="FV1413" s="359" t="s">
        <v>148</v>
      </c>
      <c r="FW1413" s="234" t="s">
        <v>137</v>
      </c>
      <c r="FX1413" s="181">
        <v>0</v>
      </c>
      <c r="FY1413" s="234" t="s">
        <v>137</v>
      </c>
      <c r="FZ1413" s="181">
        <v>5</v>
      </c>
      <c r="GA1413" s="181">
        <v>0</v>
      </c>
      <c r="GB1413" s="359">
        <v>0</v>
      </c>
      <c r="GC1413" s="234" t="s">
        <v>9109</v>
      </c>
      <c r="GD1413" s="181">
        <v>2</v>
      </c>
      <c r="GE1413" s="234" t="s">
        <v>9110</v>
      </c>
      <c r="GF1413" s="181">
        <v>25</v>
      </c>
      <c r="GG1413" s="181">
        <v>0</v>
      </c>
      <c r="GH1413" s="359">
        <v>0</v>
      </c>
      <c r="GI1413" s="234" t="s">
        <v>9111</v>
      </c>
      <c r="GJ1413" s="181">
        <v>25</v>
      </c>
      <c r="GK1413" s="234" t="s">
        <v>9112</v>
      </c>
      <c r="GL1413" s="181" t="s">
        <v>12125</v>
      </c>
      <c r="GM1413" s="181" t="s">
        <v>144</v>
      </c>
      <c r="GN1413" s="180" t="s">
        <v>146</v>
      </c>
      <c r="GO1413" s="272"/>
      <c r="GP1413" s="272"/>
      <c r="GQ1413" s="181" t="s">
        <v>145</v>
      </c>
      <c r="GR1413" s="181" t="s">
        <v>146</v>
      </c>
      <c r="GS1413" s="181"/>
      <c r="GT1413" s="181"/>
      <c r="GU1413" s="181"/>
      <c r="GV1413" s="181"/>
      <c r="GW1413" s="234" t="s">
        <v>9113</v>
      </c>
      <c r="GX1413" s="181"/>
      <c r="GY1413" s="181"/>
      <c r="GZ1413" s="181"/>
      <c r="HA1413" s="181"/>
      <c r="HB1413" s="181"/>
      <c r="HC1413" s="181"/>
      <c r="HD1413" s="557"/>
      <c r="HE1413" s="550"/>
      <c r="HF1413" s="558" t="s">
        <v>132</v>
      </c>
      <c r="HG1413" s="550" t="s">
        <v>137</v>
      </c>
      <c r="HH1413" s="550" t="s">
        <v>137</v>
      </c>
      <c r="HI1413" s="558" t="s">
        <v>132</v>
      </c>
      <c r="HJ1413" s="558" t="s">
        <v>148</v>
      </c>
      <c r="HK1413" s="550"/>
    </row>
    <row r="1414" spans="1:219" s="164" customFormat="1" ht="89.25" customHeight="1">
      <c r="A1414" s="337" t="s">
        <v>18937</v>
      </c>
      <c r="B1414" s="181" t="s">
        <v>9026</v>
      </c>
      <c r="C1414" s="181" t="s">
        <v>9114</v>
      </c>
      <c r="D1414" s="195" t="s">
        <v>98</v>
      </c>
      <c r="E1414" s="181" t="s">
        <v>132</v>
      </c>
      <c r="F1414" s="181" t="s">
        <v>137</v>
      </c>
      <c r="G1414" s="234" t="s">
        <v>137</v>
      </c>
      <c r="H1414" s="181"/>
      <c r="I1414" s="234" t="s">
        <v>137</v>
      </c>
      <c r="J1414" s="234" t="s">
        <v>137</v>
      </c>
      <c r="K1414" s="355" t="s">
        <v>138</v>
      </c>
      <c r="L1414" s="181" t="s">
        <v>137</v>
      </c>
      <c r="M1414" s="434" t="s">
        <v>137</v>
      </c>
      <c r="N1414" s="181" t="s">
        <v>138</v>
      </c>
      <c r="O1414" s="181" t="s">
        <v>137</v>
      </c>
      <c r="P1414" s="234" t="s">
        <v>137</v>
      </c>
      <c r="Q1414" s="181" t="s">
        <v>132</v>
      </c>
      <c r="R1414" s="181" t="s">
        <v>137</v>
      </c>
      <c r="S1414" s="234" t="s">
        <v>137</v>
      </c>
      <c r="T1414" s="181" t="s">
        <v>138</v>
      </c>
      <c r="U1414" s="234" t="s">
        <v>137</v>
      </c>
      <c r="V1414" s="234" t="s">
        <v>137</v>
      </c>
      <c r="W1414" s="181" t="s">
        <v>132</v>
      </c>
      <c r="X1414" s="181" t="s">
        <v>137</v>
      </c>
      <c r="Y1414" s="234" t="s">
        <v>137</v>
      </c>
      <c r="Z1414" s="181" t="s">
        <v>138</v>
      </c>
      <c r="AA1414" s="181" t="s">
        <v>132</v>
      </c>
      <c r="AB1414" s="234" t="s">
        <v>9115</v>
      </c>
      <c r="AC1414" s="181" t="s">
        <v>138</v>
      </c>
      <c r="AD1414" s="181"/>
      <c r="AE1414" s="234"/>
      <c r="AF1414" s="201" t="s">
        <v>148</v>
      </c>
      <c r="AG1414" s="181" t="s">
        <v>132</v>
      </c>
      <c r="AH1414" s="246" t="s">
        <v>18938</v>
      </c>
      <c r="AI1414" s="181" t="s">
        <v>132</v>
      </c>
      <c r="AJ1414" s="181"/>
      <c r="AK1414" s="234"/>
      <c r="AL1414" s="181" t="s">
        <v>138</v>
      </c>
      <c r="AM1414" s="181"/>
      <c r="AN1414" s="234"/>
      <c r="AO1414" s="181" t="s">
        <v>138</v>
      </c>
      <c r="AP1414" s="234" t="s">
        <v>137</v>
      </c>
      <c r="AQ1414" s="234" t="s">
        <v>137</v>
      </c>
      <c r="AR1414" s="181" t="s">
        <v>132</v>
      </c>
      <c r="AS1414" s="234" t="s">
        <v>137</v>
      </c>
      <c r="AT1414" s="234" t="s">
        <v>137</v>
      </c>
      <c r="AU1414" s="181" t="s">
        <v>132</v>
      </c>
      <c r="AV1414" s="181" t="s">
        <v>137</v>
      </c>
      <c r="AW1414" s="234" t="s">
        <v>137</v>
      </c>
      <c r="AX1414" s="181" t="s">
        <v>132</v>
      </c>
      <c r="AY1414" s="181" t="s">
        <v>137</v>
      </c>
      <c r="AZ1414" s="234" t="s">
        <v>137</v>
      </c>
      <c r="BA1414" s="181" t="s">
        <v>132</v>
      </c>
      <c r="BB1414" s="181" t="s">
        <v>137</v>
      </c>
      <c r="BC1414" s="234" t="s">
        <v>137</v>
      </c>
      <c r="BD1414" s="181">
        <v>22</v>
      </c>
      <c r="BE1414" s="181">
        <v>0</v>
      </c>
      <c r="BF1414" s="357">
        <v>0</v>
      </c>
      <c r="BG1414" s="234" t="s">
        <v>9116</v>
      </c>
      <c r="BH1414" s="181">
        <v>1</v>
      </c>
      <c r="BI1414" s="234" t="s">
        <v>9116</v>
      </c>
      <c r="BJ1414" s="181">
        <v>2</v>
      </c>
      <c r="BK1414" s="181">
        <v>0</v>
      </c>
      <c r="BL1414" s="357">
        <v>0</v>
      </c>
      <c r="BM1414" s="234" t="s">
        <v>9116</v>
      </c>
      <c r="BN1414" s="181">
        <v>1</v>
      </c>
      <c r="BO1414" s="234" t="s">
        <v>9117</v>
      </c>
      <c r="BP1414" s="181">
        <v>2</v>
      </c>
      <c r="BQ1414" s="181">
        <v>0</v>
      </c>
      <c r="BR1414" s="357">
        <v>0</v>
      </c>
      <c r="BS1414" s="234" t="s">
        <v>9117</v>
      </c>
      <c r="BT1414" s="181">
        <v>1</v>
      </c>
      <c r="BU1414" s="234" t="s">
        <v>9117</v>
      </c>
      <c r="BV1414" s="181">
        <v>1</v>
      </c>
      <c r="BW1414" s="181">
        <v>0</v>
      </c>
      <c r="BX1414" s="358">
        <v>0</v>
      </c>
      <c r="BY1414" s="234" t="s">
        <v>9118</v>
      </c>
      <c r="BZ1414" s="181">
        <v>0</v>
      </c>
      <c r="CA1414" s="234" t="s">
        <v>137</v>
      </c>
      <c r="CB1414" s="181">
        <v>3</v>
      </c>
      <c r="CC1414" s="181">
        <v>3</v>
      </c>
      <c r="CD1414" s="358">
        <v>1</v>
      </c>
      <c r="CE1414" s="234" t="s">
        <v>137</v>
      </c>
      <c r="CF1414" s="181">
        <v>0</v>
      </c>
      <c r="CG1414" s="234" t="s">
        <v>137</v>
      </c>
      <c r="CH1414" s="181">
        <v>2</v>
      </c>
      <c r="CI1414" s="181">
        <v>0</v>
      </c>
      <c r="CJ1414" s="358">
        <v>0</v>
      </c>
      <c r="CK1414" s="235" t="s">
        <v>18939</v>
      </c>
      <c r="CL1414" s="181">
        <v>0</v>
      </c>
      <c r="CM1414" s="234" t="s">
        <v>137</v>
      </c>
      <c r="CN1414" s="181">
        <v>3</v>
      </c>
      <c r="CO1414" s="181">
        <v>1</v>
      </c>
      <c r="CP1414" s="358">
        <v>0.33333333333333331</v>
      </c>
      <c r="CQ1414" s="234" t="s">
        <v>9119</v>
      </c>
      <c r="CR1414" s="181">
        <v>0</v>
      </c>
      <c r="CS1414" s="234" t="s">
        <v>137</v>
      </c>
      <c r="CT1414" s="181">
        <v>0</v>
      </c>
      <c r="CU1414" s="181">
        <v>0</v>
      </c>
      <c r="CV1414" s="358" t="s">
        <v>148</v>
      </c>
      <c r="CW1414" s="234" t="s">
        <v>137</v>
      </c>
      <c r="CX1414" s="181">
        <v>0</v>
      </c>
      <c r="CY1414" s="234" t="s">
        <v>137</v>
      </c>
      <c r="CZ1414" s="181">
        <v>0</v>
      </c>
      <c r="DA1414" s="181">
        <v>0</v>
      </c>
      <c r="DB1414" s="358" t="s">
        <v>148</v>
      </c>
      <c r="DC1414" s="234" t="s">
        <v>137</v>
      </c>
      <c r="DD1414" s="181">
        <v>0</v>
      </c>
      <c r="DE1414" s="234" t="s">
        <v>137</v>
      </c>
      <c r="DF1414" s="181">
        <v>0</v>
      </c>
      <c r="DG1414" s="181">
        <v>0</v>
      </c>
      <c r="DH1414" s="358" t="s">
        <v>148</v>
      </c>
      <c r="DI1414" s="234" t="s">
        <v>137</v>
      </c>
      <c r="DJ1414" s="181">
        <v>0</v>
      </c>
      <c r="DK1414" s="234" t="s">
        <v>137</v>
      </c>
      <c r="DL1414" s="181">
        <v>0</v>
      </c>
      <c r="DM1414" s="181">
        <v>0</v>
      </c>
      <c r="DN1414" s="358" t="s">
        <v>148</v>
      </c>
      <c r="DO1414" s="234" t="s">
        <v>137</v>
      </c>
      <c r="DP1414" s="181">
        <v>0</v>
      </c>
      <c r="DQ1414" s="234" t="s">
        <v>137</v>
      </c>
      <c r="DR1414" s="181">
        <v>91</v>
      </c>
      <c r="DS1414" s="181">
        <v>0</v>
      </c>
      <c r="DT1414" s="358">
        <v>0</v>
      </c>
      <c r="DU1414" s="234" t="s">
        <v>9120</v>
      </c>
      <c r="DV1414" s="181">
        <v>0</v>
      </c>
      <c r="DW1414" s="234" t="s">
        <v>137</v>
      </c>
      <c r="DX1414" s="181">
        <v>2</v>
      </c>
      <c r="DY1414" s="181">
        <v>2</v>
      </c>
      <c r="DZ1414" s="357">
        <v>1</v>
      </c>
      <c r="EA1414" s="234" t="s">
        <v>137</v>
      </c>
      <c r="EB1414" s="181">
        <v>0</v>
      </c>
      <c r="EC1414" s="234" t="s">
        <v>137</v>
      </c>
      <c r="ED1414" s="181">
        <v>9</v>
      </c>
      <c r="EE1414" s="181">
        <v>0</v>
      </c>
      <c r="EF1414" s="357">
        <v>0</v>
      </c>
      <c r="EG1414" s="234" t="s">
        <v>9121</v>
      </c>
      <c r="EH1414" s="181">
        <v>0</v>
      </c>
      <c r="EI1414" s="234" t="s">
        <v>137</v>
      </c>
      <c r="EJ1414" s="181">
        <v>3</v>
      </c>
      <c r="EK1414" s="181">
        <v>0</v>
      </c>
      <c r="EL1414" s="357">
        <v>0</v>
      </c>
      <c r="EM1414" s="234" t="s">
        <v>9122</v>
      </c>
      <c r="EN1414" s="181">
        <v>3</v>
      </c>
      <c r="EO1414" s="234" t="s">
        <v>18940</v>
      </c>
      <c r="EP1414" s="181">
        <v>3</v>
      </c>
      <c r="EQ1414" s="181">
        <v>0</v>
      </c>
      <c r="ER1414" s="358">
        <v>0</v>
      </c>
      <c r="ES1414" s="234" t="s">
        <v>9123</v>
      </c>
      <c r="ET1414" s="181">
        <v>2</v>
      </c>
      <c r="EU1414" s="234" t="s">
        <v>9124</v>
      </c>
      <c r="EV1414" s="181">
        <v>25</v>
      </c>
      <c r="EW1414" s="181">
        <v>0</v>
      </c>
      <c r="EX1414" s="359">
        <v>0</v>
      </c>
      <c r="EY1414" s="234" t="s">
        <v>13635</v>
      </c>
      <c r="EZ1414" s="181">
        <v>25</v>
      </c>
      <c r="FA1414" s="234" t="s">
        <v>13635</v>
      </c>
      <c r="FB1414" s="181">
        <v>2</v>
      </c>
      <c r="FC1414" s="181">
        <v>1</v>
      </c>
      <c r="FD1414" s="359">
        <v>0.5</v>
      </c>
      <c r="FE1414" s="234" t="s">
        <v>9125</v>
      </c>
      <c r="FF1414" s="181">
        <v>1</v>
      </c>
      <c r="FG1414" s="234" t="s">
        <v>9126</v>
      </c>
      <c r="FH1414" s="181">
        <v>0</v>
      </c>
      <c r="FI1414" s="181">
        <v>0</v>
      </c>
      <c r="FJ1414" s="359" t="s">
        <v>148</v>
      </c>
      <c r="FK1414" s="234" t="s">
        <v>137</v>
      </c>
      <c r="FL1414" s="181">
        <v>0</v>
      </c>
      <c r="FM1414" s="234" t="s">
        <v>137</v>
      </c>
      <c r="FN1414" s="181">
        <v>0</v>
      </c>
      <c r="FO1414" s="181">
        <v>0</v>
      </c>
      <c r="FP1414" s="359" t="s">
        <v>148</v>
      </c>
      <c r="FQ1414" s="234" t="s">
        <v>137</v>
      </c>
      <c r="FR1414" s="181">
        <v>0</v>
      </c>
      <c r="FS1414" s="234" t="s">
        <v>137</v>
      </c>
      <c r="FT1414" s="181">
        <v>0</v>
      </c>
      <c r="FU1414" s="181">
        <v>0</v>
      </c>
      <c r="FV1414" s="359" t="s">
        <v>148</v>
      </c>
      <c r="FW1414" s="234" t="s">
        <v>137</v>
      </c>
      <c r="FX1414" s="181">
        <v>0</v>
      </c>
      <c r="FY1414" s="234" t="s">
        <v>137</v>
      </c>
      <c r="FZ1414" s="181">
        <v>5</v>
      </c>
      <c r="GA1414" s="181">
        <v>2</v>
      </c>
      <c r="GB1414" s="359">
        <v>0.4</v>
      </c>
      <c r="GC1414" s="234" t="s">
        <v>15314</v>
      </c>
      <c r="GD1414" s="181">
        <v>2</v>
      </c>
      <c r="GE1414" s="234" t="s">
        <v>18941</v>
      </c>
      <c r="GF1414" s="181">
        <v>4</v>
      </c>
      <c r="GG1414" s="181">
        <v>0</v>
      </c>
      <c r="GH1414" s="359">
        <v>0</v>
      </c>
      <c r="GI1414" s="234" t="s">
        <v>9127</v>
      </c>
      <c r="GJ1414" s="181">
        <v>0</v>
      </c>
      <c r="GK1414" s="234" t="s">
        <v>137</v>
      </c>
      <c r="GL1414" s="181" t="s">
        <v>130</v>
      </c>
      <c r="GM1414" s="181" t="s">
        <v>18942</v>
      </c>
      <c r="GN1414" s="180" t="s">
        <v>146</v>
      </c>
      <c r="GO1414" s="272"/>
      <c r="GP1414" s="272"/>
      <c r="GQ1414" s="181" t="s">
        <v>145</v>
      </c>
      <c r="GR1414" s="181" t="s">
        <v>146</v>
      </c>
      <c r="GS1414" s="181"/>
      <c r="GT1414" s="181"/>
      <c r="GU1414" s="181"/>
      <c r="GV1414" s="181"/>
      <c r="GW1414" s="234"/>
      <c r="GX1414" s="181"/>
      <c r="GY1414" s="181"/>
      <c r="GZ1414" s="181"/>
      <c r="HA1414" s="181"/>
      <c r="HB1414" s="181"/>
      <c r="HC1414" s="181"/>
      <c r="HD1414" s="557"/>
      <c r="HE1414" s="550"/>
      <c r="HF1414" s="558" t="s">
        <v>132</v>
      </c>
      <c r="HG1414" s="550" t="s">
        <v>137</v>
      </c>
      <c r="HH1414" s="550" t="s">
        <v>137</v>
      </c>
      <c r="HI1414" s="558" t="s">
        <v>132</v>
      </c>
      <c r="HJ1414" s="558" t="s">
        <v>148</v>
      </c>
      <c r="HK1414" s="550"/>
    </row>
    <row r="1415" spans="1:219" s="164" customFormat="1" ht="89.25" customHeight="1">
      <c r="A1415" s="337" t="s">
        <v>18943</v>
      </c>
      <c r="B1415" s="181" t="s">
        <v>9026</v>
      </c>
      <c r="C1415" s="181" t="s">
        <v>9128</v>
      </c>
      <c r="D1415" s="195" t="s">
        <v>98</v>
      </c>
      <c r="E1415" s="181" t="s">
        <v>132</v>
      </c>
      <c r="F1415" s="181" t="s">
        <v>137</v>
      </c>
      <c r="G1415" s="234" t="s">
        <v>137</v>
      </c>
      <c r="H1415" s="181" t="s">
        <v>132</v>
      </c>
      <c r="I1415" s="234" t="s">
        <v>137</v>
      </c>
      <c r="J1415" s="234" t="s">
        <v>137</v>
      </c>
      <c r="K1415" s="355" t="s">
        <v>132</v>
      </c>
      <c r="L1415" s="181" t="s">
        <v>137</v>
      </c>
      <c r="M1415" s="434" t="s">
        <v>137</v>
      </c>
      <c r="N1415" s="181" t="s">
        <v>138</v>
      </c>
      <c r="O1415" s="181" t="s">
        <v>137</v>
      </c>
      <c r="P1415" s="234" t="s">
        <v>137</v>
      </c>
      <c r="Q1415" s="181" t="s">
        <v>138</v>
      </c>
      <c r="R1415" s="181" t="s">
        <v>137</v>
      </c>
      <c r="S1415" s="234" t="s">
        <v>137</v>
      </c>
      <c r="T1415" s="181" t="s">
        <v>132</v>
      </c>
      <c r="U1415" s="234" t="s">
        <v>137</v>
      </c>
      <c r="V1415" s="234" t="s">
        <v>137</v>
      </c>
      <c r="W1415" s="181" t="s">
        <v>132</v>
      </c>
      <c r="X1415" s="181" t="s">
        <v>137</v>
      </c>
      <c r="Y1415" s="234" t="s">
        <v>137</v>
      </c>
      <c r="Z1415" s="181" t="s">
        <v>138</v>
      </c>
      <c r="AA1415" s="181" t="s">
        <v>132</v>
      </c>
      <c r="AB1415" s="234" t="s">
        <v>18944</v>
      </c>
      <c r="AC1415" s="181" t="s">
        <v>138</v>
      </c>
      <c r="AD1415" s="181" t="s">
        <v>137</v>
      </c>
      <c r="AE1415" s="234" t="s">
        <v>137</v>
      </c>
      <c r="AF1415" s="201" t="s">
        <v>148</v>
      </c>
      <c r="AG1415" s="181"/>
      <c r="AH1415" s="246"/>
      <c r="AI1415" s="181" t="s">
        <v>132</v>
      </c>
      <c r="AJ1415" s="181" t="s">
        <v>137</v>
      </c>
      <c r="AK1415" s="234" t="s">
        <v>137</v>
      </c>
      <c r="AL1415" s="181" t="s">
        <v>132</v>
      </c>
      <c r="AM1415" s="181" t="s">
        <v>137</v>
      </c>
      <c r="AN1415" s="234" t="s">
        <v>137</v>
      </c>
      <c r="AO1415" s="181" t="s">
        <v>132</v>
      </c>
      <c r="AP1415" s="234" t="s">
        <v>137</v>
      </c>
      <c r="AQ1415" s="234" t="s">
        <v>137</v>
      </c>
      <c r="AR1415" s="181" t="s">
        <v>132</v>
      </c>
      <c r="AS1415" s="234" t="s">
        <v>137</v>
      </c>
      <c r="AT1415" s="234" t="s">
        <v>137</v>
      </c>
      <c r="AU1415" s="181" t="s">
        <v>132</v>
      </c>
      <c r="AV1415" s="181" t="s">
        <v>137</v>
      </c>
      <c r="AW1415" s="234" t="s">
        <v>137</v>
      </c>
      <c r="AX1415" s="181" t="s">
        <v>132</v>
      </c>
      <c r="AY1415" s="181" t="s">
        <v>137</v>
      </c>
      <c r="AZ1415" s="234" t="s">
        <v>137</v>
      </c>
      <c r="BA1415" s="181" t="s">
        <v>132</v>
      </c>
      <c r="BB1415" s="181" t="s">
        <v>137</v>
      </c>
      <c r="BC1415" s="234" t="s">
        <v>137</v>
      </c>
      <c r="BD1415" s="181">
        <v>3</v>
      </c>
      <c r="BE1415" s="181">
        <v>3</v>
      </c>
      <c r="BF1415" s="357">
        <v>1</v>
      </c>
      <c r="BG1415" s="234" t="s">
        <v>137</v>
      </c>
      <c r="BH1415" s="181">
        <v>0</v>
      </c>
      <c r="BI1415" s="234" t="s">
        <v>137</v>
      </c>
      <c r="BJ1415" s="181">
        <v>0</v>
      </c>
      <c r="BK1415" s="181">
        <v>0</v>
      </c>
      <c r="BL1415" s="357" t="s">
        <v>148</v>
      </c>
      <c r="BM1415" s="234" t="s">
        <v>137</v>
      </c>
      <c r="BN1415" s="181">
        <v>0</v>
      </c>
      <c r="BO1415" s="234" t="s">
        <v>137</v>
      </c>
      <c r="BP1415" s="181">
        <v>0</v>
      </c>
      <c r="BQ1415" s="181">
        <v>0</v>
      </c>
      <c r="BR1415" s="357" t="s">
        <v>148</v>
      </c>
      <c r="BS1415" s="234" t="s">
        <v>137</v>
      </c>
      <c r="BT1415" s="181">
        <v>0</v>
      </c>
      <c r="BU1415" s="234" t="s">
        <v>137</v>
      </c>
      <c r="BV1415" s="181">
        <v>0</v>
      </c>
      <c r="BW1415" s="181">
        <v>0</v>
      </c>
      <c r="BX1415" s="358" t="s">
        <v>148</v>
      </c>
      <c r="BY1415" s="234"/>
      <c r="BZ1415" s="181">
        <v>0</v>
      </c>
      <c r="CA1415" s="234" t="s">
        <v>137</v>
      </c>
      <c r="CB1415" s="181">
        <v>0</v>
      </c>
      <c r="CC1415" s="181">
        <v>0</v>
      </c>
      <c r="CD1415" s="358" t="s">
        <v>148</v>
      </c>
      <c r="CE1415" s="234" t="s">
        <v>137</v>
      </c>
      <c r="CF1415" s="181">
        <v>0</v>
      </c>
      <c r="CG1415" s="234" t="s">
        <v>137</v>
      </c>
      <c r="CH1415" s="181">
        <v>1</v>
      </c>
      <c r="CI1415" s="181">
        <v>1</v>
      </c>
      <c r="CJ1415" s="358">
        <v>1</v>
      </c>
      <c r="CK1415" s="181" t="s">
        <v>137</v>
      </c>
      <c r="CL1415" s="181">
        <v>0</v>
      </c>
      <c r="CM1415" s="234" t="s">
        <v>137</v>
      </c>
      <c r="CN1415" s="181">
        <v>0</v>
      </c>
      <c r="CO1415" s="181">
        <v>0</v>
      </c>
      <c r="CP1415" s="358" t="s">
        <v>148</v>
      </c>
      <c r="CQ1415" s="234" t="s">
        <v>137</v>
      </c>
      <c r="CR1415" s="181">
        <v>0</v>
      </c>
      <c r="CS1415" s="234" t="s">
        <v>137</v>
      </c>
      <c r="CT1415" s="181">
        <v>1</v>
      </c>
      <c r="CU1415" s="181">
        <v>1</v>
      </c>
      <c r="CV1415" s="358">
        <v>1</v>
      </c>
      <c r="CW1415" s="234" t="s">
        <v>137</v>
      </c>
      <c r="CX1415" s="181">
        <v>0</v>
      </c>
      <c r="CY1415" s="234" t="s">
        <v>137</v>
      </c>
      <c r="CZ1415" s="181">
        <v>0</v>
      </c>
      <c r="DA1415" s="181">
        <v>0</v>
      </c>
      <c r="DB1415" s="358" t="s">
        <v>148</v>
      </c>
      <c r="DC1415" s="234" t="s">
        <v>137</v>
      </c>
      <c r="DD1415" s="181">
        <v>0</v>
      </c>
      <c r="DE1415" s="234" t="s">
        <v>137</v>
      </c>
      <c r="DF1415" s="181">
        <v>0</v>
      </c>
      <c r="DG1415" s="181">
        <v>0</v>
      </c>
      <c r="DH1415" s="358" t="s">
        <v>148</v>
      </c>
      <c r="DI1415" s="234" t="s">
        <v>137</v>
      </c>
      <c r="DJ1415" s="181">
        <v>0</v>
      </c>
      <c r="DK1415" s="234" t="s">
        <v>137</v>
      </c>
      <c r="DL1415" s="181">
        <v>1</v>
      </c>
      <c r="DM1415" s="181">
        <v>1</v>
      </c>
      <c r="DN1415" s="358">
        <v>1</v>
      </c>
      <c r="DO1415" s="234"/>
      <c r="DP1415" s="181">
        <v>0</v>
      </c>
      <c r="DQ1415" s="234" t="s">
        <v>137</v>
      </c>
      <c r="DR1415" s="181">
        <v>15</v>
      </c>
      <c r="DS1415" s="181">
        <v>0</v>
      </c>
      <c r="DT1415" s="358">
        <v>0</v>
      </c>
      <c r="DU1415" s="234" t="s">
        <v>9129</v>
      </c>
      <c r="DV1415" s="181">
        <v>0</v>
      </c>
      <c r="DW1415" s="234" t="s">
        <v>137</v>
      </c>
      <c r="DX1415" s="181">
        <v>0</v>
      </c>
      <c r="DY1415" s="181">
        <v>0</v>
      </c>
      <c r="DZ1415" s="357" t="s">
        <v>148</v>
      </c>
      <c r="EA1415" s="234" t="s">
        <v>137</v>
      </c>
      <c r="EB1415" s="181">
        <v>0</v>
      </c>
      <c r="EC1415" s="234" t="s">
        <v>137</v>
      </c>
      <c r="ED1415" s="181">
        <v>1</v>
      </c>
      <c r="EE1415" s="181">
        <v>0</v>
      </c>
      <c r="EF1415" s="357">
        <v>0</v>
      </c>
      <c r="EG1415" s="234" t="s">
        <v>9130</v>
      </c>
      <c r="EH1415" s="181">
        <v>0</v>
      </c>
      <c r="EI1415" s="234" t="s">
        <v>137</v>
      </c>
      <c r="EJ1415" s="181">
        <v>2</v>
      </c>
      <c r="EK1415" s="181">
        <v>0</v>
      </c>
      <c r="EL1415" s="357">
        <v>0</v>
      </c>
      <c r="EM1415" s="234" t="s">
        <v>9131</v>
      </c>
      <c r="EN1415" s="181">
        <v>2</v>
      </c>
      <c r="EO1415" s="234" t="s">
        <v>9132</v>
      </c>
      <c r="EP1415" s="181">
        <v>1</v>
      </c>
      <c r="EQ1415" s="181">
        <v>0</v>
      </c>
      <c r="ER1415" s="358">
        <v>0</v>
      </c>
      <c r="ES1415" s="234" t="s">
        <v>9133</v>
      </c>
      <c r="ET1415" s="181">
        <v>1</v>
      </c>
      <c r="EU1415" s="234" t="s">
        <v>9134</v>
      </c>
      <c r="EV1415" s="181">
        <v>2</v>
      </c>
      <c r="EW1415" s="181">
        <v>0</v>
      </c>
      <c r="EX1415" s="359">
        <v>0</v>
      </c>
      <c r="EY1415" s="234" t="s">
        <v>13636</v>
      </c>
      <c r="EZ1415" s="181">
        <v>2</v>
      </c>
      <c r="FA1415" s="234" t="s">
        <v>13637</v>
      </c>
      <c r="FB1415" s="181">
        <v>1</v>
      </c>
      <c r="FC1415" s="181">
        <v>1</v>
      </c>
      <c r="FD1415" s="359">
        <v>1</v>
      </c>
      <c r="FE1415" s="234" t="s">
        <v>137</v>
      </c>
      <c r="FF1415" s="181">
        <v>0</v>
      </c>
      <c r="FG1415" s="234" t="s">
        <v>137</v>
      </c>
      <c r="FH1415" s="181">
        <v>1</v>
      </c>
      <c r="FI1415" s="181">
        <v>0</v>
      </c>
      <c r="FJ1415" s="359">
        <v>0</v>
      </c>
      <c r="FK1415" s="234" t="s">
        <v>9135</v>
      </c>
      <c r="FL1415" s="181">
        <v>0</v>
      </c>
      <c r="FM1415" s="234" t="s">
        <v>137</v>
      </c>
      <c r="FN1415" s="181">
        <v>0</v>
      </c>
      <c r="FO1415" s="181">
        <v>0</v>
      </c>
      <c r="FP1415" s="359" t="s">
        <v>148</v>
      </c>
      <c r="FQ1415" s="234" t="s">
        <v>137</v>
      </c>
      <c r="FR1415" s="181">
        <v>0</v>
      </c>
      <c r="FS1415" s="234" t="s">
        <v>137</v>
      </c>
      <c r="FT1415" s="181">
        <v>0</v>
      </c>
      <c r="FU1415" s="181">
        <v>0</v>
      </c>
      <c r="FV1415" s="359" t="s">
        <v>148</v>
      </c>
      <c r="FW1415" s="234" t="s">
        <v>137</v>
      </c>
      <c r="FX1415" s="181">
        <v>0</v>
      </c>
      <c r="FY1415" s="234" t="s">
        <v>137</v>
      </c>
      <c r="FZ1415" s="181">
        <v>2</v>
      </c>
      <c r="GA1415" s="181">
        <v>0</v>
      </c>
      <c r="GB1415" s="359">
        <v>0</v>
      </c>
      <c r="GC1415" s="234" t="s">
        <v>18945</v>
      </c>
      <c r="GD1415" s="181">
        <v>0</v>
      </c>
      <c r="GE1415" s="234" t="s">
        <v>137</v>
      </c>
      <c r="GF1415" s="181">
        <v>3</v>
      </c>
      <c r="GG1415" s="181">
        <v>0</v>
      </c>
      <c r="GH1415" s="359">
        <v>0</v>
      </c>
      <c r="GI1415" s="234" t="s">
        <v>9136</v>
      </c>
      <c r="GJ1415" s="181">
        <v>0</v>
      </c>
      <c r="GK1415" s="234" t="s">
        <v>137</v>
      </c>
      <c r="GL1415" s="181" t="s">
        <v>143</v>
      </c>
      <c r="GM1415" s="181" t="s">
        <v>144</v>
      </c>
      <c r="GN1415" s="180" t="s">
        <v>146</v>
      </c>
      <c r="GO1415" s="272"/>
      <c r="GP1415" s="272"/>
      <c r="GQ1415" s="181" t="s">
        <v>145</v>
      </c>
      <c r="GR1415" s="181" t="s">
        <v>146</v>
      </c>
      <c r="GS1415" s="181"/>
      <c r="GT1415" s="181"/>
      <c r="GU1415" s="181"/>
      <c r="GV1415" s="181"/>
      <c r="GW1415" s="234"/>
      <c r="GX1415" s="181"/>
      <c r="GY1415" s="181"/>
      <c r="GZ1415" s="181"/>
      <c r="HA1415" s="181"/>
      <c r="HB1415" s="181"/>
      <c r="HC1415" s="181"/>
      <c r="HD1415" s="557"/>
      <c r="HE1415" s="550"/>
      <c r="HF1415" s="558" t="s">
        <v>132</v>
      </c>
      <c r="HG1415" s="550" t="s">
        <v>137</v>
      </c>
      <c r="HH1415" s="550" t="s">
        <v>137</v>
      </c>
      <c r="HI1415" s="558" t="s">
        <v>132</v>
      </c>
      <c r="HJ1415" s="558" t="s">
        <v>148</v>
      </c>
      <c r="HK1415" s="550"/>
    </row>
    <row r="1416" spans="1:219" s="164" customFormat="1" ht="89.25" customHeight="1">
      <c r="A1416" s="484" t="s">
        <v>18946</v>
      </c>
      <c r="B1416" s="181" t="s">
        <v>9026</v>
      </c>
      <c r="C1416" s="181" t="s">
        <v>9137</v>
      </c>
      <c r="D1416" s="195" t="s">
        <v>116</v>
      </c>
      <c r="E1416" s="181" t="s">
        <v>132</v>
      </c>
      <c r="F1416" s="181" t="s">
        <v>137</v>
      </c>
      <c r="G1416" s="234" t="s">
        <v>137</v>
      </c>
      <c r="H1416" s="181" t="s">
        <v>138</v>
      </c>
      <c r="I1416" s="234" t="s">
        <v>137</v>
      </c>
      <c r="J1416" s="234" t="s">
        <v>137</v>
      </c>
      <c r="K1416" s="355" t="s">
        <v>138</v>
      </c>
      <c r="L1416" s="181" t="s">
        <v>137</v>
      </c>
      <c r="M1416" s="434" t="s">
        <v>137</v>
      </c>
      <c r="N1416" s="181" t="s">
        <v>138</v>
      </c>
      <c r="O1416" s="181" t="s">
        <v>137</v>
      </c>
      <c r="P1416" s="234" t="s">
        <v>137</v>
      </c>
      <c r="Q1416" s="181" t="s">
        <v>132</v>
      </c>
      <c r="R1416" s="181"/>
      <c r="S1416" s="234"/>
      <c r="T1416" s="181" t="s">
        <v>132</v>
      </c>
      <c r="U1416" s="234" t="s">
        <v>137</v>
      </c>
      <c r="V1416" s="234" t="s">
        <v>137</v>
      </c>
      <c r="W1416" s="181" t="s">
        <v>132</v>
      </c>
      <c r="X1416" s="181" t="s">
        <v>137</v>
      </c>
      <c r="Y1416" s="234" t="s">
        <v>137</v>
      </c>
      <c r="Z1416" s="181" t="s">
        <v>138</v>
      </c>
      <c r="AA1416" s="181" t="s">
        <v>137</v>
      </c>
      <c r="AB1416" s="234" t="s">
        <v>137</v>
      </c>
      <c r="AC1416" s="181"/>
      <c r="AD1416" s="181" t="s">
        <v>137</v>
      </c>
      <c r="AE1416" s="234" t="s">
        <v>137</v>
      </c>
      <c r="AF1416" s="201" t="s">
        <v>148</v>
      </c>
      <c r="AG1416" s="181"/>
      <c r="AH1416" s="246"/>
      <c r="AI1416" s="181" t="s">
        <v>132</v>
      </c>
      <c r="AJ1416" s="181" t="s">
        <v>137</v>
      </c>
      <c r="AK1416" s="234" t="s">
        <v>137</v>
      </c>
      <c r="AL1416" s="181" t="s">
        <v>132</v>
      </c>
      <c r="AM1416" s="181" t="s">
        <v>137</v>
      </c>
      <c r="AN1416" s="234" t="s">
        <v>137</v>
      </c>
      <c r="AO1416" s="181" t="s">
        <v>132</v>
      </c>
      <c r="AP1416" s="181"/>
      <c r="AQ1416" s="234"/>
      <c r="AR1416" s="181" t="s">
        <v>132</v>
      </c>
      <c r="AS1416" s="234" t="s">
        <v>137</v>
      </c>
      <c r="AT1416" s="234" t="s">
        <v>137</v>
      </c>
      <c r="AU1416" s="181" t="s">
        <v>132</v>
      </c>
      <c r="AV1416" s="181" t="s">
        <v>137</v>
      </c>
      <c r="AW1416" s="234" t="s">
        <v>137</v>
      </c>
      <c r="AX1416" s="181" t="s">
        <v>132</v>
      </c>
      <c r="AY1416" s="181" t="s">
        <v>137</v>
      </c>
      <c r="AZ1416" s="234" t="s">
        <v>137</v>
      </c>
      <c r="BA1416" s="181" t="s">
        <v>132</v>
      </c>
      <c r="BB1416" s="181" t="s">
        <v>137</v>
      </c>
      <c r="BC1416" s="234" t="s">
        <v>137</v>
      </c>
      <c r="BD1416" s="181">
        <v>4</v>
      </c>
      <c r="BE1416" s="181">
        <v>1</v>
      </c>
      <c r="BF1416" s="357">
        <v>0.25</v>
      </c>
      <c r="BG1416" s="234" t="s">
        <v>560</v>
      </c>
      <c r="BH1416" s="181">
        <v>0</v>
      </c>
      <c r="BI1416" s="234"/>
      <c r="BJ1416" s="181">
        <v>10</v>
      </c>
      <c r="BK1416" s="181">
        <v>1</v>
      </c>
      <c r="BL1416" s="357">
        <v>0.1</v>
      </c>
      <c r="BM1416" s="234" t="s">
        <v>560</v>
      </c>
      <c r="BN1416" s="181">
        <v>0</v>
      </c>
      <c r="BO1416" s="234" t="s">
        <v>137</v>
      </c>
      <c r="BP1416" s="181">
        <v>2</v>
      </c>
      <c r="BQ1416" s="181">
        <v>1</v>
      </c>
      <c r="BR1416" s="357">
        <v>0.5</v>
      </c>
      <c r="BS1416" s="234" t="s">
        <v>18947</v>
      </c>
      <c r="BT1416" s="181">
        <v>0</v>
      </c>
      <c r="BU1416" s="234" t="s">
        <v>137</v>
      </c>
      <c r="BV1416" s="181">
        <v>2</v>
      </c>
      <c r="BW1416" s="181">
        <v>0</v>
      </c>
      <c r="BX1416" s="358">
        <v>0</v>
      </c>
      <c r="BY1416" s="234" t="s">
        <v>18948</v>
      </c>
      <c r="BZ1416" s="181">
        <v>0</v>
      </c>
      <c r="CA1416" s="234" t="s">
        <v>137</v>
      </c>
      <c r="CB1416" s="181">
        <v>3</v>
      </c>
      <c r="CC1416" s="181">
        <v>3</v>
      </c>
      <c r="CD1416" s="358">
        <v>1</v>
      </c>
      <c r="CE1416" s="234"/>
      <c r="CF1416" s="181">
        <v>0</v>
      </c>
      <c r="CG1416" s="234" t="s">
        <v>137</v>
      </c>
      <c r="CH1416" s="181">
        <v>1</v>
      </c>
      <c r="CI1416" s="181">
        <v>1</v>
      </c>
      <c r="CJ1416" s="358">
        <v>1</v>
      </c>
      <c r="CK1416" s="181" t="s">
        <v>137</v>
      </c>
      <c r="CL1416" s="181">
        <v>0</v>
      </c>
      <c r="CM1416" s="234" t="s">
        <v>137</v>
      </c>
      <c r="CN1416" s="181">
        <v>3</v>
      </c>
      <c r="CO1416" s="181">
        <v>1</v>
      </c>
      <c r="CP1416" s="358">
        <v>0.33333333333333331</v>
      </c>
      <c r="CQ1416" s="234" t="s">
        <v>18949</v>
      </c>
      <c r="CR1416" s="181">
        <v>0</v>
      </c>
      <c r="CS1416" s="234" t="s">
        <v>137</v>
      </c>
      <c r="CT1416" s="181">
        <v>0</v>
      </c>
      <c r="CU1416" s="181">
        <v>0</v>
      </c>
      <c r="CV1416" s="358" t="s">
        <v>148</v>
      </c>
      <c r="CW1416" s="234" t="s">
        <v>137</v>
      </c>
      <c r="CX1416" s="181">
        <v>0</v>
      </c>
      <c r="CY1416" s="234" t="s">
        <v>137</v>
      </c>
      <c r="CZ1416" s="181">
        <v>0</v>
      </c>
      <c r="DA1416" s="181">
        <v>0</v>
      </c>
      <c r="DB1416" s="358" t="s">
        <v>148</v>
      </c>
      <c r="DC1416" s="234" t="s">
        <v>137</v>
      </c>
      <c r="DD1416" s="181">
        <v>0</v>
      </c>
      <c r="DE1416" s="234" t="s">
        <v>137</v>
      </c>
      <c r="DF1416" s="181">
        <v>0</v>
      </c>
      <c r="DG1416" s="181">
        <v>0</v>
      </c>
      <c r="DH1416" s="358" t="s">
        <v>148</v>
      </c>
      <c r="DI1416" s="234" t="s">
        <v>137</v>
      </c>
      <c r="DJ1416" s="181">
        <v>0</v>
      </c>
      <c r="DK1416" s="234" t="s">
        <v>137</v>
      </c>
      <c r="DL1416" s="181">
        <v>0</v>
      </c>
      <c r="DM1416" s="181">
        <v>0</v>
      </c>
      <c r="DN1416" s="358" t="s">
        <v>148</v>
      </c>
      <c r="DO1416" s="234" t="s">
        <v>137</v>
      </c>
      <c r="DP1416" s="181">
        <v>0</v>
      </c>
      <c r="DQ1416" s="234" t="s">
        <v>137</v>
      </c>
      <c r="DR1416" s="181">
        <v>15</v>
      </c>
      <c r="DS1416" s="181">
        <v>0</v>
      </c>
      <c r="DT1416" s="358">
        <v>0</v>
      </c>
      <c r="DU1416" s="234" t="s">
        <v>418</v>
      </c>
      <c r="DV1416" s="181">
        <v>0</v>
      </c>
      <c r="DW1416" s="234" t="s">
        <v>137</v>
      </c>
      <c r="DX1416" s="181">
        <v>10</v>
      </c>
      <c r="DY1416" s="181">
        <v>0</v>
      </c>
      <c r="DZ1416" s="357">
        <v>0</v>
      </c>
      <c r="EA1416" s="234" t="s">
        <v>18950</v>
      </c>
      <c r="EB1416" s="181">
        <v>0</v>
      </c>
      <c r="EC1416" s="234" t="s">
        <v>137</v>
      </c>
      <c r="ED1416" s="181">
        <v>3</v>
      </c>
      <c r="EE1416" s="181">
        <v>0</v>
      </c>
      <c r="EF1416" s="357">
        <v>0</v>
      </c>
      <c r="EG1416" s="234" t="s">
        <v>18951</v>
      </c>
      <c r="EH1416" s="181">
        <v>0</v>
      </c>
      <c r="EI1416" s="234" t="s">
        <v>137</v>
      </c>
      <c r="EJ1416" s="181">
        <v>0</v>
      </c>
      <c r="EK1416" s="181">
        <v>0</v>
      </c>
      <c r="EL1416" s="357" t="s">
        <v>148</v>
      </c>
      <c r="EM1416" s="234" t="s">
        <v>137</v>
      </c>
      <c r="EN1416" s="181">
        <v>0</v>
      </c>
      <c r="EO1416" s="234" t="s">
        <v>137</v>
      </c>
      <c r="EP1416" s="181">
        <v>0</v>
      </c>
      <c r="EQ1416" s="181">
        <v>0</v>
      </c>
      <c r="ER1416" s="358" t="s">
        <v>148</v>
      </c>
      <c r="ES1416" s="234" t="s">
        <v>137</v>
      </c>
      <c r="ET1416" s="181">
        <v>0</v>
      </c>
      <c r="EU1416" s="234" t="s">
        <v>137</v>
      </c>
      <c r="EV1416" s="181">
        <v>4</v>
      </c>
      <c r="EW1416" s="181">
        <v>0</v>
      </c>
      <c r="EX1416" s="359">
        <v>0</v>
      </c>
      <c r="EY1416" s="234" t="s">
        <v>18952</v>
      </c>
      <c r="EZ1416" s="181">
        <v>0</v>
      </c>
      <c r="FA1416" s="234" t="s">
        <v>137</v>
      </c>
      <c r="FB1416" s="181">
        <v>0</v>
      </c>
      <c r="FC1416" s="181">
        <v>0</v>
      </c>
      <c r="FD1416" s="359" t="s">
        <v>148</v>
      </c>
      <c r="FE1416" s="234" t="s">
        <v>137</v>
      </c>
      <c r="FF1416" s="181">
        <v>0</v>
      </c>
      <c r="FG1416" s="234" t="s">
        <v>137</v>
      </c>
      <c r="FH1416" s="181">
        <v>2</v>
      </c>
      <c r="FI1416" s="181">
        <v>2</v>
      </c>
      <c r="FJ1416" s="359">
        <v>1</v>
      </c>
      <c r="FK1416" s="234" t="s">
        <v>137</v>
      </c>
      <c r="FL1416" s="181">
        <v>0</v>
      </c>
      <c r="FM1416" s="234" t="s">
        <v>137</v>
      </c>
      <c r="FN1416" s="181">
        <v>1</v>
      </c>
      <c r="FO1416" s="181">
        <v>0</v>
      </c>
      <c r="FP1416" s="359">
        <v>0</v>
      </c>
      <c r="FQ1416" s="234" t="s">
        <v>18953</v>
      </c>
      <c r="FR1416" s="181">
        <v>1</v>
      </c>
      <c r="FS1416" s="234" t="s">
        <v>18954</v>
      </c>
      <c r="FT1416" s="181">
        <v>0</v>
      </c>
      <c r="FU1416" s="181">
        <v>0</v>
      </c>
      <c r="FV1416" s="359" t="s">
        <v>148</v>
      </c>
      <c r="FW1416" s="234" t="s">
        <v>137</v>
      </c>
      <c r="FX1416" s="181">
        <v>0</v>
      </c>
      <c r="FY1416" s="234" t="s">
        <v>137</v>
      </c>
      <c r="FZ1416" s="181">
        <v>8</v>
      </c>
      <c r="GA1416" s="181">
        <v>3</v>
      </c>
      <c r="GB1416" s="359">
        <v>0.375</v>
      </c>
      <c r="GC1416" s="234" t="s">
        <v>18955</v>
      </c>
      <c r="GD1416" s="181">
        <v>2</v>
      </c>
      <c r="GE1416" s="234" t="s">
        <v>18956</v>
      </c>
      <c r="GF1416" s="181">
        <v>3</v>
      </c>
      <c r="GG1416" s="181">
        <v>0</v>
      </c>
      <c r="GH1416" s="359">
        <v>0</v>
      </c>
      <c r="GI1416" s="234" t="s">
        <v>18950</v>
      </c>
      <c r="GJ1416" s="181">
        <v>0</v>
      </c>
      <c r="GK1416" s="234" t="s">
        <v>137</v>
      </c>
      <c r="GL1416" s="181" t="s">
        <v>143</v>
      </c>
      <c r="GM1416" s="181" t="s">
        <v>144</v>
      </c>
      <c r="GN1416" s="180" t="s">
        <v>146</v>
      </c>
      <c r="GO1416" s="272"/>
      <c r="GP1416" s="272"/>
      <c r="GQ1416" s="181" t="s">
        <v>145</v>
      </c>
      <c r="GR1416" s="181" t="s">
        <v>146</v>
      </c>
      <c r="GS1416" s="181"/>
      <c r="GT1416" s="181"/>
      <c r="GU1416" s="181"/>
      <c r="GV1416" s="181"/>
      <c r="GW1416" s="234"/>
      <c r="GX1416" s="181"/>
      <c r="GY1416" s="181"/>
      <c r="GZ1416" s="181"/>
      <c r="HA1416" s="181"/>
      <c r="HB1416" s="181"/>
      <c r="HC1416" s="181"/>
      <c r="HD1416" s="557"/>
      <c r="HE1416" s="550"/>
      <c r="HF1416" s="558" t="s">
        <v>132</v>
      </c>
      <c r="HG1416" s="550" t="s">
        <v>137</v>
      </c>
      <c r="HH1416" s="550" t="s">
        <v>137</v>
      </c>
      <c r="HI1416" s="558" t="s">
        <v>132</v>
      </c>
      <c r="HJ1416" s="558" t="s">
        <v>148</v>
      </c>
      <c r="HK1416" s="550"/>
    </row>
    <row r="1417" spans="1:219" s="164" customFormat="1" ht="89.25" customHeight="1">
      <c r="A1417" s="337" t="s">
        <v>18957</v>
      </c>
      <c r="B1417" s="181" t="s">
        <v>9026</v>
      </c>
      <c r="C1417" s="181" t="s">
        <v>9138</v>
      </c>
      <c r="D1417" s="195" t="s">
        <v>115</v>
      </c>
      <c r="E1417" s="181"/>
      <c r="F1417" s="181" t="s">
        <v>137</v>
      </c>
      <c r="G1417" s="234" t="s">
        <v>137</v>
      </c>
      <c r="H1417" s="181" t="s">
        <v>138</v>
      </c>
      <c r="I1417" s="234" t="s">
        <v>137</v>
      </c>
      <c r="J1417" s="234" t="s">
        <v>137</v>
      </c>
      <c r="K1417" s="355" t="s">
        <v>138</v>
      </c>
      <c r="L1417" s="181" t="s">
        <v>137</v>
      </c>
      <c r="M1417" s="434" t="s">
        <v>137</v>
      </c>
      <c r="N1417" s="181" t="s">
        <v>138</v>
      </c>
      <c r="O1417" s="181" t="s">
        <v>137</v>
      </c>
      <c r="P1417" s="234" t="s">
        <v>137</v>
      </c>
      <c r="Q1417" s="181" t="s">
        <v>132</v>
      </c>
      <c r="R1417" s="181"/>
      <c r="S1417" s="234"/>
      <c r="T1417" s="181" t="s">
        <v>132</v>
      </c>
      <c r="U1417" s="234" t="s">
        <v>137</v>
      </c>
      <c r="V1417" s="234" t="s">
        <v>137</v>
      </c>
      <c r="W1417" s="181" t="s">
        <v>132</v>
      </c>
      <c r="X1417" s="181" t="s">
        <v>137</v>
      </c>
      <c r="Y1417" s="234" t="s">
        <v>137</v>
      </c>
      <c r="Z1417" s="181" t="s">
        <v>132</v>
      </c>
      <c r="AA1417" s="181" t="s">
        <v>137</v>
      </c>
      <c r="AB1417" s="234" t="s">
        <v>137</v>
      </c>
      <c r="AC1417" s="181" t="s">
        <v>132</v>
      </c>
      <c r="AD1417" s="181" t="s">
        <v>137</v>
      </c>
      <c r="AE1417" s="234" t="s">
        <v>137</v>
      </c>
      <c r="AF1417" s="201" t="s">
        <v>148</v>
      </c>
      <c r="AG1417" s="181" t="s">
        <v>132</v>
      </c>
      <c r="AH1417" s="246" t="s">
        <v>18958</v>
      </c>
      <c r="AI1417" s="181" t="s">
        <v>132</v>
      </c>
      <c r="AJ1417" s="181" t="s">
        <v>137</v>
      </c>
      <c r="AK1417" s="234" t="s">
        <v>137</v>
      </c>
      <c r="AL1417" s="181" t="s">
        <v>132</v>
      </c>
      <c r="AM1417" s="181" t="s">
        <v>137</v>
      </c>
      <c r="AN1417" s="234" t="s">
        <v>137</v>
      </c>
      <c r="AO1417" s="181" t="s">
        <v>132</v>
      </c>
      <c r="AP1417" s="234" t="s">
        <v>137</v>
      </c>
      <c r="AQ1417" s="234" t="s">
        <v>137</v>
      </c>
      <c r="AR1417" s="181" t="s">
        <v>132</v>
      </c>
      <c r="AS1417" s="234" t="s">
        <v>137</v>
      </c>
      <c r="AT1417" s="234" t="s">
        <v>137</v>
      </c>
      <c r="AU1417" s="181" t="s">
        <v>132</v>
      </c>
      <c r="AV1417" s="181" t="s">
        <v>137</v>
      </c>
      <c r="AW1417" s="234" t="s">
        <v>137</v>
      </c>
      <c r="AX1417" s="181" t="s">
        <v>132</v>
      </c>
      <c r="AY1417" s="181" t="s">
        <v>137</v>
      </c>
      <c r="AZ1417" s="234" t="s">
        <v>137</v>
      </c>
      <c r="BA1417" s="181" t="s">
        <v>138</v>
      </c>
      <c r="BB1417" s="181" t="s">
        <v>137</v>
      </c>
      <c r="BC1417" s="234" t="s">
        <v>137</v>
      </c>
      <c r="BD1417" s="181">
        <v>3</v>
      </c>
      <c r="BE1417" s="181">
        <v>0</v>
      </c>
      <c r="BF1417" s="357">
        <v>0</v>
      </c>
      <c r="BG1417" s="234" t="s">
        <v>9139</v>
      </c>
      <c r="BH1417" s="181">
        <v>1</v>
      </c>
      <c r="BI1417" s="234" t="s">
        <v>12472</v>
      </c>
      <c r="BJ1417" s="181">
        <v>8</v>
      </c>
      <c r="BK1417" s="181">
        <v>0</v>
      </c>
      <c r="BL1417" s="357">
        <v>0</v>
      </c>
      <c r="BM1417" s="234" t="s">
        <v>9139</v>
      </c>
      <c r="BN1417" s="181">
        <v>1</v>
      </c>
      <c r="BO1417" s="234" t="s">
        <v>9140</v>
      </c>
      <c r="BP1417" s="181">
        <v>1</v>
      </c>
      <c r="BQ1417" s="181">
        <v>0</v>
      </c>
      <c r="BR1417" s="357">
        <v>0</v>
      </c>
      <c r="BS1417" s="234" t="s">
        <v>9139</v>
      </c>
      <c r="BT1417" s="181">
        <v>1</v>
      </c>
      <c r="BU1417" s="234" t="s">
        <v>9141</v>
      </c>
      <c r="BV1417" s="181">
        <v>0</v>
      </c>
      <c r="BW1417" s="181">
        <v>0</v>
      </c>
      <c r="BX1417" s="358" t="s">
        <v>148</v>
      </c>
      <c r="BY1417" s="234"/>
      <c r="BZ1417" s="181">
        <v>0</v>
      </c>
      <c r="CA1417" s="234" t="s">
        <v>137</v>
      </c>
      <c r="CB1417" s="181">
        <v>4</v>
      </c>
      <c r="CC1417" s="181">
        <v>3</v>
      </c>
      <c r="CD1417" s="358">
        <v>0.75</v>
      </c>
      <c r="CE1417" s="234" t="s">
        <v>18959</v>
      </c>
      <c r="CF1417" s="181">
        <v>0</v>
      </c>
      <c r="CG1417" s="234" t="s">
        <v>137</v>
      </c>
      <c r="CH1417" s="181">
        <v>1</v>
      </c>
      <c r="CI1417" s="181">
        <v>1</v>
      </c>
      <c r="CJ1417" s="358">
        <v>1</v>
      </c>
      <c r="CK1417" s="181" t="s">
        <v>137</v>
      </c>
      <c r="CL1417" s="181">
        <v>0</v>
      </c>
      <c r="CM1417" s="234" t="s">
        <v>137</v>
      </c>
      <c r="CN1417" s="181">
        <v>1</v>
      </c>
      <c r="CO1417" s="181">
        <v>1</v>
      </c>
      <c r="CP1417" s="358">
        <v>1</v>
      </c>
      <c r="CQ1417" s="234"/>
      <c r="CR1417" s="181">
        <v>0</v>
      </c>
      <c r="CS1417" s="234" t="s">
        <v>137</v>
      </c>
      <c r="CT1417" s="181">
        <v>0</v>
      </c>
      <c r="CU1417" s="181">
        <v>0</v>
      </c>
      <c r="CV1417" s="358" t="s">
        <v>148</v>
      </c>
      <c r="CW1417" s="234" t="s">
        <v>137</v>
      </c>
      <c r="CX1417" s="181">
        <v>0</v>
      </c>
      <c r="CY1417" s="234" t="s">
        <v>137</v>
      </c>
      <c r="CZ1417" s="181">
        <v>0</v>
      </c>
      <c r="DA1417" s="181">
        <v>0</v>
      </c>
      <c r="DB1417" s="358" t="s">
        <v>148</v>
      </c>
      <c r="DC1417" s="234" t="s">
        <v>137</v>
      </c>
      <c r="DD1417" s="181">
        <v>0</v>
      </c>
      <c r="DE1417" s="234" t="s">
        <v>137</v>
      </c>
      <c r="DF1417" s="181">
        <v>0</v>
      </c>
      <c r="DG1417" s="181">
        <v>0</v>
      </c>
      <c r="DH1417" s="358" t="s">
        <v>148</v>
      </c>
      <c r="DI1417" s="234" t="s">
        <v>137</v>
      </c>
      <c r="DJ1417" s="181">
        <v>0</v>
      </c>
      <c r="DK1417" s="234" t="s">
        <v>137</v>
      </c>
      <c r="DL1417" s="181">
        <v>0</v>
      </c>
      <c r="DM1417" s="181">
        <v>0</v>
      </c>
      <c r="DN1417" s="358" t="s">
        <v>148</v>
      </c>
      <c r="DO1417" s="234" t="s">
        <v>137</v>
      </c>
      <c r="DP1417" s="181">
        <v>0</v>
      </c>
      <c r="DQ1417" s="234" t="s">
        <v>137</v>
      </c>
      <c r="DR1417" s="181">
        <v>43</v>
      </c>
      <c r="DS1417" s="181">
        <v>0</v>
      </c>
      <c r="DT1417" s="358">
        <v>0</v>
      </c>
      <c r="DU1417" s="234" t="s">
        <v>12575</v>
      </c>
      <c r="DV1417" s="181">
        <v>0</v>
      </c>
      <c r="DW1417" s="234" t="s">
        <v>137</v>
      </c>
      <c r="DX1417" s="181">
        <v>3</v>
      </c>
      <c r="DY1417" s="181">
        <v>0</v>
      </c>
      <c r="DZ1417" s="357">
        <v>0</v>
      </c>
      <c r="EA1417" s="234" t="s">
        <v>18960</v>
      </c>
      <c r="EB1417" s="181">
        <v>0</v>
      </c>
      <c r="EC1417" s="234" t="s">
        <v>137</v>
      </c>
      <c r="ED1417" s="181">
        <v>1</v>
      </c>
      <c r="EE1417" s="181">
        <v>0</v>
      </c>
      <c r="EF1417" s="357">
        <v>0</v>
      </c>
      <c r="EG1417" s="234" t="s">
        <v>18961</v>
      </c>
      <c r="EH1417" s="181">
        <v>1</v>
      </c>
      <c r="EI1417" s="234" t="s">
        <v>18962</v>
      </c>
      <c r="EJ1417" s="181">
        <v>1</v>
      </c>
      <c r="EK1417" s="181">
        <v>0</v>
      </c>
      <c r="EL1417" s="357">
        <v>0</v>
      </c>
      <c r="EM1417" s="234" t="s">
        <v>18963</v>
      </c>
      <c r="EN1417" s="181">
        <v>1</v>
      </c>
      <c r="EO1417" s="234" t="s">
        <v>4788</v>
      </c>
      <c r="EP1417" s="181">
        <v>4</v>
      </c>
      <c r="EQ1417" s="181">
        <v>0</v>
      </c>
      <c r="ER1417" s="358">
        <v>0</v>
      </c>
      <c r="ES1417" s="234" t="s">
        <v>9142</v>
      </c>
      <c r="ET1417" s="181">
        <v>3</v>
      </c>
      <c r="EU1417" s="234" t="s">
        <v>496</v>
      </c>
      <c r="EV1417" s="181">
        <v>31</v>
      </c>
      <c r="EW1417" s="181">
        <v>27</v>
      </c>
      <c r="EX1417" s="359">
        <v>0.87096774193548387</v>
      </c>
      <c r="EY1417" s="234" t="s">
        <v>18964</v>
      </c>
      <c r="EZ1417" s="181">
        <v>0</v>
      </c>
      <c r="FA1417" s="234" t="s">
        <v>137</v>
      </c>
      <c r="FB1417" s="181">
        <v>1</v>
      </c>
      <c r="FC1417" s="181">
        <v>0</v>
      </c>
      <c r="FD1417" s="359">
        <v>0</v>
      </c>
      <c r="FE1417" s="234" t="s">
        <v>2403</v>
      </c>
      <c r="FF1417" s="181">
        <v>0</v>
      </c>
      <c r="FG1417" s="234" t="s">
        <v>137</v>
      </c>
      <c r="FH1417" s="181">
        <v>0</v>
      </c>
      <c r="FI1417" s="181">
        <v>0</v>
      </c>
      <c r="FJ1417" s="359" t="s">
        <v>148</v>
      </c>
      <c r="FK1417" s="234"/>
      <c r="FL1417" s="181">
        <v>0</v>
      </c>
      <c r="FM1417" s="234" t="s">
        <v>137</v>
      </c>
      <c r="FN1417" s="181">
        <v>0</v>
      </c>
      <c r="FO1417" s="181">
        <v>0</v>
      </c>
      <c r="FP1417" s="359" t="s">
        <v>148</v>
      </c>
      <c r="FQ1417" s="234" t="s">
        <v>137</v>
      </c>
      <c r="FR1417" s="181">
        <v>0</v>
      </c>
      <c r="FS1417" s="234" t="s">
        <v>137</v>
      </c>
      <c r="FT1417" s="181">
        <v>0</v>
      </c>
      <c r="FU1417" s="181">
        <v>0</v>
      </c>
      <c r="FV1417" s="359" t="s">
        <v>148</v>
      </c>
      <c r="FW1417" s="234" t="s">
        <v>137</v>
      </c>
      <c r="FX1417" s="181">
        <v>0</v>
      </c>
      <c r="FY1417" s="234" t="s">
        <v>137</v>
      </c>
      <c r="FZ1417" s="181">
        <v>2</v>
      </c>
      <c r="GA1417" s="181">
        <v>1</v>
      </c>
      <c r="GB1417" s="359">
        <v>0.5</v>
      </c>
      <c r="GC1417" s="234" t="s">
        <v>18965</v>
      </c>
      <c r="GD1417" s="181">
        <v>1</v>
      </c>
      <c r="GE1417" s="234" t="s">
        <v>18966</v>
      </c>
      <c r="GF1417" s="181">
        <v>0</v>
      </c>
      <c r="GG1417" s="181">
        <v>0</v>
      </c>
      <c r="GH1417" s="359" t="s">
        <v>148</v>
      </c>
      <c r="GI1417" s="234"/>
      <c r="GJ1417" s="181">
        <v>0</v>
      </c>
      <c r="GK1417" s="234" t="s">
        <v>137</v>
      </c>
      <c r="GL1417" s="181" t="s">
        <v>143</v>
      </c>
      <c r="GM1417" s="181" t="s">
        <v>144</v>
      </c>
      <c r="GN1417" s="180" t="s">
        <v>146</v>
      </c>
      <c r="GO1417" s="272"/>
      <c r="GP1417" s="272"/>
      <c r="GQ1417" s="181" t="s">
        <v>145</v>
      </c>
      <c r="GR1417" s="181" t="s">
        <v>146</v>
      </c>
      <c r="GS1417" s="181"/>
      <c r="GT1417" s="181"/>
      <c r="GU1417" s="181"/>
      <c r="GV1417" s="181"/>
      <c r="GW1417" s="234"/>
      <c r="GX1417" s="181"/>
      <c r="GY1417" s="181"/>
      <c r="GZ1417" s="181"/>
      <c r="HA1417" s="181"/>
      <c r="HB1417" s="181"/>
      <c r="HC1417" s="181"/>
      <c r="HD1417" s="557" t="s">
        <v>132</v>
      </c>
      <c r="HE1417" s="550" t="s">
        <v>132</v>
      </c>
      <c r="HF1417" s="558" t="s">
        <v>132</v>
      </c>
      <c r="HG1417" s="550" t="s">
        <v>137</v>
      </c>
      <c r="HH1417" s="550" t="s">
        <v>137</v>
      </c>
      <c r="HI1417" s="558" t="s">
        <v>132</v>
      </c>
      <c r="HJ1417" s="558" t="s">
        <v>148</v>
      </c>
      <c r="HK1417" s="550"/>
    </row>
    <row r="1418" spans="1:219" s="164" customFormat="1" ht="89.25" customHeight="1">
      <c r="A1418" s="337" t="s">
        <v>18967</v>
      </c>
      <c r="B1418" s="181" t="s">
        <v>9026</v>
      </c>
      <c r="C1418" s="181" t="s">
        <v>452</v>
      </c>
      <c r="D1418" s="195" t="s">
        <v>126</v>
      </c>
      <c r="E1418" s="181" t="s">
        <v>132</v>
      </c>
      <c r="F1418" s="181" t="s">
        <v>137</v>
      </c>
      <c r="G1418" s="234" t="s">
        <v>137</v>
      </c>
      <c r="H1418" s="181" t="s">
        <v>132</v>
      </c>
      <c r="I1418" s="234" t="s">
        <v>137</v>
      </c>
      <c r="J1418" s="234" t="s">
        <v>137</v>
      </c>
      <c r="K1418" s="355" t="s">
        <v>132</v>
      </c>
      <c r="L1418" s="181" t="s">
        <v>137</v>
      </c>
      <c r="M1418" s="434" t="s">
        <v>137</v>
      </c>
      <c r="N1418" s="181" t="s">
        <v>132</v>
      </c>
      <c r="O1418" s="181" t="s">
        <v>137</v>
      </c>
      <c r="P1418" s="234" t="s">
        <v>137</v>
      </c>
      <c r="Q1418" s="181" t="s">
        <v>138</v>
      </c>
      <c r="R1418" s="181" t="s">
        <v>132</v>
      </c>
      <c r="S1418" s="234" t="s">
        <v>18958</v>
      </c>
      <c r="T1418" s="181" t="s">
        <v>132</v>
      </c>
      <c r="U1418" s="181"/>
      <c r="V1418" s="234"/>
      <c r="W1418" s="181" t="s">
        <v>132</v>
      </c>
      <c r="X1418" s="181" t="s">
        <v>137</v>
      </c>
      <c r="Y1418" s="234" t="s">
        <v>137</v>
      </c>
      <c r="Z1418" s="181" t="s">
        <v>132</v>
      </c>
      <c r="AA1418" s="181" t="s">
        <v>137</v>
      </c>
      <c r="AB1418" s="234" t="s">
        <v>137</v>
      </c>
      <c r="AC1418" s="181" t="s">
        <v>132</v>
      </c>
      <c r="AD1418" s="181" t="s">
        <v>137</v>
      </c>
      <c r="AE1418" s="234" t="s">
        <v>137</v>
      </c>
      <c r="AF1418" s="201" t="s">
        <v>148</v>
      </c>
      <c r="AG1418" s="181"/>
      <c r="AH1418" s="246"/>
      <c r="AI1418" s="181" t="s">
        <v>132</v>
      </c>
      <c r="AJ1418" s="181" t="s">
        <v>137</v>
      </c>
      <c r="AK1418" s="234" t="s">
        <v>137</v>
      </c>
      <c r="AL1418" s="181" t="s">
        <v>132</v>
      </c>
      <c r="AM1418" s="181" t="s">
        <v>137</v>
      </c>
      <c r="AN1418" s="234" t="s">
        <v>137</v>
      </c>
      <c r="AO1418" s="181" t="s">
        <v>132</v>
      </c>
      <c r="AP1418" s="234" t="s">
        <v>137</v>
      </c>
      <c r="AQ1418" s="234" t="s">
        <v>137</v>
      </c>
      <c r="AR1418" s="181" t="s">
        <v>132</v>
      </c>
      <c r="AS1418" s="234" t="s">
        <v>137</v>
      </c>
      <c r="AT1418" s="234" t="s">
        <v>137</v>
      </c>
      <c r="AU1418" s="181" t="s">
        <v>132</v>
      </c>
      <c r="AV1418" s="181" t="s">
        <v>137</v>
      </c>
      <c r="AW1418" s="234" t="s">
        <v>137</v>
      </c>
      <c r="AX1418" s="181" t="s">
        <v>132</v>
      </c>
      <c r="AY1418" s="181" t="s">
        <v>137</v>
      </c>
      <c r="AZ1418" s="234" t="s">
        <v>137</v>
      </c>
      <c r="BA1418" s="181" t="s">
        <v>132</v>
      </c>
      <c r="BB1418" s="181" t="s">
        <v>137</v>
      </c>
      <c r="BC1418" s="234" t="s">
        <v>137</v>
      </c>
      <c r="BD1418" s="181">
        <v>2</v>
      </c>
      <c r="BE1418" s="181">
        <v>1</v>
      </c>
      <c r="BF1418" s="357">
        <v>0.5</v>
      </c>
      <c r="BG1418" s="234" t="s">
        <v>9143</v>
      </c>
      <c r="BH1418" s="181">
        <v>0</v>
      </c>
      <c r="BI1418" s="234" t="s">
        <v>137</v>
      </c>
      <c r="BJ1418" s="181">
        <v>2</v>
      </c>
      <c r="BK1418" s="181">
        <v>1</v>
      </c>
      <c r="BL1418" s="357">
        <v>0.5</v>
      </c>
      <c r="BM1418" s="234" t="s">
        <v>9144</v>
      </c>
      <c r="BN1418" s="181">
        <v>0</v>
      </c>
      <c r="BO1418" s="234" t="s">
        <v>137</v>
      </c>
      <c r="BP1418" s="181">
        <v>0</v>
      </c>
      <c r="BQ1418" s="181">
        <v>0</v>
      </c>
      <c r="BR1418" s="357" t="s">
        <v>148</v>
      </c>
      <c r="BS1418" s="234" t="s">
        <v>137</v>
      </c>
      <c r="BT1418" s="181">
        <v>0</v>
      </c>
      <c r="BU1418" s="234" t="s">
        <v>137</v>
      </c>
      <c r="BV1418" s="181">
        <v>0</v>
      </c>
      <c r="BW1418" s="181">
        <v>0</v>
      </c>
      <c r="BX1418" s="358" t="s">
        <v>148</v>
      </c>
      <c r="BY1418" s="234"/>
      <c r="BZ1418" s="181">
        <v>0</v>
      </c>
      <c r="CA1418" s="234" t="s">
        <v>137</v>
      </c>
      <c r="CB1418" s="181">
        <v>0</v>
      </c>
      <c r="CC1418" s="181">
        <v>0</v>
      </c>
      <c r="CD1418" s="358" t="s">
        <v>148</v>
      </c>
      <c r="CE1418" s="234" t="s">
        <v>137</v>
      </c>
      <c r="CF1418" s="181">
        <v>0</v>
      </c>
      <c r="CG1418" s="234" t="s">
        <v>137</v>
      </c>
      <c r="CH1418" s="181">
        <v>0</v>
      </c>
      <c r="CI1418" s="181">
        <v>0</v>
      </c>
      <c r="CJ1418" s="358" t="s">
        <v>148</v>
      </c>
      <c r="CK1418" s="181" t="s">
        <v>137</v>
      </c>
      <c r="CL1418" s="181">
        <v>0</v>
      </c>
      <c r="CM1418" s="234" t="s">
        <v>137</v>
      </c>
      <c r="CN1418" s="181">
        <v>0</v>
      </c>
      <c r="CO1418" s="181">
        <v>0</v>
      </c>
      <c r="CP1418" s="358" t="s">
        <v>148</v>
      </c>
      <c r="CQ1418" s="234" t="s">
        <v>137</v>
      </c>
      <c r="CR1418" s="181">
        <v>0</v>
      </c>
      <c r="CS1418" s="234" t="s">
        <v>137</v>
      </c>
      <c r="CT1418" s="181">
        <v>0</v>
      </c>
      <c r="CU1418" s="181">
        <v>0</v>
      </c>
      <c r="CV1418" s="358" t="s">
        <v>148</v>
      </c>
      <c r="CW1418" s="234" t="s">
        <v>137</v>
      </c>
      <c r="CX1418" s="181">
        <v>0</v>
      </c>
      <c r="CY1418" s="234" t="s">
        <v>137</v>
      </c>
      <c r="CZ1418" s="181">
        <v>0</v>
      </c>
      <c r="DA1418" s="181">
        <v>0</v>
      </c>
      <c r="DB1418" s="358" t="s">
        <v>148</v>
      </c>
      <c r="DC1418" s="234" t="s">
        <v>137</v>
      </c>
      <c r="DD1418" s="181">
        <v>0</v>
      </c>
      <c r="DE1418" s="234" t="s">
        <v>137</v>
      </c>
      <c r="DF1418" s="181">
        <v>0</v>
      </c>
      <c r="DG1418" s="181">
        <v>0</v>
      </c>
      <c r="DH1418" s="358" t="s">
        <v>148</v>
      </c>
      <c r="DI1418" s="234" t="s">
        <v>137</v>
      </c>
      <c r="DJ1418" s="181">
        <v>0</v>
      </c>
      <c r="DK1418" s="234" t="s">
        <v>137</v>
      </c>
      <c r="DL1418" s="181">
        <v>0</v>
      </c>
      <c r="DM1418" s="181">
        <v>0</v>
      </c>
      <c r="DN1418" s="358" t="s">
        <v>148</v>
      </c>
      <c r="DO1418" s="234" t="s">
        <v>137</v>
      </c>
      <c r="DP1418" s="181">
        <v>0</v>
      </c>
      <c r="DQ1418" s="234" t="s">
        <v>137</v>
      </c>
      <c r="DR1418" s="181">
        <v>12</v>
      </c>
      <c r="DS1418" s="181">
        <v>0</v>
      </c>
      <c r="DT1418" s="358">
        <v>0</v>
      </c>
      <c r="DU1418" s="234" t="s">
        <v>9143</v>
      </c>
      <c r="DV1418" s="181">
        <v>0</v>
      </c>
      <c r="DW1418" s="234" t="s">
        <v>137</v>
      </c>
      <c r="DX1418" s="181">
        <v>0</v>
      </c>
      <c r="DY1418" s="181">
        <v>0</v>
      </c>
      <c r="DZ1418" s="357" t="s">
        <v>148</v>
      </c>
      <c r="EA1418" s="234" t="s">
        <v>137</v>
      </c>
      <c r="EB1418" s="181">
        <v>0</v>
      </c>
      <c r="EC1418" s="234" t="s">
        <v>137</v>
      </c>
      <c r="ED1418" s="181">
        <v>0</v>
      </c>
      <c r="EE1418" s="181">
        <v>0</v>
      </c>
      <c r="EF1418" s="357" t="s">
        <v>148</v>
      </c>
      <c r="EG1418" s="234" t="s">
        <v>137</v>
      </c>
      <c r="EH1418" s="181">
        <v>0</v>
      </c>
      <c r="EI1418" s="234" t="s">
        <v>137</v>
      </c>
      <c r="EJ1418" s="181">
        <v>1</v>
      </c>
      <c r="EK1418" s="181">
        <v>1</v>
      </c>
      <c r="EL1418" s="357">
        <v>1</v>
      </c>
      <c r="EM1418" s="234" t="s">
        <v>137</v>
      </c>
      <c r="EN1418" s="181">
        <v>0</v>
      </c>
      <c r="EO1418" s="234" t="s">
        <v>137</v>
      </c>
      <c r="EP1418" s="181">
        <v>0</v>
      </c>
      <c r="EQ1418" s="181">
        <v>0</v>
      </c>
      <c r="ER1418" s="358" t="s">
        <v>148</v>
      </c>
      <c r="ES1418" s="234" t="s">
        <v>137</v>
      </c>
      <c r="ET1418" s="181">
        <v>0</v>
      </c>
      <c r="EU1418" s="234" t="s">
        <v>137</v>
      </c>
      <c r="EV1418" s="181">
        <v>4</v>
      </c>
      <c r="EW1418" s="181">
        <v>0</v>
      </c>
      <c r="EX1418" s="359">
        <v>0</v>
      </c>
      <c r="EY1418" s="234" t="s">
        <v>13638</v>
      </c>
      <c r="EZ1418" s="181">
        <v>0</v>
      </c>
      <c r="FA1418" s="234" t="s">
        <v>137</v>
      </c>
      <c r="FB1418" s="181">
        <v>1</v>
      </c>
      <c r="FC1418" s="181">
        <v>1</v>
      </c>
      <c r="FD1418" s="359">
        <v>1</v>
      </c>
      <c r="FE1418" s="234" t="s">
        <v>137</v>
      </c>
      <c r="FF1418" s="181">
        <v>0</v>
      </c>
      <c r="FG1418" s="234" t="s">
        <v>137</v>
      </c>
      <c r="FH1418" s="181">
        <v>0</v>
      </c>
      <c r="FI1418" s="181">
        <v>0</v>
      </c>
      <c r="FJ1418" s="359" t="s">
        <v>148</v>
      </c>
      <c r="FK1418" s="234" t="s">
        <v>137</v>
      </c>
      <c r="FL1418" s="181">
        <v>0</v>
      </c>
      <c r="FM1418" s="234" t="s">
        <v>137</v>
      </c>
      <c r="FN1418" s="181">
        <v>0</v>
      </c>
      <c r="FO1418" s="181">
        <v>0</v>
      </c>
      <c r="FP1418" s="359" t="s">
        <v>148</v>
      </c>
      <c r="FQ1418" s="234" t="s">
        <v>137</v>
      </c>
      <c r="FR1418" s="181">
        <v>0</v>
      </c>
      <c r="FS1418" s="234" t="s">
        <v>137</v>
      </c>
      <c r="FT1418" s="181">
        <v>0</v>
      </c>
      <c r="FU1418" s="181">
        <v>0</v>
      </c>
      <c r="FV1418" s="359" t="s">
        <v>148</v>
      </c>
      <c r="FW1418" s="234" t="s">
        <v>137</v>
      </c>
      <c r="FX1418" s="181">
        <v>0</v>
      </c>
      <c r="FY1418" s="234" t="s">
        <v>137</v>
      </c>
      <c r="FZ1418" s="181">
        <v>1</v>
      </c>
      <c r="GA1418" s="181">
        <v>1</v>
      </c>
      <c r="GB1418" s="359">
        <v>1</v>
      </c>
      <c r="GC1418" s="234" t="s">
        <v>137</v>
      </c>
      <c r="GD1418" s="181">
        <v>1</v>
      </c>
      <c r="GE1418" s="234" t="s">
        <v>9145</v>
      </c>
      <c r="GF1418" s="181">
        <v>4</v>
      </c>
      <c r="GG1418" s="181">
        <v>1</v>
      </c>
      <c r="GH1418" s="359">
        <v>0.25</v>
      </c>
      <c r="GI1418" s="234" t="s">
        <v>9146</v>
      </c>
      <c r="GJ1418" s="181">
        <v>0</v>
      </c>
      <c r="GK1418" s="234" t="s">
        <v>137</v>
      </c>
      <c r="GL1418" s="181" t="s">
        <v>143</v>
      </c>
      <c r="GM1418" s="181" t="s">
        <v>144</v>
      </c>
      <c r="GN1418" s="180" t="s">
        <v>146</v>
      </c>
      <c r="GO1418" s="272"/>
      <c r="GP1418" s="272"/>
      <c r="GQ1418" s="181" t="s">
        <v>156</v>
      </c>
      <c r="GR1418" s="181" t="s">
        <v>146</v>
      </c>
      <c r="GS1418" s="181" t="s">
        <v>132</v>
      </c>
      <c r="GT1418" s="181"/>
      <c r="GU1418" s="181"/>
      <c r="GV1418" s="181"/>
      <c r="GW1418" s="234"/>
      <c r="GX1418" s="181" t="s">
        <v>132</v>
      </c>
      <c r="GY1418" s="181" t="s">
        <v>132</v>
      </c>
      <c r="GZ1418" s="181" t="s">
        <v>132</v>
      </c>
      <c r="HA1418" s="181"/>
      <c r="HB1418" s="181"/>
      <c r="HC1418" s="181"/>
      <c r="HD1418" s="557" t="s">
        <v>132</v>
      </c>
      <c r="HE1418" s="550" t="s">
        <v>132</v>
      </c>
      <c r="HF1418" s="558" t="s">
        <v>132</v>
      </c>
      <c r="HG1418" s="550" t="s">
        <v>137</v>
      </c>
      <c r="HH1418" s="550" t="s">
        <v>137</v>
      </c>
      <c r="HI1418" s="558" t="s">
        <v>132</v>
      </c>
      <c r="HJ1418" s="558" t="s">
        <v>148</v>
      </c>
      <c r="HK1418" s="550"/>
    </row>
    <row r="1419" spans="1:219" s="164" customFormat="1" ht="89.25" customHeight="1">
      <c r="A1419" s="337" t="s">
        <v>18968</v>
      </c>
      <c r="B1419" s="181" t="s">
        <v>9026</v>
      </c>
      <c r="C1419" s="181" t="s">
        <v>9147</v>
      </c>
      <c r="D1419" s="195" t="s">
        <v>126</v>
      </c>
      <c r="E1419" s="181" t="s">
        <v>132</v>
      </c>
      <c r="F1419" s="181" t="s">
        <v>137</v>
      </c>
      <c r="G1419" s="234" t="s">
        <v>137</v>
      </c>
      <c r="H1419" s="181" t="s">
        <v>132</v>
      </c>
      <c r="I1419" s="234" t="s">
        <v>137</v>
      </c>
      <c r="J1419" s="234" t="s">
        <v>137</v>
      </c>
      <c r="K1419" s="355" t="s">
        <v>138</v>
      </c>
      <c r="L1419" s="181" t="s">
        <v>137</v>
      </c>
      <c r="M1419" s="434" t="s">
        <v>137</v>
      </c>
      <c r="N1419" s="181" t="s">
        <v>138</v>
      </c>
      <c r="O1419" s="181" t="s">
        <v>137</v>
      </c>
      <c r="P1419" s="234" t="s">
        <v>137</v>
      </c>
      <c r="Q1419" s="181" t="s">
        <v>138</v>
      </c>
      <c r="R1419" s="181" t="s">
        <v>137</v>
      </c>
      <c r="S1419" s="234" t="s">
        <v>137</v>
      </c>
      <c r="T1419" s="181" t="s">
        <v>132</v>
      </c>
      <c r="U1419" s="234" t="s">
        <v>137</v>
      </c>
      <c r="V1419" s="234" t="s">
        <v>137</v>
      </c>
      <c r="W1419" s="181" t="s">
        <v>132</v>
      </c>
      <c r="X1419" s="181" t="s">
        <v>137</v>
      </c>
      <c r="Y1419" s="234" t="s">
        <v>137</v>
      </c>
      <c r="Z1419" s="181" t="s">
        <v>138</v>
      </c>
      <c r="AA1419" s="181" t="s">
        <v>132</v>
      </c>
      <c r="AB1419" s="234" t="s">
        <v>9148</v>
      </c>
      <c r="AC1419" s="181" t="s">
        <v>138</v>
      </c>
      <c r="AD1419" s="181" t="s">
        <v>137</v>
      </c>
      <c r="AE1419" s="234" t="s">
        <v>137</v>
      </c>
      <c r="AF1419" s="201" t="s">
        <v>148</v>
      </c>
      <c r="AG1419" s="181"/>
      <c r="AH1419" s="246"/>
      <c r="AI1419" s="181" t="s">
        <v>132</v>
      </c>
      <c r="AJ1419" s="181" t="s">
        <v>137</v>
      </c>
      <c r="AK1419" s="234" t="s">
        <v>137</v>
      </c>
      <c r="AL1419" s="181" t="s">
        <v>132</v>
      </c>
      <c r="AM1419" s="181" t="s">
        <v>137</v>
      </c>
      <c r="AN1419" s="234" t="s">
        <v>137</v>
      </c>
      <c r="AO1419" s="181"/>
      <c r="AP1419" s="234" t="s">
        <v>137</v>
      </c>
      <c r="AQ1419" s="234" t="s">
        <v>137</v>
      </c>
      <c r="AR1419" s="181" t="s">
        <v>132</v>
      </c>
      <c r="AS1419" s="234" t="s">
        <v>137</v>
      </c>
      <c r="AT1419" s="234" t="s">
        <v>137</v>
      </c>
      <c r="AU1419" s="181" t="s">
        <v>132</v>
      </c>
      <c r="AV1419" s="181" t="s">
        <v>137</v>
      </c>
      <c r="AW1419" s="234" t="s">
        <v>137</v>
      </c>
      <c r="AX1419" s="181" t="s">
        <v>132</v>
      </c>
      <c r="AY1419" s="181" t="s">
        <v>137</v>
      </c>
      <c r="AZ1419" s="234" t="s">
        <v>137</v>
      </c>
      <c r="BA1419" s="181" t="s">
        <v>132</v>
      </c>
      <c r="BB1419" s="181" t="s">
        <v>137</v>
      </c>
      <c r="BC1419" s="234" t="s">
        <v>137</v>
      </c>
      <c r="BD1419" s="181">
        <v>4</v>
      </c>
      <c r="BE1419" s="181">
        <v>1</v>
      </c>
      <c r="BF1419" s="357">
        <v>0.25</v>
      </c>
      <c r="BG1419" s="234" t="s">
        <v>18969</v>
      </c>
      <c r="BH1419" s="181">
        <v>0</v>
      </c>
      <c r="BI1419" s="234"/>
      <c r="BJ1419" s="181">
        <v>1</v>
      </c>
      <c r="BK1419" s="181">
        <v>1</v>
      </c>
      <c r="BL1419" s="357">
        <v>1</v>
      </c>
      <c r="BM1419" s="234" t="s">
        <v>137</v>
      </c>
      <c r="BN1419" s="181">
        <v>0</v>
      </c>
      <c r="BO1419" s="234" t="s">
        <v>137</v>
      </c>
      <c r="BP1419" s="181">
        <v>1</v>
      </c>
      <c r="BQ1419" s="181">
        <v>0</v>
      </c>
      <c r="BR1419" s="357">
        <v>0</v>
      </c>
      <c r="BS1419" s="181" t="s">
        <v>18970</v>
      </c>
      <c r="BT1419" s="181">
        <v>1</v>
      </c>
      <c r="BU1419" s="234" t="s">
        <v>18971</v>
      </c>
      <c r="BV1419" s="181">
        <v>0</v>
      </c>
      <c r="BW1419" s="181">
        <v>0</v>
      </c>
      <c r="BX1419" s="358" t="s">
        <v>148</v>
      </c>
      <c r="BY1419" s="234"/>
      <c r="BZ1419" s="181">
        <v>0</v>
      </c>
      <c r="CA1419" s="234" t="s">
        <v>137</v>
      </c>
      <c r="CB1419" s="181">
        <v>0</v>
      </c>
      <c r="CC1419" s="181">
        <v>0</v>
      </c>
      <c r="CD1419" s="358" t="s">
        <v>148</v>
      </c>
      <c r="CE1419" s="234" t="s">
        <v>137</v>
      </c>
      <c r="CF1419" s="181">
        <v>0</v>
      </c>
      <c r="CG1419" s="234" t="s">
        <v>137</v>
      </c>
      <c r="CH1419" s="181">
        <v>1</v>
      </c>
      <c r="CI1419" s="181">
        <v>0</v>
      </c>
      <c r="CJ1419" s="358">
        <v>0</v>
      </c>
      <c r="CK1419" s="181" t="s">
        <v>9149</v>
      </c>
      <c r="CL1419" s="181">
        <v>1</v>
      </c>
      <c r="CM1419" s="234" t="s">
        <v>9150</v>
      </c>
      <c r="CN1419" s="181">
        <v>1</v>
      </c>
      <c r="CO1419" s="181">
        <v>0</v>
      </c>
      <c r="CP1419" s="358">
        <v>0</v>
      </c>
      <c r="CQ1419" s="234" t="s">
        <v>18972</v>
      </c>
      <c r="CR1419" s="181">
        <v>0</v>
      </c>
      <c r="CS1419" s="234" t="s">
        <v>137</v>
      </c>
      <c r="CT1419" s="181">
        <v>0</v>
      </c>
      <c r="CU1419" s="181">
        <v>0</v>
      </c>
      <c r="CV1419" s="358" t="s">
        <v>148</v>
      </c>
      <c r="CW1419" s="181"/>
      <c r="CX1419" s="181">
        <v>0</v>
      </c>
      <c r="CY1419" s="234" t="s">
        <v>137</v>
      </c>
      <c r="CZ1419" s="181">
        <v>0</v>
      </c>
      <c r="DA1419" s="181">
        <v>0</v>
      </c>
      <c r="DB1419" s="358" t="s">
        <v>148</v>
      </c>
      <c r="DC1419" s="234" t="s">
        <v>137</v>
      </c>
      <c r="DD1419" s="181">
        <v>0</v>
      </c>
      <c r="DE1419" s="234" t="s">
        <v>137</v>
      </c>
      <c r="DF1419" s="181">
        <v>0</v>
      </c>
      <c r="DG1419" s="181">
        <v>0</v>
      </c>
      <c r="DH1419" s="358" t="s">
        <v>148</v>
      </c>
      <c r="DI1419" s="234" t="s">
        <v>137</v>
      </c>
      <c r="DJ1419" s="181">
        <v>0</v>
      </c>
      <c r="DK1419" s="234" t="s">
        <v>137</v>
      </c>
      <c r="DL1419" s="181">
        <v>1</v>
      </c>
      <c r="DM1419" s="181">
        <v>1</v>
      </c>
      <c r="DN1419" s="358">
        <v>1</v>
      </c>
      <c r="DO1419" s="234" t="s">
        <v>137</v>
      </c>
      <c r="DP1419" s="181">
        <v>0</v>
      </c>
      <c r="DQ1419" s="234" t="s">
        <v>137</v>
      </c>
      <c r="DR1419" s="181">
        <v>12</v>
      </c>
      <c r="DS1419" s="181">
        <v>0</v>
      </c>
      <c r="DT1419" s="358">
        <v>0</v>
      </c>
      <c r="DU1419" s="234" t="s">
        <v>1156</v>
      </c>
      <c r="DV1419" s="181">
        <v>0</v>
      </c>
      <c r="DW1419" s="234" t="s">
        <v>137</v>
      </c>
      <c r="DX1419" s="181">
        <v>6</v>
      </c>
      <c r="DY1419" s="181">
        <v>0</v>
      </c>
      <c r="DZ1419" s="357">
        <v>0</v>
      </c>
      <c r="EA1419" s="181" t="s">
        <v>9149</v>
      </c>
      <c r="EB1419" s="181">
        <v>0</v>
      </c>
      <c r="EC1419" s="234" t="s">
        <v>137</v>
      </c>
      <c r="ED1419" s="181">
        <v>0</v>
      </c>
      <c r="EE1419" s="181">
        <v>0</v>
      </c>
      <c r="EF1419" s="357" t="s">
        <v>148</v>
      </c>
      <c r="EG1419" s="234" t="s">
        <v>137</v>
      </c>
      <c r="EH1419" s="181">
        <v>0</v>
      </c>
      <c r="EI1419" s="234" t="s">
        <v>137</v>
      </c>
      <c r="EJ1419" s="181">
        <v>1</v>
      </c>
      <c r="EK1419" s="181">
        <v>1</v>
      </c>
      <c r="EL1419" s="357">
        <v>1</v>
      </c>
      <c r="EM1419" s="234" t="s">
        <v>137</v>
      </c>
      <c r="EN1419" s="181">
        <v>0</v>
      </c>
      <c r="EO1419" s="234" t="s">
        <v>137</v>
      </c>
      <c r="EP1419" s="181">
        <v>2</v>
      </c>
      <c r="EQ1419" s="181">
        <v>0</v>
      </c>
      <c r="ER1419" s="358">
        <v>0</v>
      </c>
      <c r="ES1419" s="181" t="s">
        <v>9149</v>
      </c>
      <c r="ET1419" s="181">
        <v>0</v>
      </c>
      <c r="EU1419" s="234" t="s">
        <v>137</v>
      </c>
      <c r="EV1419" s="181">
        <v>3</v>
      </c>
      <c r="EW1419" s="181">
        <v>0</v>
      </c>
      <c r="EX1419" s="359">
        <v>0</v>
      </c>
      <c r="EY1419" s="234" t="s">
        <v>18973</v>
      </c>
      <c r="EZ1419" s="181">
        <v>2</v>
      </c>
      <c r="FA1419" s="234" t="s">
        <v>18974</v>
      </c>
      <c r="FB1419" s="181">
        <v>1</v>
      </c>
      <c r="FC1419" s="181">
        <v>1</v>
      </c>
      <c r="FD1419" s="359">
        <v>1</v>
      </c>
      <c r="FE1419" s="234" t="s">
        <v>137</v>
      </c>
      <c r="FF1419" s="181">
        <v>0</v>
      </c>
      <c r="FG1419" s="234" t="s">
        <v>137</v>
      </c>
      <c r="FH1419" s="181">
        <v>1</v>
      </c>
      <c r="FI1419" s="181">
        <v>1</v>
      </c>
      <c r="FJ1419" s="359">
        <v>1</v>
      </c>
      <c r="FK1419" s="234" t="s">
        <v>137</v>
      </c>
      <c r="FL1419" s="181">
        <v>0</v>
      </c>
      <c r="FM1419" s="234" t="s">
        <v>137</v>
      </c>
      <c r="FN1419" s="181">
        <v>0</v>
      </c>
      <c r="FO1419" s="181">
        <v>0</v>
      </c>
      <c r="FP1419" s="359" t="s">
        <v>148</v>
      </c>
      <c r="FQ1419" s="234" t="s">
        <v>137</v>
      </c>
      <c r="FR1419" s="181">
        <v>0</v>
      </c>
      <c r="FS1419" s="234" t="s">
        <v>137</v>
      </c>
      <c r="FT1419" s="181">
        <v>0</v>
      </c>
      <c r="FU1419" s="181">
        <v>0</v>
      </c>
      <c r="FV1419" s="359" t="s">
        <v>148</v>
      </c>
      <c r="FW1419" s="234" t="s">
        <v>137</v>
      </c>
      <c r="FX1419" s="181">
        <v>0</v>
      </c>
      <c r="FY1419" s="234" t="s">
        <v>137</v>
      </c>
      <c r="FZ1419" s="181">
        <v>4</v>
      </c>
      <c r="GA1419" s="181">
        <v>0</v>
      </c>
      <c r="GB1419" s="359">
        <v>0</v>
      </c>
      <c r="GC1419" s="234" t="s">
        <v>9151</v>
      </c>
      <c r="GD1419" s="181">
        <v>1</v>
      </c>
      <c r="GE1419" s="234" t="s">
        <v>9152</v>
      </c>
      <c r="GF1419" s="181">
        <v>6</v>
      </c>
      <c r="GG1419" s="181">
        <v>0</v>
      </c>
      <c r="GH1419" s="359">
        <v>0</v>
      </c>
      <c r="GI1419" s="234" t="s">
        <v>9153</v>
      </c>
      <c r="GJ1419" s="181">
        <v>6</v>
      </c>
      <c r="GK1419" s="234" t="s">
        <v>9154</v>
      </c>
      <c r="GL1419" s="181" t="s">
        <v>143</v>
      </c>
      <c r="GM1419" s="181" t="s">
        <v>144</v>
      </c>
      <c r="GN1419" s="180" t="s">
        <v>146</v>
      </c>
      <c r="GO1419" s="272"/>
      <c r="GP1419" s="272"/>
      <c r="GQ1419" s="181" t="s">
        <v>145</v>
      </c>
      <c r="GR1419" s="181" t="s">
        <v>146</v>
      </c>
      <c r="GS1419" s="181"/>
      <c r="GT1419" s="181"/>
      <c r="GU1419" s="181"/>
      <c r="GV1419" s="181"/>
      <c r="GW1419" s="234"/>
      <c r="GX1419" s="181"/>
      <c r="GY1419" s="181"/>
      <c r="GZ1419" s="181"/>
      <c r="HA1419" s="181"/>
      <c r="HB1419" s="181"/>
      <c r="HC1419" s="181"/>
      <c r="HD1419" s="557" t="s">
        <v>132</v>
      </c>
      <c r="HE1419" s="550" t="s">
        <v>132</v>
      </c>
      <c r="HF1419" s="558" t="s">
        <v>132</v>
      </c>
      <c r="HG1419" s="550" t="s">
        <v>137</v>
      </c>
      <c r="HH1419" s="550" t="s">
        <v>137</v>
      </c>
      <c r="HI1419" s="558" t="s">
        <v>148</v>
      </c>
      <c r="HJ1419" s="558" t="s">
        <v>132</v>
      </c>
      <c r="HK1419" s="550" t="s">
        <v>19225</v>
      </c>
    </row>
    <row r="1420" spans="1:219" s="164"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4" customFormat="1" ht="89.25" customHeight="1">
      <c r="A1421" s="337" t="s">
        <v>18976</v>
      </c>
      <c r="B1421" s="181" t="s">
        <v>9026</v>
      </c>
      <c r="C1421" s="181" t="s">
        <v>9166</v>
      </c>
      <c r="D1421" s="195" t="s">
        <v>115</v>
      </c>
      <c r="E1421" s="181" t="s">
        <v>132</v>
      </c>
      <c r="F1421" s="181" t="s">
        <v>137</v>
      </c>
      <c r="G1421" s="234" t="s">
        <v>137</v>
      </c>
      <c r="H1421" s="181" t="s">
        <v>138</v>
      </c>
      <c r="I1421" s="234" t="s">
        <v>137</v>
      </c>
      <c r="J1421" s="234" t="s">
        <v>137</v>
      </c>
      <c r="K1421" s="355" t="s">
        <v>138</v>
      </c>
      <c r="L1421" s="181" t="s">
        <v>137</v>
      </c>
      <c r="M1421" s="434" t="s">
        <v>137</v>
      </c>
      <c r="N1421" s="181" t="s">
        <v>138</v>
      </c>
      <c r="O1421" s="181" t="s">
        <v>137</v>
      </c>
      <c r="P1421" s="234" t="s">
        <v>137</v>
      </c>
      <c r="Q1421" s="181" t="s">
        <v>132</v>
      </c>
      <c r="R1421" s="181" t="s">
        <v>137</v>
      </c>
      <c r="S1421" s="234" t="s">
        <v>137</v>
      </c>
      <c r="T1421" s="181" t="s">
        <v>132</v>
      </c>
      <c r="U1421" s="234" t="s">
        <v>137</v>
      </c>
      <c r="V1421" s="234" t="s">
        <v>137</v>
      </c>
      <c r="W1421" s="181" t="s">
        <v>132</v>
      </c>
      <c r="X1421" s="181" t="s">
        <v>137</v>
      </c>
      <c r="Y1421" s="234" t="s">
        <v>137</v>
      </c>
      <c r="Z1421" s="181" t="s">
        <v>138</v>
      </c>
      <c r="AA1421" s="181" t="s">
        <v>132</v>
      </c>
      <c r="AB1421" s="234" t="s">
        <v>9167</v>
      </c>
      <c r="AC1421" s="181" t="s">
        <v>132</v>
      </c>
      <c r="AD1421" s="181" t="s">
        <v>137</v>
      </c>
      <c r="AE1421" s="234" t="s">
        <v>137</v>
      </c>
      <c r="AF1421" s="201" t="s">
        <v>148</v>
      </c>
      <c r="AG1421" s="181"/>
      <c r="AH1421" s="246"/>
      <c r="AI1421" s="181" t="s">
        <v>132</v>
      </c>
      <c r="AJ1421" s="181" t="s">
        <v>137</v>
      </c>
      <c r="AK1421" s="234" t="s">
        <v>137</v>
      </c>
      <c r="AL1421" s="181" t="s">
        <v>138</v>
      </c>
      <c r="AM1421" s="181" t="s">
        <v>137</v>
      </c>
      <c r="AN1421" s="234" t="s">
        <v>137</v>
      </c>
      <c r="AO1421" s="181" t="s">
        <v>132</v>
      </c>
      <c r="AP1421" s="234" t="s">
        <v>137</v>
      </c>
      <c r="AQ1421" s="234" t="s">
        <v>137</v>
      </c>
      <c r="AR1421" s="181" t="s">
        <v>132</v>
      </c>
      <c r="AS1421" s="234" t="s">
        <v>137</v>
      </c>
      <c r="AT1421" s="234" t="s">
        <v>137</v>
      </c>
      <c r="AU1421" s="181" t="s">
        <v>132</v>
      </c>
      <c r="AV1421" s="181" t="s">
        <v>137</v>
      </c>
      <c r="AW1421" s="234" t="s">
        <v>137</v>
      </c>
      <c r="AX1421" s="181" t="s">
        <v>132</v>
      </c>
      <c r="AY1421" s="181" t="s">
        <v>137</v>
      </c>
      <c r="AZ1421" s="234" t="s">
        <v>137</v>
      </c>
      <c r="BA1421" s="181" t="s">
        <v>132</v>
      </c>
      <c r="BB1421" s="181" t="s">
        <v>137</v>
      </c>
      <c r="BC1421" s="234" t="s">
        <v>137</v>
      </c>
      <c r="BD1421" s="181">
        <v>12</v>
      </c>
      <c r="BE1421" s="181">
        <v>1</v>
      </c>
      <c r="BF1421" s="357">
        <v>8.3333333333333329E-2</v>
      </c>
      <c r="BG1421" s="234" t="s">
        <v>1274</v>
      </c>
      <c r="BH1421" s="181">
        <v>0</v>
      </c>
      <c r="BI1421" s="234" t="s">
        <v>137</v>
      </c>
      <c r="BJ1421" s="181">
        <v>5</v>
      </c>
      <c r="BK1421" s="181">
        <v>0</v>
      </c>
      <c r="BL1421" s="357">
        <v>0</v>
      </c>
      <c r="BM1421" s="234" t="s">
        <v>1274</v>
      </c>
      <c r="BN1421" s="181">
        <v>0</v>
      </c>
      <c r="BO1421" s="234" t="s">
        <v>137</v>
      </c>
      <c r="BP1421" s="181">
        <v>3</v>
      </c>
      <c r="BQ1421" s="181">
        <v>1</v>
      </c>
      <c r="BR1421" s="357">
        <v>0.33333333333333331</v>
      </c>
      <c r="BS1421" s="234" t="s">
        <v>1274</v>
      </c>
      <c r="BT1421" s="181">
        <v>0</v>
      </c>
      <c r="BU1421" s="234" t="s">
        <v>137</v>
      </c>
      <c r="BV1421" s="181">
        <v>0</v>
      </c>
      <c r="BW1421" s="181">
        <v>0</v>
      </c>
      <c r="BX1421" s="358" t="s">
        <v>148</v>
      </c>
      <c r="BY1421" s="234"/>
      <c r="BZ1421" s="181">
        <v>0</v>
      </c>
      <c r="CA1421" s="234" t="s">
        <v>137</v>
      </c>
      <c r="CB1421" s="181">
        <v>1</v>
      </c>
      <c r="CC1421" s="181">
        <v>1</v>
      </c>
      <c r="CD1421" s="358">
        <v>1</v>
      </c>
      <c r="CE1421" s="234" t="s">
        <v>137</v>
      </c>
      <c r="CF1421" s="181">
        <v>0</v>
      </c>
      <c r="CG1421" s="234" t="s">
        <v>137</v>
      </c>
      <c r="CH1421" s="181">
        <v>1</v>
      </c>
      <c r="CI1421" s="181">
        <v>1</v>
      </c>
      <c r="CJ1421" s="358">
        <v>1</v>
      </c>
      <c r="CK1421" s="181" t="s">
        <v>137</v>
      </c>
      <c r="CL1421" s="181">
        <v>0</v>
      </c>
      <c r="CM1421" s="234" t="s">
        <v>137</v>
      </c>
      <c r="CN1421" s="181">
        <v>3</v>
      </c>
      <c r="CO1421" s="181">
        <v>0</v>
      </c>
      <c r="CP1421" s="358">
        <v>0</v>
      </c>
      <c r="CQ1421" s="234" t="s">
        <v>1274</v>
      </c>
      <c r="CR1421" s="181">
        <v>0</v>
      </c>
      <c r="CS1421" s="234" t="s">
        <v>137</v>
      </c>
      <c r="CT1421" s="181">
        <v>2</v>
      </c>
      <c r="CU1421" s="181">
        <v>2</v>
      </c>
      <c r="CV1421" s="358">
        <v>1</v>
      </c>
      <c r="CW1421" s="234" t="s">
        <v>137</v>
      </c>
      <c r="CX1421" s="181">
        <v>0</v>
      </c>
      <c r="CY1421" s="234" t="s">
        <v>137</v>
      </c>
      <c r="CZ1421" s="181">
        <v>0</v>
      </c>
      <c r="DA1421" s="181">
        <v>0</v>
      </c>
      <c r="DB1421" s="358" t="s">
        <v>148</v>
      </c>
      <c r="DC1421" s="234" t="s">
        <v>137</v>
      </c>
      <c r="DD1421" s="181">
        <v>0</v>
      </c>
      <c r="DE1421" s="234" t="s">
        <v>137</v>
      </c>
      <c r="DF1421" s="181">
        <v>0</v>
      </c>
      <c r="DG1421" s="181">
        <v>0</v>
      </c>
      <c r="DH1421" s="358" t="s">
        <v>148</v>
      </c>
      <c r="DI1421" s="234" t="s">
        <v>137</v>
      </c>
      <c r="DJ1421" s="181">
        <v>0</v>
      </c>
      <c r="DK1421" s="234" t="s">
        <v>137</v>
      </c>
      <c r="DL1421" s="181">
        <v>0</v>
      </c>
      <c r="DM1421" s="181">
        <v>0</v>
      </c>
      <c r="DN1421" s="358" t="s">
        <v>148</v>
      </c>
      <c r="DO1421" s="234" t="s">
        <v>137</v>
      </c>
      <c r="DP1421" s="181">
        <v>0</v>
      </c>
      <c r="DQ1421" s="234" t="s">
        <v>137</v>
      </c>
      <c r="DR1421" s="181">
        <v>41</v>
      </c>
      <c r="DS1421" s="181">
        <v>0</v>
      </c>
      <c r="DT1421" s="358">
        <v>0</v>
      </c>
      <c r="DU1421" s="234" t="s">
        <v>745</v>
      </c>
      <c r="DV1421" s="181">
        <v>0</v>
      </c>
      <c r="DW1421" s="234" t="s">
        <v>137</v>
      </c>
      <c r="DX1421" s="181">
        <v>0</v>
      </c>
      <c r="DY1421" s="181">
        <v>0</v>
      </c>
      <c r="DZ1421" s="357" t="s">
        <v>148</v>
      </c>
      <c r="EA1421" s="234" t="s">
        <v>137</v>
      </c>
      <c r="EB1421" s="181">
        <v>0</v>
      </c>
      <c r="EC1421" s="234" t="s">
        <v>137</v>
      </c>
      <c r="ED1421" s="181">
        <v>2</v>
      </c>
      <c r="EE1421" s="181">
        <v>0</v>
      </c>
      <c r="EF1421" s="357">
        <v>0</v>
      </c>
      <c r="EG1421" s="234" t="s">
        <v>1274</v>
      </c>
      <c r="EH1421" s="181">
        <v>0</v>
      </c>
      <c r="EI1421" s="234" t="s">
        <v>137</v>
      </c>
      <c r="EJ1421" s="181">
        <v>1</v>
      </c>
      <c r="EK1421" s="181">
        <v>0</v>
      </c>
      <c r="EL1421" s="357">
        <v>0</v>
      </c>
      <c r="EM1421" s="234" t="s">
        <v>1274</v>
      </c>
      <c r="EN1421" s="181">
        <v>1</v>
      </c>
      <c r="EO1421" s="234" t="s">
        <v>12621</v>
      </c>
      <c r="EP1421" s="181">
        <v>1</v>
      </c>
      <c r="EQ1421" s="181">
        <v>0</v>
      </c>
      <c r="ER1421" s="358">
        <v>0</v>
      </c>
      <c r="ES1421" s="234" t="s">
        <v>1274</v>
      </c>
      <c r="ET1421" s="181">
        <v>1</v>
      </c>
      <c r="EU1421" s="234" t="s">
        <v>9175</v>
      </c>
      <c r="EV1421" s="181">
        <v>7</v>
      </c>
      <c r="EW1421" s="181">
        <v>0</v>
      </c>
      <c r="EX1421" s="359">
        <v>0</v>
      </c>
      <c r="EY1421" s="234" t="s">
        <v>1274</v>
      </c>
      <c r="EZ1421" s="181">
        <v>4</v>
      </c>
      <c r="FA1421" s="234" t="s">
        <v>9175</v>
      </c>
      <c r="FB1421" s="181">
        <v>0</v>
      </c>
      <c r="FC1421" s="181">
        <v>0</v>
      </c>
      <c r="FD1421" s="359" t="s">
        <v>148</v>
      </c>
      <c r="FE1421" s="234" t="s">
        <v>137</v>
      </c>
      <c r="FF1421" s="181">
        <v>0</v>
      </c>
      <c r="FG1421" s="234" t="s">
        <v>137</v>
      </c>
      <c r="FH1421" s="181">
        <v>1</v>
      </c>
      <c r="FI1421" s="181">
        <v>1</v>
      </c>
      <c r="FJ1421" s="359">
        <v>1</v>
      </c>
      <c r="FK1421" s="234" t="s">
        <v>137</v>
      </c>
      <c r="FL1421" s="181">
        <v>0</v>
      </c>
      <c r="FM1421" s="234" t="s">
        <v>137</v>
      </c>
      <c r="FN1421" s="181">
        <v>0</v>
      </c>
      <c r="FO1421" s="181">
        <v>0</v>
      </c>
      <c r="FP1421" s="359" t="s">
        <v>148</v>
      </c>
      <c r="FQ1421" s="234" t="s">
        <v>137</v>
      </c>
      <c r="FR1421" s="181">
        <v>0</v>
      </c>
      <c r="FS1421" s="234" t="s">
        <v>137</v>
      </c>
      <c r="FT1421" s="181">
        <v>0</v>
      </c>
      <c r="FU1421" s="181">
        <v>0</v>
      </c>
      <c r="FV1421" s="359" t="s">
        <v>148</v>
      </c>
      <c r="FW1421" s="234" t="s">
        <v>137</v>
      </c>
      <c r="FX1421" s="181">
        <v>0</v>
      </c>
      <c r="FY1421" s="234" t="s">
        <v>137</v>
      </c>
      <c r="FZ1421" s="181">
        <v>2</v>
      </c>
      <c r="GA1421" s="181">
        <v>0</v>
      </c>
      <c r="GB1421" s="359">
        <v>0</v>
      </c>
      <c r="GC1421" s="234" t="s">
        <v>1274</v>
      </c>
      <c r="GD1421" s="181">
        <v>1</v>
      </c>
      <c r="GE1421" s="234" t="s">
        <v>9164</v>
      </c>
      <c r="GF1421" s="181">
        <v>5</v>
      </c>
      <c r="GG1421" s="181">
        <v>0</v>
      </c>
      <c r="GH1421" s="359">
        <v>0</v>
      </c>
      <c r="GI1421" s="234" t="s">
        <v>9168</v>
      </c>
      <c r="GJ1421" s="181">
        <v>5</v>
      </c>
      <c r="GK1421" s="234" t="s">
        <v>1281</v>
      </c>
      <c r="GL1421" s="181" t="s">
        <v>143</v>
      </c>
      <c r="GM1421" s="181" t="s">
        <v>144</v>
      </c>
      <c r="GN1421" s="180" t="s">
        <v>146</v>
      </c>
      <c r="GO1421" s="272"/>
      <c r="GP1421" s="272"/>
      <c r="GQ1421" s="181" t="s">
        <v>156</v>
      </c>
      <c r="GR1421" s="181" t="s">
        <v>146</v>
      </c>
      <c r="GS1421" s="181" t="s">
        <v>132</v>
      </c>
      <c r="GT1421" s="181" t="s">
        <v>132</v>
      </c>
      <c r="GU1421" s="181" t="s">
        <v>132</v>
      </c>
      <c r="GV1421" s="181"/>
      <c r="GW1421" s="234"/>
      <c r="GX1421" s="181" t="s">
        <v>132</v>
      </c>
      <c r="GY1421" s="181"/>
      <c r="GZ1421" s="181"/>
      <c r="HA1421" s="181"/>
      <c r="HB1421" s="181"/>
      <c r="HC1421" s="181"/>
      <c r="HD1421" s="557" t="s">
        <v>132</v>
      </c>
      <c r="HE1421" s="550" t="s">
        <v>132</v>
      </c>
      <c r="HF1421" s="558" t="s">
        <v>132</v>
      </c>
      <c r="HG1421" s="550" t="s">
        <v>137</v>
      </c>
      <c r="HH1421" s="550" t="s">
        <v>137</v>
      </c>
      <c r="HI1421" s="558" t="s">
        <v>132</v>
      </c>
      <c r="HJ1421" s="558" t="s">
        <v>148</v>
      </c>
      <c r="HK1421" s="550"/>
    </row>
    <row r="1422" spans="1:219" s="164" customFormat="1" ht="89.25" customHeight="1">
      <c r="A1422" s="337" t="s">
        <v>18977</v>
      </c>
      <c r="B1422" s="181" t="s">
        <v>9026</v>
      </c>
      <c r="C1422" s="181" t="s">
        <v>9169</v>
      </c>
      <c r="D1422" s="195" t="s">
        <v>114</v>
      </c>
      <c r="E1422" s="181" t="s">
        <v>138</v>
      </c>
      <c r="F1422" s="181"/>
      <c r="G1422" s="234" t="s">
        <v>137</v>
      </c>
      <c r="H1422" s="181" t="s">
        <v>132</v>
      </c>
      <c r="I1422" s="234" t="s">
        <v>137</v>
      </c>
      <c r="J1422" s="234" t="s">
        <v>137</v>
      </c>
      <c r="K1422" s="355" t="s">
        <v>138</v>
      </c>
      <c r="L1422" s="181" t="s">
        <v>137</v>
      </c>
      <c r="M1422" s="434" t="s">
        <v>137</v>
      </c>
      <c r="N1422" s="181" t="s">
        <v>138</v>
      </c>
      <c r="O1422" s="181" t="s">
        <v>137</v>
      </c>
      <c r="P1422" s="234" t="s">
        <v>137</v>
      </c>
      <c r="Q1422" s="181" t="s">
        <v>132</v>
      </c>
      <c r="R1422" s="181" t="s">
        <v>137</v>
      </c>
      <c r="S1422" s="234" t="s">
        <v>137</v>
      </c>
      <c r="T1422" s="181" t="s">
        <v>138</v>
      </c>
      <c r="U1422" s="234" t="s">
        <v>137</v>
      </c>
      <c r="V1422" s="234" t="s">
        <v>137</v>
      </c>
      <c r="W1422" s="181" t="s">
        <v>138</v>
      </c>
      <c r="X1422" s="181" t="s">
        <v>137</v>
      </c>
      <c r="Y1422" s="234" t="s">
        <v>137</v>
      </c>
      <c r="Z1422" s="181" t="s">
        <v>138</v>
      </c>
      <c r="AA1422" s="181" t="s">
        <v>137</v>
      </c>
      <c r="AB1422" s="234" t="s">
        <v>137</v>
      </c>
      <c r="AC1422" s="181" t="s">
        <v>132</v>
      </c>
      <c r="AD1422" s="181" t="s">
        <v>137</v>
      </c>
      <c r="AE1422" s="234" t="s">
        <v>137</v>
      </c>
      <c r="AF1422" s="201" t="s">
        <v>148</v>
      </c>
      <c r="AG1422" s="181"/>
      <c r="AH1422" s="246"/>
      <c r="AI1422" s="181" t="s">
        <v>132</v>
      </c>
      <c r="AJ1422" s="181" t="s">
        <v>137</v>
      </c>
      <c r="AK1422" s="234" t="s">
        <v>137</v>
      </c>
      <c r="AL1422" s="181" t="s">
        <v>138</v>
      </c>
      <c r="AM1422" s="181" t="s">
        <v>137</v>
      </c>
      <c r="AN1422" s="234" t="s">
        <v>137</v>
      </c>
      <c r="AO1422" s="181" t="s">
        <v>138</v>
      </c>
      <c r="AP1422" s="234" t="s">
        <v>137</v>
      </c>
      <c r="AQ1422" s="234" t="s">
        <v>137</v>
      </c>
      <c r="AR1422" s="181" t="s">
        <v>138</v>
      </c>
      <c r="AS1422" s="234" t="s">
        <v>137</v>
      </c>
      <c r="AT1422" s="234" t="s">
        <v>137</v>
      </c>
      <c r="AU1422" s="181" t="s">
        <v>132</v>
      </c>
      <c r="AV1422" s="181" t="s">
        <v>137</v>
      </c>
      <c r="AW1422" s="234" t="s">
        <v>137</v>
      </c>
      <c r="AX1422" s="181" t="s">
        <v>132</v>
      </c>
      <c r="AY1422" s="181" t="s">
        <v>137</v>
      </c>
      <c r="AZ1422" s="234" t="s">
        <v>137</v>
      </c>
      <c r="BA1422" s="181" t="s">
        <v>132</v>
      </c>
      <c r="BB1422" s="181" t="s">
        <v>137</v>
      </c>
      <c r="BC1422" s="234" t="s">
        <v>137</v>
      </c>
      <c r="BD1422" s="181">
        <v>1</v>
      </c>
      <c r="BE1422" s="181">
        <v>0</v>
      </c>
      <c r="BF1422" s="357">
        <v>0</v>
      </c>
      <c r="BG1422" s="234" t="s">
        <v>9170</v>
      </c>
      <c r="BH1422" s="181">
        <v>0</v>
      </c>
      <c r="BI1422" s="234"/>
      <c r="BJ1422" s="181">
        <v>1</v>
      </c>
      <c r="BK1422" s="181">
        <v>0</v>
      </c>
      <c r="BL1422" s="357">
        <v>0</v>
      </c>
      <c r="BM1422" s="234" t="s">
        <v>9170</v>
      </c>
      <c r="BN1422" s="181">
        <v>0</v>
      </c>
      <c r="BO1422" s="234" t="s">
        <v>137</v>
      </c>
      <c r="BP1422" s="181">
        <v>0</v>
      </c>
      <c r="BQ1422" s="181">
        <v>0</v>
      </c>
      <c r="BR1422" s="357" t="s">
        <v>148</v>
      </c>
      <c r="BS1422" s="234" t="s">
        <v>137</v>
      </c>
      <c r="BT1422" s="181">
        <v>0</v>
      </c>
      <c r="BU1422" s="234" t="s">
        <v>137</v>
      </c>
      <c r="BV1422" s="181">
        <v>0</v>
      </c>
      <c r="BW1422" s="181">
        <v>0</v>
      </c>
      <c r="BX1422" s="358" t="s">
        <v>148</v>
      </c>
      <c r="BY1422" s="234"/>
      <c r="BZ1422" s="181">
        <v>0</v>
      </c>
      <c r="CA1422" s="234" t="s">
        <v>137</v>
      </c>
      <c r="CB1422" s="181">
        <v>0</v>
      </c>
      <c r="CC1422" s="181">
        <v>0</v>
      </c>
      <c r="CD1422" s="358" t="s">
        <v>148</v>
      </c>
      <c r="CE1422" s="234"/>
      <c r="CF1422" s="181">
        <v>0</v>
      </c>
      <c r="CG1422" s="234" t="s">
        <v>137</v>
      </c>
      <c r="CH1422" s="181">
        <v>2</v>
      </c>
      <c r="CI1422" s="181">
        <v>2</v>
      </c>
      <c r="CJ1422" s="358">
        <v>1</v>
      </c>
      <c r="CK1422" s="181" t="s">
        <v>137</v>
      </c>
      <c r="CL1422" s="181">
        <v>0</v>
      </c>
      <c r="CM1422" s="234" t="s">
        <v>137</v>
      </c>
      <c r="CN1422" s="181">
        <v>0</v>
      </c>
      <c r="CO1422" s="181">
        <v>0</v>
      </c>
      <c r="CP1422" s="358" t="s">
        <v>148</v>
      </c>
      <c r="CQ1422" s="234" t="s">
        <v>137</v>
      </c>
      <c r="CR1422" s="181">
        <v>0</v>
      </c>
      <c r="CS1422" s="234" t="s">
        <v>137</v>
      </c>
      <c r="CT1422" s="181">
        <v>0</v>
      </c>
      <c r="CU1422" s="181">
        <v>0</v>
      </c>
      <c r="CV1422" s="358" t="s">
        <v>148</v>
      </c>
      <c r="CW1422" s="234" t="s">
        <v>137</v>
      </c>
      <c r="CX1422" s="181">
        <v>0</v>
      </c>
      <c r="CY1422" s="234" t="s">
        <v>137</v>
      </c>
      <c r="CZ1422" s="181">
        <v>0</v>
      </c>
      <c r="DA1422" s="181">
        <v>0</v>
      </c>
      <c r="DB1422" s="358" t="s">
        <v>148</v>
      </c>
      <c r="DC1422" s="234" t="s">
        <v>137</v>
      </c>
      <c r="DD1422" s="181">
        <v>0</v>
      </c>
      <c r="DE1422" s="234" t="s">
        <v>137</v>
      </c>
      <c r="DF1422" s="181">
        <v>0</v>
      </c>
      <c r="DG1422" s="181">
        <v>0</v>
      </c>
      <c r="DH1422" s="358" t="s">
        <v>148</v>
      </c>
      <c r="DI1422" s="234" t="s">
        <v>137</v>
      </c>
      <c r="DJ1422" s="181">
        <v>0</v>
      </c>
      <c r="DK1422" s="234" t="s">
        <v>137</v>
      </c>
      <c r="DL1422" s="181">
        <v>1</v>
      </c>
      <c r="DM1422" s="181">
        <v>1</v>
      </c>
      <c r="DN1422" s="358">
        <v>1</v>
      </c>
      <c r="DO1422" s="234" t="s">
        <v>137</v>
      </c>
      <c r="DP1422" s="181">
        <v>0</v>
      </c>
      <c r="DQ1422" s="234" t="s">
        <v>137</v>
      </c>
      <c r="DR1422" s="181">
        <v>28</v>
      </c>
      <c r="DS1422" s="181">
        <v>0</v>
      </c>
      <c r="DT1422" s="358">
        <v>0</v>
      </c>
      <c r="DU1422" s="234" t="s">
        <v>9170</v>
      </c>
      <c r="DV1422" s="181">
        <v>0</v>
      </c>
      <c r="DW1422" s="234" t="s">
        <v>137</v>
      </c>
      <c r="DX1422" s="181">
        <v>0</v>
      </c>
      <c r="DY1422" s="181">
        <v>0</v>
      </c>
      <c r="DZ1422" s="357" t="s">
        <v>148</v>
      </c>
      <c r="EA1422" s="234" t="s">
        <v>137</v>
      </c>
      <c r="EB1422" s="181">
        <v>0</v>
      </c>
      <c r="EC1422" s="234" t="s">
        <v>137</v>
      </c>
      <c r="ED1422" s="181">
        <v>0</v>
      </c>
      <c r="EE1422" s="181">
        <v>0</v>
      </c>
      <c r="EF1422" s="357" t="s">
        <v>148</v>
      </c>
      <c r="EG1422" s="234" t="s">
        <v>137</v>
      </c>
      <c r="EH1422" s="181">
        <v>0</v>
      </c>
      <c r="EI1422" s="234" t="s">
        <v>137</v>
      </c>
      <c r="EJ1422" s="181">
        <v>0</v>
      </c>
      <c r="EK1422" s="181">
        <v>0</v>
      </c>
      <c r="EL1422" s="357" t="s">
        <v>148</v>
      </c>
      <c r="EM1422" s="234" t="s">
        <v>137</v>
      </c>
      <c r="EN1422" s="181">
        <v>0</v>
      </c>
      <c r="EO1422" s="234" t="s">
        <v>137</v>
      </c>
      <c r="EP1422" s="181">
        <v>0</v>
      </c>
      <c r="EQ1422" s="181">
        <v>0</v>
      </c>
      <c r="ER1422" s="358" t="s">
        <v>148</v>
      </c>
      <c r="ES1422" s="234" t="s">
        <v>137</v>
      </c>
      <c r="ET1422" s="181">
        <v>0</v>
      </c>
      <c r="EU1422" s="234" t="s">
        <v>137</v>
      </c>
      <c r="EV1422" s="181">
        <v>10</v>
      </c>
      <c r="EW1422" s="181">
        <v>7</v>
      </c>
      <c r="EX1422" s="359">
        <v>0.7</v>
      </c>
      <c r="EY1422" s="234" t="s">
        <v>9170</v>
      </c>
      <c r="EZ1422" s="181">
        <v>0</v>
      </c>
      <c r="FA1422" s="234" t="s">
        <v>137</v>
      </c>
      <c r="FB1422" s="181">
        <v>0</v>
      </c>
      <c r="FC1422" s="181">
        <v>0</v>
      </c>
      <c r="FD1422" s="359" t="s">
        <v>148</v>
      </c>
      <c r="FE1422" s="234" t="s">
        <v>137</v>
      </c>
      <c r="FF1422" s="181">
        <v>0</v>
      </c>
      <c r="FG1422" s="234" t="s">
        <v>137</v>
      </c>
      <c r="FH1422" s="181">
        <v>0</v>
      </c>
      <c r="FI1422" s="181">
        <v>0</v>
      </c>
      <c r="FJ1422" s="359" t="s">
        <v>148</v>
      </c>
      <c r="FK1422" s="234" t="s">
        <v>137</v>
      </c>
      <c r="FL1422" s="181">
        <v>0</v>
      </c>
      <c r="FM1422" s="234" t="s">
        <v>137</v>
      </c>
      <c r="FN1422" s="181">
        <v>0</v>
      </c>
      <c r="FO1422" s="181">
        <v>0</v>
      </c>
      <c r="FP1422" s="359" t="s">
        <v>148</v>
      </c>
      <c r="FQ1422" s="234" t="s">
        <v>137</v>
      </c>
      <c r="FR1422" s="181">
        <v>0</v>
      </c>
      <c r="FS1422" s="234" t="s">
        <v>137</v>
      </c>
      <c r="FT1422" s="181">
        <v>0</v>
      </c>
      <c r="FU1422" s="181">
        <v>0</v>
      </c>
      <c r="FV1422" s="359" t="s">
        <v>148</v>
      </c>
      <c r="FW1422" s="234" t="s">
        <v>137</v>
      </c>
      <c r="FX1422" s="181">
        <v>0</v>
      </c>
      <c r="FY1422" s="234" t="s">
        <v>137</v>
      </c>
      <c r="FZ1422" s="181">
        <v>1</v>
      </c>
      <c r="GA1422" s="181">
        <v>0</v>
      </c>
      <c r="GB1422" s="359">
        <v>0</v>
      </c>
      <c r="GC1422" s="234" t="s">
        <v>9170</v>
      </c>
      <c r="GD1422" s="181">
        <v>0</v>
      </c>
      <c r="GE1422" s="234" t="s">
        <v>137</v>
      </c>
      <c r="GF1422" s="181">
        <v>0</v>
      </c>
      <c r="GG1422" s="181">
        <v>0</v>
      </c>
      <c r="GH1422" s="359" t="s">
        <v>148</v>
      </c>
      <c r="GI1422" s="234"/>
      <c r="GJ1422" s="181">
        <v>0</v>
      </c>
      <c r="GK1422" s="234" t="s">
        <v>137</v>
      </c>
      <c r="GL1422" s="181" t="s">
        <v>143</v>
      </c>
      <c r="GM1422" s="181" t="s">
        <v>144</v>
      </c>
      <c r="GN1422" s="180" t="s">
        <v>146</v>
      </c>
      <c r="GO1422" s="272"/>
      <c r="GP1422" s="272"/>
      <c r="GQ1422" s="181" t="s">
        <v>145</v>
      </c>
      <c r="GR1422" s="181" t="s">
        <v>146</v>
      </c>
      <c r="GS1422" s="181"/>
      <c r="GT1422" s="181"/>
      <c r="GU1422" s="181"/>
      <c r="GV1422" s="181"/>
      <c r="GW1422" s="234"/>
      <c r="GX1422" s="181"/>
      <c r="GY1422" s="181"/>
      <c r="GZ1422" s="181"/>
      <c r="HA1422" s="181"/>
      <c r="HB1422" s="181"/>
      <c r="HC1422" s="181"/>
      <c r="HD1422" s="557"/>
      <c r="HE1422" s="550"/>
      <c r="HF1422" s="558" t="s">
        <v>132</v>
      </c>
      <c r="HG1422" s="550" t="s">
        <v>137</v>
      </c>
      <c r="HH1422" s="550" t="s">
        <v>137</v>
      </c>
      <c r="HI1422" s="558" t="s">
        <v>132</v>
      </c>
      <c r="HJ1422" s="558" t="s">
        <v>148</v>
      </c>
      <c r="HK1422" s="550"/>
    </row>
    <row r="1423" spans="1:219" s="164" customFormat="1" ht="89.25" customHeight="1">
      <c r="A1423" s="337" t="s">
        <v>18978</v>
      </c>
      <c r="B1423" s="181" t="s">
        <v>9026</v>
      </c>
      <c r="C1423" s="181" t="s">
        <v>9171</v>
      </c>
      <c r="D1423" s="195" t="s">
        <v>120</v>
      </c>
      <c r="E1423" s="181" t="s">
        <v>138</v>
      </c>
      <c r="F1423" s="181" t="s">
        <v>137</v>
      </c>
      <c r="G1423" s="234" t="s">
        <v>137</v>
      </c>
      <c r="H1423" s="181" t="s">
        <v>138</v>
      </c>
      <c r="I1423" s="234" t="s">
        <v>137</v>
      </c>
      <c r="J1423" s="234" t="s">
        <v>137</v>
      </c>
      <c r="K1423" s="355" t="s">
        <v>138</v>
      </c>
      <c r="L1423" s="181" t="s">
        <v>137</v>
      </c>
      <c r="M1423" s="434" t="s">
        <v>137</v>
      </c>
      <c r="N1423" s="181" t="s">
        <v>138</v>
      </c>
      <c r="O1423" s="181" t="s">
        <v>137</v>
      </c>
      <c r="P1423" s="234" t="s">
        <v>137</v>
      </c>
      <c r="Q1423" s="181" t="s">
        <v>138</v>
      </c>
      <c r="R1423" s="181" t="s">
        <v>137</v>
      </c>
      <c r="S1423" s="234" t="s">
        <v>137</v>
      </c>
      <c r="T1423" s="181" t="s">
        <v>132</v>
      </c>
      <c r="U1423" s="234" t="s">
        <v>137</v>
      </c>
      <c r="V1423" s="234" t="s">
        <v>137</v>
      </c>
      <c r="W1423" s="181" t="s">
        <v>132</v>
      </c>
      <c r="X1423" s="181" t="s">
        <v>137</v>
      </c>
      <c r="Y1423" s="234" t="s">
        <v>137</v>
      </c>
      <c r="Z1423" s="181" t="s">
        <v>138</v>
      </c>
      <c r="AA1423" s="181" t="s">
        <v>137</v>
      </c>
      <c r="AB1423" s="234" t="s">
        <v>137</v>
      </c>
      <c r="AC1423" s="181" t="s">
        <v>138</v>
      </c>
      <c r="AD1423" s="181" t="s">
        <v>137</v>
      </c>
      <c r="AE1423" s="234" t="s">
        <v>137</v>
      </c>
      <c r="AF1423" s="201" t="s">
        <v>148</v>
      </c>
      <c r="AG1423" s="181"/>
      <c r="AH1423" s="246"/>
      <c r="AI1423" s="181" t="s">
        <v>132</v>
      </c>
      <c r="AJ1423" s="181" t="s">
        <v>137</v>
      </c>
      <c r="AK1423" s="234" t="s">
        <v>137</v>
      </c>
      <c r="AL1423" s="181" t="s">
        <v>138</v>
      </c>
      <c r="AM1423" s="181" t="s">
        <v>132</v>
      </c>
      <c r="AN1423" s="234" t="s">
        <v>9172</v>
      </c>
      <c r="AO1423" s="181" t="s">
        <v>138</v>
      </c>
      <c r="AP1423" s="234" t="s">
        <v>137</v>
      </c>
      <c r="AQ1423" s="234" t="s">
        <v>137</v>
      </c>
      <c r="AR1423" s="181" t="s">
        <v>132</v>
      </c>
      <c r="AS1423" s="234" t="s">
        <v>137</v>
      </c>
      <c r="AT1423" s="234" t="s">
        <v>137</v>
      </c>
      <c r="AU1423" s="181" t="s">
        <v>132</v>
      </c>
      <c r="AV1423" s="181" t="s">
        <v>137</v>
      </c>
      <c r="AW1423" s="234" t="s">
        <v>137</v>
      </c>
      <c r="AX1423" s="181" t="s">
        <v>132</v>
      </c>
      <c r="AY1423" s="181" t="s">
        <v>137</v>
      </c>
      <c r="AZ1423" s="234" t="s">
        <v>137</v>
      </c>
      <c r="BA1423" s="181" t="s">
        <v>132</v>
      </c>
      <c r="BB1423" s="181" t="s">
        <v>137</v>
      </c>
      <c r="BC1423" s="234" t="s">
        <v>137</v>
      </c>
      <c r="BD1423" s="181">
        <v>3</v>
      </c>
      <c r="BE1423" s="181">
        <v>1</v>
      </c>
      <c r="BF1423" s="357">
        <v>0.33333333333333331</v>
      </c>
      <c r="BG1423" s="234" t="s">
        <v>186</v>
      </c>
      <c r="BH1423" s="181">
        <v>0</v>
      </c>
      <c r="BI1423" s="234" t="s">
        <v>137</v>
      </c>
      <c r="BJ1423" s="181">
        <v>2</v>
      </c>
      <c r="BK1423" s="181">
        <v>0</v>
      </c>
      <c r="BL1423" s="357">
        <v>0</v>
      </c>
      <c r="BM1423" s="234" t="s">
        <v>186</v>
      </c>
      <c r="BN1423" s="181">
        <v>0</v>
      </c>
      <c r="BO1423" s="234" t="s">
        <v>137</v>
      </c>
      <c r="BP1423" s="181">
        <v>2</v>
      </c>
      <c r="BQ1423" s="181">
        <v>0</v>
      </c>
      <c r="BR1423" s="357">
        <v>0</v>
      </c>
      <c r="BS1423" s="234" t="s">
        <v>186</v>
      </c>
      <c r="BT1423" s="181">
        <v>2</v>
      </c>
      <c r="BU1423" s="234" t="s">
        <v>9173</v>
      </c>
      <c r="BV1423" s="181">
        <v>0</v>
      </c>
      <c r="BW1423" s="181">
        <v>0</v>
      </c>
      <c r="BX1423" s="358" t="s">
        <v>148</v>
      </c>
      <c r="BY1423" s="234"/>
      <c r="BZ1423" s="181">
        <v>0</v>
      </c>
      <c r="CA1423" s="234" t="s">
        <v>137</v>
      </c>
      <c r="CB1423" s="181">
        <v>3</v>
      </c>
      <c r="CC1423" s="181">
        <v>2</v>
      </c>
      <c r="CD1423" s="358">
        <v>0.66666666666666663</v>
      </c>
      <c r="CE1423" s="234" t="s">
        <v>186</v>
      </c>
      <c r="CF1423" s="181">
        <v>0</v>
      </c>
      <c r="CG1423" s="234" t="s">
        <v>9174</v>
      </c>
      <c r="CH1423" s="181">
        <v>1</v>
      </c>
      <c r="CI1423" s="181">
        <v>1</v>
      </c>
      <c r="CJ1423" s="358">
        <v>1</v>
      </c>
      <c r="CK1423" s="181" t="s">
        <v>137</v>
      </c>
      <c r="CL1423" s="181">
        <v>0</v>
      </c>
      <c r="CM1423" s="234" t="s">
        <v>137</v>
      </c>
      <c r="CN1423" s="181">
        <v>1</v>
      </c>
      <c r="CO1423" s="181">
        <v>1</v>
      </c>
      <c r="CP1423" s="358">
        <v>1</v>
      </c>
      <c r="CQ1423" s="234" t="s">
        <v>137</v>
      </c>
      <c r="CR1423" s="181">
        <v>0</v>
      </c>
      <c r="CS1423" s="234" t="s">
        <v>137</v>
      </c>
      <c r="CT1423" s="181">
        <v>0</v>
      </c>
      <c r="CU1423" s="181">
        <v>0</v>
      </c>
      <c r="CV1423" s="358" t="s">
        <v>148</v>
      </c>
      <c r="CW1423" s="234" t="s">
        <v>137</v>
      </c>
      <c r="CX1423" s="181">
        <v>0</v>
      </c>
      <c r="CY1423" s="234"/>
      <c r="CZ1423" s="181">
        <v>1</v>
      </c>
      <c r="DA1423" s="181">
        <v>1</v>
      </c>
      <c r="DB1423" s="358">
        <v>1</v>
      </c>
      <c r="DC1423" s="234" t="s">
        <v>137</v>
      </c>
      <c r="DD1423" s="181">
        <v>0</v>
      </c>
      <c r="DE1423" s="234" t="s">
        <v>137</v>
      </c>
      <c r="DF1423" s="181">
        <v>0</v>
      </c>
      <c r="DG1423" s="181">
        <v>0</v>
      </c>
      <c r="DH1423" s="358" t="s">
        <v>148</v>
      </c>
      <c r="DI1423" s="234" t="s">
        <v>137</v>
      </c>
      <c r="DJ1423" s="181">
        <v>0</v>
      </c>
      <c r="DK1423" s="234" t="s">
        <v>137</v>
      </c>
      <c r="DL1423" s="181">
        <v>0</v>
      </c>
      <c r="DM1423" s="181">
        <v>0</v>
      </c>
      <c r="DN1423" s="358" t="s">
        <v>148</v>
      </c>
      <c r="DO1423" s="234" t="s">
        <v>137</v>
      </c>
      <c r="DP1423" s="181">
        <v>0</v>
      </c>
      <c r="DQ1423" s="234" t="s">
        <v>137</v>
      </c>
      <c r="DR1423" s="181">
        <v>27</v>
      </c>
      <c r="DS1423" s="181">
        <v>0</v>
      </c>
      <c r="DT1423" s="358">
        <v>0</v>
      </c>
      <c r="DU1423" s="234" t="s">
        <v>186</v>
      </c>
      <c r="DV1423" s="181">
        <v>0</v>
      </c>
      <c r="DW1423" s="234" t="s">
        <v>137</v>
      </c>
      <c r="DX1423" s="181">
        <v>0</v>
      </c>
      <c r="DY1423" s="181">
        <v>0</v>
      </c>
      <c r="DZ1423" s="357" t="s">
        <v>148</v>
      </c>
      <c r="EA1423" s="234" t="s">
        <v>137</v>
      </c>
      <c r="EB1423" s="181">
        <v>0</v>
      </c>
      <c r="EC1423" s="234" t="s">
        <v>137</v>
      </c>
      <c r="ED1423" s="181">
        <v>1</v>
      </c>
      <c r="EE1423" s="181">
        <v>0</v>
      </c>
      <c r="EF1423" s="357">
        <v>0</v>
      </c>
      <c r="EG1423" s="234" t="s">
        <v>12591</v>
      </c>
      <c r="EH1423" s="181">
        <v>0</v>
      </c>
      <c r="EI1423" s="234" t="s">
        <v>137</v>
      </c>
      <c r="EJ1423" s="181">
        <v>0</v>
      </c>
      <c r="EK1423" s="181">
        <v>0</v>
      </c>
      <c r="EL1423" s="357" t="s">
        <v>148</v>
      </c>
      <c r="EM1423" s="234" t="s">
        <v>137</v>
      </c>
      <c r="EN1423" s="181">
        <v>0</v>
      </c>
      <c r="EO1423" s="234" t="s">
        <v>137</v>
      </c>
      <c r="EP1423" s="181">
        <v>1</v>
      </c>
      <c r="EQ1423" s="181">
        <v>0</v>
      </c>
      <c r="ER1423" s="358">
        <v>0</v>
      </c>
      <c r="ES1423" s="234" t="s">
        <v>186</v>
      </c>
      <c r="ET1423" s="181">
        <v>1</v>
      </c>
      <c r="EU1423" s="234" t="s">
        <v>9175</v>
      </c>
      <c r="EV1423" s="181">
        <v>7</v>
      </c>
      <c r="EW1423" s="181">
        <v>0</v>
      </c>
      <c r="EX1423" s="359">
        <v>0</v>
      </c>
      <c r="EY1423" s="234" t="s">
        <v>418</v>
      </c>
      <c r="EZ1423" s="181">
        <v>7</v>
      </c>
      <c r="FA1423" s="234" t="s">
        <v>13640</v>
      </c>
      <c r="FB1423" s="181">
        <v>0</v>
      </c>
      <c r="FC1423" s="181">
        <v>0</v>
      </c>
      <c r="FD1423" s="359" t="s">
        <v>148</v>
      </c>
      <c r="FE1423" s="234" t="s">
        <v>137</v>
      </c>
      <c r="FF1423" s="181">
        <v>0</v>
      </c>
      <c r="FG1423" s="234" t="s">
        <v>137</v>
      </c>
      <c r="FH1423" s="181">
        <v>0</v>
      </c>
      <c r="FI1423" s="181">
        <v>0</v>
      </c>
      <c r="FJ1423" s="359" t="s">
        <v>148</v>
      </c>
      <c r="FK1423" s="234" t="s">
        <v>137</v>
      </c>
      <c r="FL1423" s="181">
        <v>0</v>
      </c>
      <c r="FM1423" s="234" t="s">
        <v>137</v>
      </c>
      <c r="FN1423" s="181">
        <v>0</v>
      </c>
      <c r="FO1423" s="181">
        <v>0</v>
      </c>
      <c r="FP1423" s="359" t="s">
        <v>148</v>
      </c>
      <c r="FQ1423" s="234" t="s">
        <v>137</v>
      </c>
      <c r="FR1423" s="181">
        <v>0</v>
      </c>
      <c r="FS1423" s="234" t="s">
        <v>137</v>
      </c>
      <c r="FT1423" s="181">
        <v>0</v>
      </c>
      <c r="FU1423" s="181">
        <v>0</v>
      </c>
      <c r="FV1423" s="359" t="s">
        <v>148</v>
      </c>
      <c r="FW1423" s="234" t="s">
        <v>137</v>
      </c>
      <c r="FX1423" s="181">
        <v>0</v>
      </c>
      <c r="FY1423" s="234" t="s">
        <v>137</v>
      </c>
      <c r="FZ1423" s="181">
        <v>1</v>
      </c>
      <c r="GA1423" s="181">
        <v>1</v>
      </c>
      <c r="GB1423" s="359">
        <v>1</v>
      </c>
      <c r="GC1423" s="234" t="s">
        <v>137</v>
      </c>
      <c r="GD1423" s="181">
        <v>0</v>
      </c>
      <c r="GE1423" s="234" t="s">
        <v>137</v>
      </c>
      <c r="GF1423" s="181">
        <v>1</v>
      </c>
      <c r="GG1423" s="181">
        <v>0</v>
      </c>
      <c r="GH1423" s="359">
        <v>0</v>
      </c>
      <c r="GI1423" s="234" t="s">
        <v>186</v>
      </c>
      <c r="GJ1423" s="181">
        <v>0</v>
      </c>
      <c r="GK1423" s="234" t="s">
        <v>9176</v>
      </c>
      <c r="GL1423" s="181" t="s">
        <v>143</v>
      </c>
      <c r="GM1423" s="181" t="s">
        <v>144</v>
      </c>
      <c r="GN1423" s="180" t="s">
        <v>146</v>
      </c>
      <c r="GO1423" s="272"/>
      <c r="GP1423" s="272"/>
      <c r="GQ1423" s="181" t="s">
        <v>145</v>
      </c>
      <c r="GR1423" s="181" t="s">
        <v>146</v>
      </c>
      <c r="GS1423" s="181"/>
      <c r="GT1423" s="181"/>
      <c r="GU1423" s="181"/>
      <c r="GV1423" s="181"/>
      <c r="GW1423" s="234"/>
      <c r="GX1423" s="181"/>
      <c r="GY1423" s="181"/>
      <c r="GZ1423" s="181"/>
      <c r="HA1423" s="181"/>
      <c r="HB1423" s="181"/>
      <c r="HC1423" s="181"/>
      <c r="HD1423" s="557" t="s">
        <v>132</v>
      </c>
      <c r="HE1423" s="550" t="s">
        <v>132</v>
      </c>
      <c r="HF1423" s="558" t="s">
        <v>132</v>
      </c>
      <c r="HG1423" s="550" t="s">
        <v>137</v>
      </c>
      <c r="HH1423" s="550" t="s">
        <v>137</v>
      </c>
      <c r="HI1423" s="558" t="s">
        <v>132</v>
      </c>
      <c r="HJ1423" s="558" t="s">
        <v>148</v>
      </c>
      <c r="HK1423" s="550"/>
    </row>
    <row r="1424" spans="1:219" s="164" customFormat="1" ht="89.25" customHeight="1">
      <c r="A1424" s="337" t="s">
        <v>18979</v>
      </c>
      <c r="B1424" s="181" t="s">
        <v>9026</v>
      </c>
      <c r="C1424" s="181" t="s">
        <v>9177</v>
      </c>
      <c r="D1424" s="195" t="s">
        <v>124</v>
      </c>
      <c r="E1424" s="181" t="s">
        <v>132</v>
      </c>
      <c r="F1424" s="181" t="s">
        <v>137</v>
      </c>
      <c r="G1424" s="234" t="s">
        <v>137</v>
      </c>
      <c r="H1424" s="181" t="s">
        <v>132</v>
      </c>
      <c r="I1424" s="234" t="s">
        <v>137</v>
      </c>
      <c r="J1424" s="234" t="s">
        <v>137</v>
      </c>
      <c r="K1424" s="355" t="s">
        <v>138</v>
      </c>
      <c r="L1424" s="181" t="s">
        <v>132</v>
      </c>
      <c r="M1424" s="434" t="s">
        <v>18980</v>
      </c>
      <c r="N1424" s="181"/>
      <c r="O1424" s="181"/>
      <c r="P1424" s="434"/>
      <c r="Q1424" s="181" t="s">
        <v>132</v>
      </c>
      <c r="R1424" s="181" t="s">
        <v>137</v>
      </c>
      <c r="S1424" s="234" t="s">
        <v>137</v>
      </c>
      <c r="T1424" s="181" t="s">
        <v>132</v>
      </c>
      <c r="U1424" s="234" t="s">
        <v>137</v>
      </c>
      <c r="V1424" s="234" t="s">
        <v>137</v>
      </c>
      <c r="W1424" s="181" t="s">
        <v>132</v>
      </c>
      <c r="X1424" s="181" t="s">
        <v>137</v>
      </c>
      <c r="Y1424" s="234" t="s">
        <v>137</v>
      </c>
      <c r="Z1424" s="181" t="s">
        <v>138</v>
      </c>
      <c r="AA1424" s="181" t="s">
        <v>132</v>
      </c>
      <c r="AB1424" s="234" t="s">
        <v>9178</v>
      </c>
      <c r="AC1424" s="181" t="s">
        <v>138</v>
      </c>
      <c r="AD1424" s="181" t="s">
        <v>132</v>
      </c>
      <c r="AE1424" s="234" t="s">
        <v>9178</v>
      </c>
      <c r="AF1424" s="201" t="s">
        <v>148</v>
      </c>
      <c r="AG1424" s="181" t="s">
        <v>132</v>
      </c>
      <c r="AH1424" s="246" t="s">
        <v>18981</v>
      </c>
      <c r="AI1424" s="181" t="s">
        <v>132</v>
      </c>
      <c r="AJ1424" s="181" t="s">
        <v>137</v>
      </c>
      <c r="AK1424" s="234" t="s">
        <v>137</v>
      </c>
      <c r="AL1424" s="181" t="s">
        <v>132</v>
      </c>
      <c r="AM1424" s="181" t="s">
        <v>137</v>
      </c>
      <c r="AN1424" s="234" t="s">
        <v>137</v>
      </c>
      <c r="AO1424" s="181" t="s">
        <v>138</v>
      </c>
      <c r="AP1424" s="234" t="s">
        <v>137</v>
      </c>
      <c r="AQ1424" s="234" t="s">
        <v>137</v>
      </c>
      <c r="AR1424" s="181" t="s">
        <v>132</v>
      </c>
      <c r="AS1424" s="234" t="s">
        <v>137</v>
      </c>
      <c r="AT1424" s="234" t="s">
        <v>137</v>
      </c>
      <c r="AU1424" s="181" t="s">
        <v>132</v>
      </c>
      <c r="AV1424" s="181" t="s">
        <v>137</v>
      </c>
      <c r="AW1424" s="234" t="s">
        <v>137</v>
      </c>
      <c r="AX1424" s="181" t="s">
        <v>132</v>
      </c>
      <c r="AY1424" s="181" t="s">
        <v>137</v>
      </c>
      <c r="AZ1424" s="234" t="s">
        <v>137</v>
      </c>
      <c r="BA1424" s="181" t="s">
        <v>132</v>
      </c>
      <c r="BB1424" s="181" t="s">
        <v>137</v>
      </c>
      <c r="BC1424" s="234" t="s">
        <v>137</v>
      </c>
      <c r="BD1424" s="181">
        <v>2</v>
      </c>
      <c r="BE1424" s="181">
        <v>0</v>
      </c>
      <c r="BF1424" s="357">
        <v>0</v>
      </c>
      <c r="BG1424" s="234" t="s">
        <v>12473</v>
      </c>
      <c r="BH1424" s="181">
        <v>0</v>
      </c>
      <c r="BI1424" s="234" t="s">
        <v>137</v>
      </c>
      <c r="BJ1424" s="181">
        <v>3</v>
      </c>
      <c r="BK1424" s="181">
        <v>1</v>
      </c>
      <c r="BL1424" s="357">
        <v>0.33333333333333331</v>
      </c>
      <c r="BM1424" s="234" t="s">
        <v>9179</v>
      </c>
      <c r="BN1424" s="181">
        <v>0</v>
      </c>
      <c r="BO1424" s="234" t="s">
        <v>137</v>
      </c>
      <c r="BP1424" s="181">
        <v>2</v>
      </c>
      <c r="BQ1424" s="181">
        <v>0</v>
      </c>
      <c r="BR1424" s="357">
        <v>0</v>
      </c>
      <c r="BS1424" s="234" t="s">
        <v>9180</v>
      </c>
      <c r="BT1424" s="181">
        <v>1</v>
      </c>
      <c r="BU1424" s="234" t="s">
        <v>9181</v>
      </c>
      <c r="BV1424" s="181">
        <v>0</v>
      </c>
      <c r="BW1424" s="181">
        <v>0</v>
      </c>
      <c r="BX1424" s="358" t="s">
        <v>148</v>
      </c>
      <c r="BY1424" s="234"/>
      <c r="BZ1424" s="181">
        <v>0</v>
      </c>
      <c r="CA1424" s="234" t="s">
        <v>137</v>
      </c>
      <c r="CB1424" s="181">
        <v>1</v>
      </c>
      <c r="CC1424" s="181">
        <v>0</v>
      </c>
      <c r="CD1424" s="358">
        <v>0</v>
      </c>
      <c r="CE1424" s="234" t="s">
        <v>9182</v>
      </c>
      <c r="CF1424" s="181">
        <v>0</v>
      </c>
      <c r="CG1424" s="234" t="s">
        <v>137</v>
      </c>
      <c r="CH1424" s="181">
        <v>3</v>
      </c>
      <c r="CI1424" s="181">
        <v>2</v>
      </c>
      <c r="CJ1424" s="358">
        <v>0.66666666666666663</v>
      </c>
      <c r="CK1424" s="234" t="s">
        <v>9183</v>
      </c>
      <c r="CL1424" s="181">
        <v>1</v>
      </c>
      <c r="CM1424" s="234" t="s">
        <v>9184</v>
      </c>
      <c r="CN1424" s="181">
        <v>1</v>
      </c>
      <c r="CO1424" s="181">
        <v>0</v>
      </c>
      <c r="CP1424" s="358">
        <v>0</v>
      </c>
      <c r="CQ1424" s="234" t="s">
        <v>9185</v>
      </c>
      <c r="CR1424" s="181">
        <v>0</v>
      </c>
      <c r="CS1424" s="234" t="s">
        <v>137</v>
      </c>
      <c r="CT1424" s="181">
        <v>3</v>
      </c>
      <c r="CU1424" s="181">
        <v>3</v>
      </c>
      <c r="CV1424" s="358">
        <v>1</v>
      </c>
      <c r="CW1424" s="234" t="s">
        <v>137</v>
      </c>
      <c r="CX1424" s="181">
        <v>0</v>
      </c>
      <c r="CY1424" s="234" t="s">
        <v>137</v>
      </c>
      <c r="CZ1424" s="181">
        <v>1</v>
      </c>
      <c r="DA1424" s="181">
        <v>0</v>
      </c>
      <c r="DB1424" s="358">
        <v>0</v>
      </c>
      <c r="DC1424" s="234" t="s">
        <v>9186</v>
      </c>
      <c r="DD1424" s="181">
        <v>0</v>
      </c>
      <c r="DE1424" s="234" t="s">
        <v>137</v>
      </c>
      <c r="DF1424" s="181">
        <v>0</v>
      </c>
      <c r="DG1424" s="181">
        <v>0</v>
      </c>
      <c r="DH1424" s="358" t="s">
        <v>148</v>
      </c>
      <c r="DI1424" s="234" t="s">
        <v>137</v>
      </c>
      <c r="DJ1424" s="181">
        <v>0</v>
      </c>
      <c r="DK1424" s="234" t="s">
        <v>137</v>
      </c>
      <c r="DL1424" s="181">
        <v>0</v>
      </c>
      <c r="DM1424" s="181">
        <v>0</v>
      </c>
      <c r="DN1424" s="358" t="s">
        <v>148</v>
      </c>
      <c r="DO1424" s="234" t="s">
        <v>137</v>
      </c>
      <c r="DP1424" s="181">
        <v>0</v>
      </c>
      <c r="DQ1424" s="234" t="s">
        <v>137</v>
      </c>
      <c r="DR1424" s="181">
        <v>32</v>
      </c>
      <c r="DS1424" s="181">
        <v>0</v>
      </c>
      <c r="DT1424" s="358">
        <v>0</v>
      </c>
      <c r="DU1424" s="234" t="s">
        <v>9187</v>
      </c>
      <c r="DV1424" s="181">
        <v>0</v>
      </c>
      <c r="DW1424" s="234" t="s">
        <v>137</v>
      </c>
      <c r="DX1424" s="181">
        <v>7</v>
      </c>
      <c r="DY1424" s="181">
        <v>0</v>
      </c>
      <c r="DZ1424" s="357">
        <v>0</v>
      </c>
      <c r="EA1424" s="234" t="s">
        <v>9187</v>
      </c>
      <c r="EB1424" s="181">
        <v>0</v>
      </c>
      <c r="EC1424" s="234" t="s">
        <v>137</v>
      </c>
      <c r="ED1424" s="181">
        <v>1</v>
      </c>
      <c r="EE1424" s="181">
        <v>0</v>
      </c>
      <c r="EF1424" s="357">
        <v>0</v>
      </c>
      <c r="EG1424" s="234" t="s">
        <v>9188</v>
      </c>
      <c r="EH1424" s="181">
        <v>1</v>
      </c>
      <c r="EI1424" s="234" t="s">
        <v>9188</v>
      </c>
      <c r="EJ1424" s="181">
        <v>0</v>
      </c>
      <c r="EK1424" s="181">
        <v>0</v>
      </c>
      <c r="EL1424" s="357" t="s">
        <v>148</v>
      </c>
      <c r="EM1424" s="234" t="s">
        <v>137</v>
      </c>
      <c r="EN1424" s="181">
        <v>0</v>
      </c>
      <c r="EO1424" s="234" t="s">
        <v>137</v>
      </c>
      <c r="EP1424" s="181">
        <v>1</v>
      </c>
      <c r="EQ1424" s="181">
        <v>0</v>
      </c>
      <c r="ER1424" s="358">
        <v>0</v>
      </c>
      <c r="ES1424" s="234" t="s">
        <v>9189</v>
      </c>
      <c r="ET1424" s="181">
        <v>0</v>
      </c>
      <c r="EU1424" s="234" t="s">
        <v>137</v>
      </c>
      <c r="EV1424" s="181">
        <v>37</v>
      </c>
      <c r="EW1424" s="181">
        <v>0</v>
      </c>
      <c r="EX1424" s="359">
        <v>0</v>
      </c>
      <c r="EY1424" s="234" t="s">
        <v>13641</v>
      </c>
      <c r="EZ1424" s="181">
        <v>13</v>
      </c>
      <c r="FA1424" s="234" t="s">
        <v>13642</v>
      </c>
      <c r="FB1424" s="181">
        <v>1</v>
      </c>
      <c r="FC1424" s="181">
        <v>0</v>
      </c>
      <c r="FD1424" s="359">
        <v>0</v>
      </c>
      <c r="FE1424" s="234" t="s">
        <v>9190</v>
      </c>
      <c r="FF1424" s="181">
        <v>1</v>
      </c>
      <c r="FG1424" s="234" t="s">
        <v>13856</v>
      </c>
      <c r="FH1424" s="181">
        <v>0</v>
      </c>
      <c r="FI1424" s="181">
        <v>0</v>
      </c>
      <c r="FJ1424" s="359" t="s">
        <v>148</v>
      </c>
      <c r="FK1424" s="234" t="s">
        <v>137</v>
      </c>
      <c r="FL1424" s="181">
        <v>0</v>
      </c>
      <c r="FM1424" s="234" t="s">
        <v>137</v>
      </c>
      <c r="FN1424" s="181">
        <v>0</v>
      </c>
      <c r="FO1424" s="181">
        <v>0</v>
      </c>
      <c r="FP1424" s="359" t="s">
        <v>148</v>
      </c>
      <c r="FQ1424" s="234" t="s">
        <v>137</v>
      </c>
      <c r="FR1424" s="181">
        <v>0</v>
      </c>
      <c r="FS1424" s="234" t="s">
        <v>137</v>
      </c>
      <c r="FT1424" s="181">
        <v>0</v>
      </c>
      <c r="FU1424" s="181">
        <v>0</v>
      </c>
      <c r="FV1424" s="359" t="s">
        <v>148</v>
      </c>
      <c r="FW1424" s="234" t="s">
        <v>137</v>
      </c>
      <c r="FX1424" s="181">
        <v>0</v>
      </c>
      <c r="FY1424" s="234" t="s">
        <v>137</v>
      </c>
      <c r="FZ1424" s="181">
        <v>4</v>
      </c>
      <c r="GA1424" s="181">
        <v>0</v>
      </c>
      <c r="GB1424" s="359">
        <v>0</v>
      </c>
      <c r="GC1424" s="234" t="s">
        <v>13893</v>
      </c>
      <c r="GD1424" s="181">
        <v>1</v>
      </c>
      <c r="GE1424" s="234" t="s">
        <v>13894</v>
      </c>
      <c r="GF1424" s="181">
        <v>0</v>
      </c>
      <c r="GG1424" s="181">
        <v>0</v>
      </c>
      <c r="GH1424" s="359" t="s">
        <v>148</v>
      </c>
      <c r="GI1424" s="234"/>
      <c r="GJ1424" s="181">
        <v>0</v>
      </c>
      <c r="GK1424" s="234" t="s">
        <v>137</v>
      </c>
      <c r="GL1424" s="181" t="s">
        <v>143</v>
      </c>
      <c r="GM1424" s="181" t="s">
        <v>144</v>
      </c>
      <c r="GN1424" s="180" t="s">
        <v>146</v>
      </c>
      <c r="GO1424" s="272"/>
      <c r="GP1424" s="272"/>
      <c r="GQ1424" s="181" t="s">
        <v>145</v>
      </c>
      <c r="GR1424" s="181" t="s">
        <v>146</v>
      </c>
      <c r="GS1424" s="181"/>
      <c r="GT1424" s="181"/>
      <c r="GU1424" s="181"/>
      <c r="GV1424" s="181"/>
      <c r="GW1424" s="234"/>
      <c r="GX1424" s="181"/>
      <c r="GY1424" s="181"/>
      <c r="GZ1424" s="181"/>
      <c r="HA1424" s="181"/>
      <c r="HB1424" s="181"/>
      <c r="HC1424" s="181"/>
      <c r="HD1424" s="557"/>
      <c r="HE1424" s="550"/>
      <c r="HF1424" s="558" t="s">
        <v>132</v>
      </c>
      <c r="HG1424" s="550" t="s">
        <v>137</v>
      </c>
      <c r="HH1424" s="550" t="s">
        <v>137</v>
      </c>
      <c r="HI1424" s="558" t="s">
        <v>132</v>
      </c>
      <c r="HJ1424" s="558" t="s">
        <v>148</v>
      </c>
      <c r="HK1424" s="550"/>
    </row>
    <row r="1425" spans="1:219" s="162"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2"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3"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2"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2"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2"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2"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2"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2"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2"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2"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2"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2"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2"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2"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2"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2"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2"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2"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2"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2"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2"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2"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4"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4"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4"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4"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4"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4"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4"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4"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4"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4"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4"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2"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2" customFormat="1" ht="115" customHeight="1">
      <c r="A1460" s="495">
        <v>402036</v>
      </c>
      <c r="B1460" s="176" t="s">
        <v>9377</v>
      </c>
      <c r="C1460" s="176" t="s">
        <v>9383</v>
      </c>
      <c r="D1460" s="176"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6"/>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6">
        <v>0</v>
      </c>
      <c r="BI1460" s="300" t="s">
        <v>137</v>
      </c>
      <c r="BJ1460" s="301">
        <v>25</v>
      </c>
      <c r="BK1460" s="301">
        <v>21</v>
      </c>
      <c r="BL1460" s="498">
        <v>0.84</v>
      </c>
      <c r="BM1460" s="300" t="s">
        <v>9384</v>
      </c>
      <c r="BN1460" s="176">
        <v>0</v>
      </c>
      <c r="BO1460" s="300" t="s">
        <v>137</v>
      </c>
      <c r="BP1460" s="301">
        <v>2</v>
      </c>
      <c r="BQ1460" s="301">
        <v>2</v>
      </c>
      <c r="BR1460" s="498">
        <v>1</v>
      </c>
      <c r="BS1460" s="300" t="s">
        <v>137</v>
      </c>
      <c r="BT1460" s="176">
        <v>0</v>
      </c>
      <c r="BU1460" s="300" t="s">
        <v>137</v>
      </c>
      <c r="BV1460" s="301">
        <v>0</v>
      </c>
      <c r="BW1460" s="301">
        <v>0</v>
      </c>
      <c r="BX1460" s="498" t="s">
        <v>148</v>
      </c>
      <c r="BY1460" s="300"/>
      <c r="BZ1460" s="176">
        <v>0</v>
      </c>
      <c r="CA1460" s="300" t="s">
        <v>137</v>
      </c>
      <c r="CB1460" s="301">
        <v>0</v>
      </c>
      <c r="CC1460" s="301">
        <v>0</v>
      </c>
      <c r="CD1460" s="498" t="s">
        <v>148</v>
      </c>
      <c r="CE1460" s="300" t="s">
        <v>137</v>
      </c>
      <c r="CF1460" s="176">
        <v>0</v>
      </c>
      <c r="CG1460" s="300" t="s">
        <v>137</v>
      </c>
      <c r="CH1460" s="301">
        <v>0</v>
      </c>
      <c r="CI1460" s="301">
        <v>0</v>
      </c>
      <c r="CJ1460" s="498" t="s">
        <v>148</v>
      </c>
      <c r="CK1460" s="176" t="s">
        <v>137</v>
      </c>
      <c r="CL1460" s="176">
        <v>0</v>
      </c>
      <c r="CM1460" s="300" t="s">
        <v>137</v>
      </c>
      <c r="CN1460" s="301">
        <v>0</v>
      </c>
      <c r="CO1460" s="301">
        <v>0</v>
      </c>
      <c r="CP1460" s="498" t="s">
        <v>148</v>
      </c>
      <c r="CQ1460" s="300" t="s">
        <v>137</v>
      </c>
      <c r="CR1460" s="176">
        <v>0</v>
      </c>
      <c r="CS1460" s="300" t="s">
        <v>137</v>
      </c>
      <c r="CT1460" s="301">
        <v>3</v>
      </c>
      <c r="CU1460" s="301">
        <v>3</v>
      </c>
      <c r="CV1460" s="498">
        <v>1</v>
      </c>
      <c r="CW1460" s="300" t="s">
        <v>137</v>
      </c>
      <c r="CX1460" s="176">
        <v>0</v>
      </c>
      <c r="CY1460" s="300" t="s">
        <v>137</v>
      </c>
      <c r="CZ1460" s="301">
        <v>2</v>
      </c>
      <c r="DA1460" s="301">
        <v>1</v>
      </c>
      <c r="DB1460" s="499">
        <v>0.5</v>
      </c>
      <c r="DC1460" s="300" t="s">
        <v>9384</v>
      </c>
      <c r="DD1460" s="176">
        <v>0</v>
      </c>
      <c r="DE1460" s="300" t="s">
        <v>137</v>
      </c>
      <c r="DF1460" s="301">
        <v>0</v>
      </c>
      <c r="DG1460" s="301">
        <v>0</v>
      </c>
      <c r="DH1460" s="499" t="s">
        <v>148</v>
      </c>
      <c r="DI1460" s="300" t="s">
        <v>137</v>
      </c>
      <c r="DJ1460" s="176">
        <v>0</v>
      </c>
      <c r="DK1460" s="300" t="s">
        <v>137</v>
      </c>
      <c r="DL1460" s="301">
        <v>3</v>
      </c>
      <c r="DM1460" s="301">
        <v>3</v>
      </c>
      <c r="DN1460" s="499">
        <v>1</v>
      </c>
      <c r="DO1460" s="300" t="s">
        <v>137</v>
      </c>
      <c r="DP1460" s="176">
        <v>0</v>
      </c>
      <c r="DQ1460" s="300" t="s">
        <v>137</v>
      </c>
      <c r="DR1460" s="301">
        <v>62</v>
      </c>
      <c r="DS1460" s="301">
        <v>0</v>
      </c>
      <c r="DT1460" s="498">
        <v>0</v>
      </c>
      <c r="DU1460" s="300" t="s">
        <v>9384</v>
      </c>
      <c r="DV1460" s="176">
        <v>0</v>
      </c>
      <c r="DW1460" s="300" t="s">
        <v>137</v>
      </c>
      <c r="DX1460" s="301">
        <v>4</v>
      </c>
      <c r="DY1460" s="301">
        <v>3</v>
      </c>
      <c r="DZ1460" s="498">
        <v>0.75</v>
      </c>
      <c r="EA1460" s="300" t="s">
        <v>9385</v>
      </c>
      <c r="EB1460" s="176">
        <v>0</v>
      </c>
      <c r="EC1460" s="300" t="s">
        <v>137</v>
      </c>
      <c r="ED1460" s="301">
        <v>1</v>
      </c>
      <c r="EE1460" s="301">
        <v>0</v>
      </c>
      <c r="EF1460" s="498">
        <v>0</v>
      </c>
      <c r="EG1460" s="300" t="s">
        <v>9384</v>
      </c>
      <c r="EH1460" s="176">
        <v>1</v>
      </c>
      <c r="EI1460" s="300" t="s">
        <v>9386</v>
      </c>
      <c r="EJ1460" s="301">
        <v>6</v>
      </c>
      <c r="EK1460" s="301">
        <v>0</v>
      </c>
      <c r="EL1460" s="498">
        <v>0</v>
      </c>
      <c r="EM1460" s="300" t="s">
        <v>9384</v>
      </c>
      <c r="EN1460" s="176">
        <v>6</v>
      </c>
      <c r="EO1460" s="300" t="s">
        <v>9386</v>
      </c>
      <c r="EP1460" s="301">
        <v>6</v>
      </c>
      <c r="EQ1460" s="301">
        <v>5</v>
      </c>
      <c r="ER1460" s="498">
        <v>0.83333333333333337</v>
      </c>
      <c r="ES1460" s="300" t="s">
        <v>9384</v>
      </c>
      <c r="ET1460" s="176">
        <v>0</v>
      </c>
      <c r="EU1460" s="300" t="s">
        <v>137</v>
      </c>
      <c r="EV1460" s="301">
        <v>11</v>
      </c>
      <c r="EW1460" s="301">
        <v>5</v>
      </c>
      <c r="EX1460" s="498">
        <v>0.45454545454545453</v>
      </c>
      <c r="EY1460" s="300" t="s">
        <v>9384</v>
      </c>
      <c r="EZ1460" s="176">
        <v>3</v>
      </c>
      <c r="FA1460" s="300" t="s">
        <v>9386</v>
      </c>
      <c r="FB1460" s="301">
        <v>3</v>
      </c>
      <c r="FC1460" s="301">
        <v>0</v>
      </c>
      <c r="FD1460" s="498">
        <v>0</v>
      </c>
      <c r="FE1460" s="300" t="s">
        <v>9384</v>
      </c>
      <c r="FF1460" s="176">
        <v>3</v>
      </c>
      <c r="FG1460" s="300" t="s">
        <v>9386</v>
      </c>
      <c r="FH1460" s="301">
        <v>0</v>
      </c>
      <c r="FI1460" s="301">
        <v>0</v>
      </c>
      <c r="FJ1460" s="498" t="s">
        <v>148</v>
      </c>
      <c r="FK1460" s="300" t="s">
        <v>137</v>
      </c>
      <c r="FL1460" s="176">
        <v>0</v>
      </c>
      <c r="FM1460" s="300" t="s">
        <v>137</v>
      </c>
      <c r="FN1460" s="301">
        <v>0</v>
      </c>
      <c r="FO1460" s="301">
        <v>0</v>
      </c>
      <c r="FP1460" s="498" t="s">
        <v>148</v>
      </c>
      <c r="FQ1460" s="300" t="s">
        <v>137</v>
      </c>
      <c r="FR1460" s="176">
        <v>0</v>
      </c>
      <c r="FS1460" s="300" t="s">
        <v>137</v>
      </c>
      <c r="FT1460" s="301">
        <v>0</v>
      </c>
      <c r="FU1460" s="301">
        <v>0</v>
      </c>
      <c r="FV1460" s="498" t="s">
        <v>148</v>
      </c>
      <c r="FW1460" s="300" t="s">
        <v>137</v>
      </c>
      <c r="FX1460" s="176">
        <v>0</v>
      </c>
      <c r="FY1460" s="300" t="s">
        <v>137</v>
      </c>
      <c r="FZ1460" s="301">
        <v>10</v>
      </c>
      <c r="GA1460" s="301">
        <v>7</v>
      </c>
      <c r="GB1460" s="498">
        <v>0.7</v>
      </c>
      <c r="GC1460" s="300" t="s">
        <v>9384</v>
      </c>
      <c r="GD1460" s="176">
        <v>3</v>
      </c>
      <c r="GE1460" s="300" t="s">
        <v>9386</v>
      </c>
      <c r="GF1460" s="301">
        <v>2</v>
      </c>
      <c r="GG1460" s="301">
        <v>0</v>
      </c>
      <c r="GH1460" s="498">
        <v>0</v>
      </c>
      <c r="GI1460" s="300" t="s">
        <v>9384</v>
      </c>
      <c r="GJ1460" s="176">
        <v>1</v>
      </c>
      <c r="GK1460" s="300" t="s">
        <v>9386</v>
      </c>
      <c r="GL1460" s="176" t="s">
        <v>130</v>
      </c>
      <c r="GM1460" s="300" t="s">
        <v>9382</v>
      </c>
      <c r="GN1460" s="176" t="s">
        <v>133</v>
      </c>
      <c r="GO1460" s="299"/>
      <c r="GP1460" s="299"/>
      <c r="GQ1460" s="176" t="s">
        <v>145</v>
      </c>
      <c r="GR1460" s="176" t="s">
        <v>146</v>
      </c>
      <c r="GS1460" s="176"/>
      <c r="GT1460" s="176"/>
      <c r="GU1460" s="176"/>
      <c r="GV1460" s="176"/>
      <c r="GW1460" s="300" t="s">
        <v>9387</v>
      </c>
      <c r="GX1460" s="176"/>
      <c r="GY1460" s="176"/>
      <c r="GZ1460" s="176"/>
      <c r="HA1460" s="176"/>
      <c r="HB1460" s="176"/>
      <c r="HC1460" s="176"/>
      <c r="HD1460" s="557"/>
      <c r="HE1460" s="550"/>
      <c r="HF1460" s="558" t="s">
        <v>132</v>
      </c>
      <c r="HG1460" s="550"/>
      <c r="HH1460" s="550"/>
      <c r="HI1460" s="558" t="s">
        <v>132</v>
      </c>
      <c r="HJ1460" s="558" t="s">
        <v>148</v>
      </c>
      <c r="HK1460" s="550"/>
    </row>
    <row r="1461" spans="1:219" s="163" customFormat="1" ht="115" customHeight="1">
      <c r="A1461" s="495" t="s">
        <v>18988</v>
      </c>
      <c r="B1461" s="176" t="s">
        <v>9377</v>
      </c>
      <c r="C1461" s="176" t="s">
        <v>9388</v>
      </c>
      <c r="D1461" s="176" t="s">
        <v>103</v>
      </c>
      <c r="E1461" s="299" t="s">
        <v>132</v>
      </c>
      <c r="F1461" s="299" t="s">
        <v>137</v>
      </c>
      <c r="G1461" s="176" t="s">
        <v>137</v>
      </c>
      <c r="H1461" s="299" t="s">
        <v>132</v>
      </c>
      <c r="I1461" s="299" t="s">
        <v>137</v>
      </c>
      <c r="J1461" s="176" t="s">
        <v>137</v>
      </c>
      <c r="K1461" s="496" t="s">
        <v>132</v>
      </c>
      <c r="L1461" s="299" t="s">
        <v>137</v>
      </c>
      <c r="M1461" s="500" t="s">
        <v>137</v>
      </c>
      <c r="N1461" s="299" t="s">
        <v>138</v>
      </c>
      <c r="O1461" s="299" t="s">
        <v>137</v>
      </c>
      <c r="P1461" s="176" t="s">
        <v>137</v>
      </c>
      <c r="Q1461" s="299" t="s">
        <v>138</v>
      </c>
      <c r="R1461" s="299" t="s">
        <v>137</v>
      </c>
      <c r="S1461" s="176" t="s">
        <v>137</v>
      </c>
      <c r="T1461" s="299" t="s">
        <v>132</v>
      </c>
      <c r="U1461" s="299" t="s">
        <v>137</v>
      </c>
      <c r="V1461" s="176" t="s">
        <v>137</v>
      </c>
      <c r="W1461" s="299" t="s">
        <v>132</v>
      </c>
      <c r="X1461" s="299" t="s">
        <v>137</v>
      </c>
      <c r="Y1461" s="176" t="s">
        <v>137</v>
      </c>
      <c r="Z1461" s="299" t="s">
        <v>132</v>
      </c>
      <c r="AA1461" s="299" t="s">
        <v>137</v>
      </c>
      <c r="AB1461" s="176" t="s">
        <v>137</v>
      </c>
      <c r="AC1461" s="299" t="s">
        <v>138</v>
      </c>
      <c r="AD1461" s="299" t="s">
        <v>137</v>
      </c>
      <c r="AE1461" s="176" t="s">
        <v>137</v>
      </c>
      <c r="AF1461" s="492" t="s">
        <v>132</v>
      </c>
      <c r="AG1461" s="176"/>
      <c r="AH1461" s="295"/>
      <c r="AI1461" s="299" t="s">
        <v>132</v>
      </c>
      <c r="AJ1461" s="299" t="s">
        <v>137</v>
      </c>
      <c r="AK1461" s="176" t="s">
        <v>137</v>
      </c>
      <c r="AL1461" s="299" t="s">
        <v>132</v>
      </c>
      <c r="AM1461" s="299" t="s">
        <v>137</v>
      </c>
      <c r="AN1461" s="176" t="s">
        <v>137</v>
      </c>
      <c r="AO1461" s="299" t="s">
        <v>132</v>
      </c>
      <c r="AP1461" s="299" t="s">
        <v>137</v>
      </c>
      <c r="AQ1461" s="176" t="s">
        <v>137</v>
      </c>
      <c r="AR1461" s="299" t="s">
        <v>132</v>
      </c>
      <c r="AS1461" s="299" t="s">
        <v>137</v>
      </c>
      <c r="AT1461" s="176" t="s">
        <v>137</v>
      </c>
      <c r="AU1461" s="299" t="s">
        <v>132</v>
      </c>
      <c r="AV1461" s="299" t="s">
        <v>137</v>
      </c>
      <c r="AW1461" s="176" t="s">
        <v>137</v>
      </c>
      <c r="AX1461" s="299" t="s">
        <v>132</v>
      </c>
      <c r="AY1461" s="299" t="s">
        <v>137</v>
      </c>
      <c r="AZ1461" s="176" t="s">
        <v>137</v>
      </c>
      <c r="BA1461" s="299" t="s">
        <v>132</v>
      </c>
      <c r="BB1461" s="299" t="s">
        <v>137</v>
      </c>
      <c r="BC1461" s="176" t="s">
        <v>137</v>
      </c>
      <c r="BD1461" s="301">
        <v>1</v>
      </c>
      <c r="BE1461" s="301">
        <v>0</v>
      </c>
      <c r="BF1461" s="498">
        <v>0</v>
      </c>
      <c r="BG1461" s="176" t="s">
        <v>15357</v>
      </c>
      <c r="BH1461" s="176">
        <v>1</v>
      </c>
      <c r="BI1461" s="176" t="s">
        <v>15358</v>
      </c>
      <c r="BJ1461" s="301">
        <v>5</v>
      </c>
      <c r="BK1461" s="301">
        <v>0</v>
      </c>
      <c r="BL1461" s="498">
        <v>0</v>
      </c>
      <c r="BM1461" s="176" t="s">
        <v>15357</v>
      </c>
      <c r="BN1461" s="176">
        <v>0</v>
      </c>
      <c r="BO1461" s="176" t="s">
        <v>137</v>
      </c>
      <c r="BP1461" s="301">
        <v>0</v>
      </c>
      <c r="BQ1461" s="301">
        <v>0</v>
      </c>
      <c r="BR1461" s="498" t="s">
        <v>148</v>
      </c>
      <c r="BS1461" s="176" t="s">
        <v>137</v>
      </c>
      <c r="BT1461" s="176">
        <v>0</v>
      </c>
      <c r="BU1461" s="176" t="s">
        <v>137</v>
      </c>
      <c r="BV1461" s="301">
        <v>0</v>
      </c>
      <c r="BW1461" s="301">
        <v>0</v>
      </c>
      <c r="BX1461" s="498" t="s">
        <v>148</v>
      </c>
      <c r="BY1461" s="176"/>
      <c r="BZ1461" s="176">
        <v>0</v>
      </c>
      <c r="CA1461" s="176" t="s">
        <v>137</v>
      </c>
      <c r="CB1461" s="301">
        <v>0</v>
      </c>
      <c r="CC1461" s="301">
        <v>0</v>
      </c>
      <c r="CD1461" s="498" t="s">
        <v>148</v>
      </c>
      <c r="CE1461" s="176" t="s">
        <v>137</v>
      </c>
      <c r="CF1461" s="176">
        <v>0</v>
      </c>
      <c r="CG1461" s="176" t="s">
        <v>137</v>
      </c>
      <c r="CH1461" s="301">
        <v>0</v>
      </c>
      <c r="CI1461" s="301">
        <v>0</v>
      </c>
      <c r="CJ1461" s="498" t="s">
        <v>148</v>
      </c>
      <c r="CK1461" s="176" t="s">
        <v>137</v>
      </c>
      <c r="CL1461" s="176">
        <v>0</v>
      </c>
      <c r="CM1461" s="176" t="s">
        <v>137</v>
      </c>
      <c r="CN1461" s="301">
        <v>1</v>
      </c>
      <c r="CO1461" s="301">
        <v>1</v>
      </c>
      <c r="CP1461" s="498">
        <v>1</v>
      </c>
      <c r="CQ1461" s="176" t="s">
        <v>137</v>
      </c>
      <c r="CR1461" s="176">
        <v>0</v>
      </c>
      <c r="CS1461" s="176" t="s">
        <v>137</v>
      </c>
      <c r="CT1461" s="301">
        <v>1</v>
      </c>
      <c r="CU1461" s="301">
        <v>1</v>
      </c>
      <c r="CV1461" s="498">
        <v>1</v>
      </c>
      <c r="CW1461" s="176" t="s">
        <v>137</v>
      </c>
      <c r="CX1461" s="176">
        <v>0</v>
      </c>
      <c r="CY1461" s="176" t="s">
        <v>137</v>
      </c>
      <c r="CZ1461" s="301">
        <v>0</v>
      </c>
      <c r="DA1461" s="301">
        <v>0</v>
      </c>
      <c r="DB1461" s="499" t="s">
        <v>148</v>
      </c>
      <c r="DC1461" s="176" t="s">
        <v>137</v>
      </c>
      <c r="DD1461" s="176">
        <v>0</v>
      </c>
      <c r="DE1461" s="176" t="s">
        <v>137</v>
      </c>
      <c r="DF1461" s="301">
        <v>0</v>
      </c>
      <c r="DG1461" s="301">
        <v>0</v>
      </c>
      <c r="DH1461" s="499" t="s">
        <v>148</v>
      </c>
      <c r="DI1461" s="176" t="s">
        <v>137</v>
      </c>
      <c r="DJ1461" s="176">
        <v>0</v>
      </c>
      <c r="DK1461" s="176" t="s">
        <v>137</v>
      </c>
      <c r="DL1461" s="301">
        <v>1</v>
      </c>
      <c r="DM1461" s="301">
        <v>1</v>
      </c>
      <c r="DN1461" s="499">
        <v>1</v>
      </c>
      <c r="DO1461" s="176" t="s">
        <v>137</v>
      </c>
      <c r="DP1461" s="176">
        <v>0</v>
      </c>
      <c r="DQ1461" s="176" t="s">
        <v>137</v>
      </c>
      <c r="DR1461" s="301">
        <v>70</v>
      </c>
      <c r="DS1461" s="301">
        <v>0</v>
      </c>
      <c r="DT1461" s="498">
        <v>0</v>
      </c>
      <c r="DU1461" s="176" t="s">
        <v>9389</v>
      </c>
      <c r="DV1461" s="176">
        <v>0</v>
      </c>
      <c r="DW1461" s="176" t="s">
        <v>137</v>
      </c>
      <c r="DX1461" s="301">
        <v>2</v>
      </c>
      <c r="DY1461" s="301">
        <v>0</v>
      </c>
      <c r="DZ1461" s="498">
        <v>0</v>
      </c>
      <c r="EA1461" s="176" t="s">
        <v>9390</v>
      </c>
      <c r="EB1461" s="176">
        <v>0</v>
      </c>
      <c r="EC1461" s="176" t="s">
        <v>137</v>
      </c>
      <c r="ED1461" s="301">
        <v>0</v>
      </c>
      <c r="EE1461" s="301">
        <v>0</v>
      </c>
      <c r="EF1461" s="498" t="s">
        <v>148</v>
      </c>
      <c r="EG1461" s="176" t="s">
        <v>137</v>
      </c>
      <c r="EH1461" s="176">
        <v>0</v>
      </c>
      <c r="EI1461" s="176" t="s">
        <v>137</v>
      </c>
      <c r="EJ1461" s="301">
        <v>1</v>
      </c>
      <c r="EK1461" s="301">
        <v>1</v>
      </c>
      <c r="EL1461" s="498">
        <v>1</v>
      </c>
      <c r="EM1461" s="176" t="s">
        <v>137</v>
      </c>
      <c r="EN1461" s="176">
        <v>0</v>
      </c>
      <c r="EO1461" s="176" t="s">
        <v>137</v>
      </c>
      <c r="EP1461" s="301">
        <v>3</v>
      </c>
      <c r="EQ1461" s="301">
        <v>3</v>
      </c>
      <c r="ER1461" s="498">
        <v>1</v>
      </c>
      <c r="ES1461" s="176" t="s">
        <v>137</v>
      </c>
      <c r="ET1461" s="176">
        <v>0</v>
      </c>
      <c r="EU1461" s="176" t="s">
        <v>137</v>
      </c>
      <c r="EV1461" s="301">
        <v>1</v>
      </c>
      <c r="EW1461" s="301">
        <v>0</v>
      </c>
      <c r="EX1461" s="498">
        <v>0</v>
      </c>
      <c r="EY1461" s="176" t="s">
        <v>13665</v>
      </c>
      <c r="EZ1461" s="176">
        <v>1</v>
      </c>
      <c r="FA1461" s="176" t="s">
        <v>13666</v>
      </c>
      <c r="FB1461" s="301">
        <v>2</v>
      </c>
      <c r="FC1461" s="301">
        <v>2</v>
      </c>
      <c r="FD1461" s="498">
        <v>1</v>
      </c>
      <c r="FE1461" s="176" t="s">
        <v>137</v>
      </c>
      <c r="FF1461" s="176">
        <v>0</v>
      </c>
      <c r="FG1461" s="176" t="s">
        <v>137</v>
      </c>
      <c r="FH1461" s="301">
        <v>0</v>
      </c>
      <c r="FI1461" s="301">
        <v>0</v>
      </c>
      <c r="FJ1461" s="498" t="s">
        <v>148</v>
      </c>
      <c r="FK1461" s="176" t="s">
        <v>137</v>
      </c>
      <c r="FL1461" s="176">
        <v>0</v>
      </c>
      <c r="FM1461" s="176" t="s">
        <v>137</v>
      </c>
      <c r="FN1461" s="301">
        <v>0</v>
      </c>
      <c r="FO1461" s="301">
        <v>0</v>
      </c>
      <c r="FP1461" s="498" t="s">
        <v>148</v>
      </c>
      <c r="FQ1461" s="176" t="s">
        <v>137</v>
      </c>
      <c r="FR1461" s="176">
        <v>0</v>
      </c>
      <c r="FS1461" s="176" t="s">
        <v>137</v>
      </c>
      <c r="FT1461" s="301">
        <v>0</v>
      </c>
      <c r="FU1461" s="301">
        <v>0</v>
      </c>
      <c r="FV1461" s="498" t="s">
        <v>148</v>
      </c>
      <c r="FW1461" s="176" t="s">
        <v>137</v>
      </c>
      <c r="FX1461" s="176">
        <v>0</v>
      </c>
      <c r="FY1461" s="176" t="s">
        <v>137</v>
      </c>
      <c r="FZ1461" s="301">
        <v>0</v>
      </c>
      <c r="GA1461" s="301">
        <v>0</v>
      </c>
      <c r="GB1461" s="498" t="s">
        <v>148</v>
      </c>
      <c r="GC1461" s="176" t="s">
        <v>137</v>
      </c>
      <c r="GD1461" s="176">
        <v>0</v>
      </c>
      <c r="GE1461" s="176" t="s">
        <v>137</v>
      </c>
      <c r="GF1461" s="301">
        <v>8</v>
      </c>
      <c r="GG1461" s="301">
        <v>0</v>
      </c>
      <c r="GH1461" s="498">
        <v>0</v>
      </c>
      <c r="GI1461" s="176" t="s">
        <v>9391</v>
      </c>
      <c r="GJ1461" s="176">
        <v>0</v>
      </c>
      <c r="GK1461" s="176" t="s">
        <v>137</v>
      </c>
      <c r="GL1461" s="176" t="s">
        <v>143</v>
      </c>
      <c r="GM1461" s="176" t="s">
        <v>1431</v>
      </c>
      <c r="GN1461" s="176" t="s">
        <v>133</v>
      </c>
      <c r="GO1461" s="299" t="s">
        <v>132</v>
      </c>
      <c r="GP1461" s="299" t="s">
        <v>132</v>
      </c>
      <c r="GQ1461" s="176" t="s">
        <v>156</v>
      </c>
      <c r="GR1461" s="176" t="s">
        <v>146</v>
      </c>
      <c r="GS1461" s="176" t="s">
        <v>132</v>
      </c>
      <c r="GT1461" s="176" t="s">
        <v>132</v>
      </c>
      <c r="GU1461" s="176" t="s">
        <v>132</v>
      </c>
      <c r="GV1461" s="176"/>
      <c r="GW1461" s="176"/>
      <c r="GX1461" s="176" t="s">
        <v>132</v>
      </c>
      <c r="GY1461" s="176" t="s">
        <v>132</v>
      </c>
      <c r="GZ1461" s="176" t="s">
        <v>132</v>
      </c>
      <c r="HA1461" s="176"/>
      <c r="HB1461" s="176"/>
      <c r="HC1461" s="176"/>
      <c r="HD1461" s="557" t="s">
        <v>132</v>
      </c>
      <c r="HE1461" s="550" t="s">
        <v>132</v>
      </c>
      <c r="HF1461" s="558" t="s">
        <v>132</v>
      </c>
      <c r="HG1461" s="550"/>
      <c r="HH1461" s="550"/>
      <c r="HI1461" s="558" t="s">
        <v>132</v>
      </c>
      <c r="HJ1461" s="558" t="s">
        <v>148</v>
      </c>
      <c r="HK1461" s="550"/>
    </row>
    <row r="1462" spans="1:219" s="162" customFormat="1" ht="115" customHeight="1">
      <c r="A1462" s="495" t="s">
        <v>18989</v>
      </c>
      <c r="B1462" s="176" t="s">
        <v>9377</v>
      </c>
      <c r="C1462" s="176" t="s">
        <v>9392</v>
      </c>
      <c r="D1462" s="176"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6"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6">
        <v>0</v>
      </c>
      <c r="BI1462" s="300" t="s">
        <v>137</v>
      </c>
      <c r="BJ1462" s="301">
        <v>23</v>
      </c>
      <c r="BK1462" s="301">
        <v>11</v>
      </c>
      <c r="BL1462" s="498">
        <v>0.47826086956521741</v>
      </c>
      <c r="BM1462" s="300" t="s">
        <v>9393</v>
      </c>
      <c r="BN1462" s="176">
        <v>0</v>
      </c>
      <c r="BO1462" s="300" t="s">
        <v>137</v>
      </c>
      <c r="BP1462" s="301">
        <v>2</v>
      </c>
      <c r="BQ1462" s="301">
        <v>2</v>
      </c>
      <c r="BR1462" s="498">
        <v>1</v>
      </c>
      <c r="BS1462" s="300" t="s">
        <v>137</v>
      </c>
      <c r="BT1462" s="176">
        <v>0</v>
      </c>
      <c r="BU1462" s="300" t="s">
        <v>137</v>
      </c>
      <c r="BV1462" s="301">
        <v>0</v>
      </c>
      <c r="BW1462" s="301">
        <v>0</v>
      </c>
      <c r="BX1462" s="498" t="s">
        <v>148</v>
      </c>
      <c r="BY1462" s="300"/>
      <c r="BZ1462" s="176">
        <v>0</v>
      </c>
      <c r="CA1462" s="300" t="s">
        <v>137</v>
      </c>
      <c r="CB1462" s="301">
        <v>1</v>
      </c>
      <c r="CC1462" s="301">
        <v>1</v>
      </c>
      <c r="CD1462" s="498">
        <v>1</v>
      </c>
      <c r="CE1462" s="300" t="s">
        <v>137</v>
      </c>
      <c r="CF1462" s="176">
        <v>0</v>
      </c>
      <c r="CG1462" s="300" t="s">
        <v>137</v>
      </c>
      <c r="CH1462" s="301">
        <v>0</v>
      </c>
      <c r="CI1462" s="301">
        <v>0</v>
      </c>
      <c r="CJ1462" s="498" t="s">
        <v>148</v>
      </c>
      <c r="CK1462" s="176" t="s">
        <v>137</v>
      </c>
      <c r="CL1462" s="176">
        <v>0</v>
      </c>
      <c r="CM1462" s="300" t="s">
        <v>137</v>
      </c>
      <c r="CN1462" s="301">
        <v>1</v>
      </c>
      <c r="CO1462" s="301">
        <v>1</v>
      </c>
      <c r="CP1462" s="498">
        <v>1</v>
      </c>
      <c r="CQ1462" s="300" t="s">
        <v>137</v>
      </c>
      <c r="CR1462" s="176">
        <v>0</v>
      </c>
      <c r="CS1462" s="300" t="s">
        <v>137</v>
      </c>
      <c r="CT1462" s="301">
        <v>0</v>
      </c>
      <c r="CU1462" s="301">
        <v>0</v>
      </c>
      <c r="CV1462" s="498" t="s">
        <v>148</v>
      </c>
      <c r="CW1462" s="300" t="s">
        <v>137</v>
      </c>
      <c r="CX1462" s="176">
        <v>0</v>
      </c>
      <c r="CY1462" s="300" t="s">
        <v>137</v>
      </c>
      <c r="CZ1462" s="301">
        <v>1</v>
      </c>
      <c r="DA1462" s="301">
        <v>1</v>
      </c>
      <c r="DB1462" s="499">
        <v>1</v>
      </c>
      <c r="DC1462" s="300" t="s">
        <v>137</v>
      </c>
      <c r="DD1462" s="176">
        <v>0</v>
      </c>
      <c r="DE1462" s="300" t="s">
        <v>137</v>
      </c>
      <c r="DF1462" s="301">
        <v>0</v>
      </c>
      <c r="DG1462" s="301">
        <v>0</v>
      </c>
      <c r="DH1462" s="499" t="s">
        <v>148</v>
      </c>
      <c r="DI1462" s="300" t="s">
        <v>137</v>
      </c>
      <c r="DJ1462" s="176">
        <v>0</v>
      </c>
      <c r="DK1462" s="300" t="s">
        <v>137</v>
      </c>
      <c r="DL1462" s="301">
        <v>0</v>
      </c>
      <c r="DM1462" s="301">
        <v>0</v>
      </c>
      <c r="DN1462" s="499" t="s">
        <v>148</v>
      </c>
      <c r="DO1462" s="300" t="s">
        <v>137</v>
      </c>
      <c r="DP1462" s="176">
        <v>0</v>
      </c>
      <c r="DQ1462" s="300" t="s">
        <v>137</v>
      </c>
      <c r="DR1462" s="301">
        <v>67</v>
      </c>
      <c r="DS1462" s="301">
        <v>0</v>
      </c>
      <c r="DT1462" s="498">
        <v>0</v>
      </c>
      <c r="DU1462" s="300" t="s">
        <v>9394</v>
      </c>
      <c r="DV1462" s="176">
        <v>0</v>
      </c>
      <c r="DW1462" s="300" t="s">
        <v>137</v>
      </c>
      <c r="DX1462" s="301">
        <v>1</v>
      </c>
      <c r="DY1462" s="301">
        <v>1</v>
      </c>
      <c r="DZ1462" s="498">
        <v>1</v>
      </c>
      <c r="EA1462" s="300" t="s">
        <v>137</v>
      </c>
      <c r="EB1462" s="176">
        <v>0</v>
      </c>
      <c r="EC1462" s="300" t="s">
        <v>137</v>
      </c>
      <c r="ED1462" s="301">
        <v>0</v>
      </c>
      <c r="EE1462" s="301">
        <v>0</v>
      </c>
      <c r="EF1462" s="498" t="s">
        <v>148</v>
      </c>
      <c r="EG1462" s="300" t="s">
        <v>137</v>
      </c>
      <c r="EH1462" s="176">
        <v>0</v>
      </c>
      <c r="EI1462" s="300" t="s">
        <v>137</v>
      </c>
      <c r="EJ1462" s="301">
        <v>5</v>
      </c>
      <c r="EK1462" s="301">
        <v>3</v>
      </c>
      <c r="EL1462" s="498">
        <v>0.6</v>
      </c>
      <c r="EM1462" s="300" t="s">
        <v>9395</v>
      </c>
      <c r="EN1462" s="176">
        <v>2</v>
      </c>
      <c r="EO1462" s="300" t="s">
        <v>9396</v>
      </c>
      <c r="EP1462" s="301">
        <v>1</v>
      </c>
      <c r="EQ1462" s="301">
        <v>0</v>
      </c>
      <c r="ER1462" s="498">
        <v>0</v>
      </c>
      <c r="ES1462" s="300" t="s">
        <v>9397</v>
      </c>
      <c r="ET1462" s="176">
        <v>1</v>
      </c>
      <c r="EU1462" s="300" t="s">
        <v>9398</v>
      </c>
      <c r="EV1462" s="301">
        <v>1</v>
      </c>
      <c r="EW1462" s="301">
        <v>0</v>
      </c>
      <c r="EX1462" s="498">
        <v>0</v>
      </c>
      <c r="EY1462" s="300" t="s">
        <v>15360</v>
      </c>
      <c r="EZ1462" s="176">
        <v>1</v>
      </c>
      <c r="FA1462" s="300" t="s">
        <v>15361</v>
      </c>
      <c r="FB1462" s="301">
        <v>1</v>
      </c>
      <c r="FC1462" s="301">
        <v>1</v>
      </c>
      <c r="FD1462" s="498">
        <v>1</v>
      </c>
      <c r="FE1462" s="300" t="s">
        <v>137</v>
      </c>
      <c r="FF1462" s="176">
        <v>0</v>
      </c>
      <c r="FG1462" s="300" t="s">
        <v>137</v>
      </c>
      <c r="FH1462" s="301">
        <v>2</v>
      </c>
      <c r="FI1462" s="301">
        <v>1</v>
      </c>
      <c r="FJ1462" s="498">
        <v>0.5</v>
      </c>
      <c r="FK1462" s="300" t="s">
        <v>9399</v>
      </c>
      <c r="FL1462" s="176">
        <v>0</v>
      </c>
      <c r="FM1462" s="300" t="s">
        <v>137</v>
      </c>
      <c r="FN1462" s="301">
        <v>0</v>
      </c>
      <c r="FO1462" s="301">
        <v>0</v>
      </c>
      <c r="FP1462" s="498" t="s">
        <v>148</v>
      </c>
      <c r="FQ1462" s="300" t="s">
        <v>137</v>
      </c>
      <c r="FR1462" s="176">
        <v>0</v>
      </c>
      <c r="FS1462" s="300" t="s">
        <v>137</v>
      </c>
      <c r="FT1462" s="301">
        <v>0</v>
      </c>
      <c r="FU1462" s="301">
        <v>0</v>
      </c>
      <c r="FV1462" s="498" t="s">
        <v>148</v>
      </c>
      <c r="FW1462" s="300" t="s">
        <v>137</v>
      </c>
      <c r="FX1462" s="176">
        <v>0</v>
      </c>
      <c r="FY1462" s="300" t="s">
        <v>137</v>
      </c>
      <c r="FZ1462" s="301">
        <v>4</v>
      </c>
      <c r="GA1462" s="301">
        <v>2</v>
      </c>
      <c r="GB1462" s="498">
        <v>0.5</v>
      </c>
      <c r="GC1462" s="300" t="s">
        <v>18991</v>
      </c>
      <c r="GD1462" s="176">
        <v>1</v>
      </c>
      <c r="GE1462" s="300" t="s">
        <v>18992</v>
      </c>
      <c r="GF1462" s="301">
        <v>19</v>
      </c>
      <c r="GG1462" s="301">
        <v>0</v>
      </c>
      <c r="GH1462" s="498">
        <v>0</v>
      </c>
      <c r="GI1462" s="300" t="s">
        <v>9400</v>
      </c>
      <c r="GJ1462" s="176">
        <v>0</v>
      </c>
      <c r="GK1462" s="300" t="s">
        <v>137</v>
      </c>
      <c r="GL1462" s="176" t="s">
        <v>143</v>
      </c>
      <c r="GM1462" s="300" t="s">
        <v>1431</v>
      </c>
      <c r="GN1462" s="176" t="s">
        <v>133</v>
      </c>
      <c r="GO1462" s="299" t="s">
        <v>132</v>
      </c>
      <c r="GP1462" s="299" t="s">
        <v>132</v>
      </c>
      <c r="GQ1462" s="176" t="s">
        <v>156</v>
      </c>
      <c r="GR1462" s="176" t="s">
        <v>133</v>
      </c>
      <c r="GS1462" s="176" t="s">
        <v>132</v>
      </c>
      <c r="GT1462" s="176" t="s">
        <v>132</v>
      </c>
      <c r="GU1462" s="176"/>
      <c r="GV1462" s="176" t="s">
        <v>132</v>
      </c>
      <c r="GW1462" s="176"/>
      <c r="GX1462" s="176" t="s">
        <v>132</v>
      </c>
      <c r="GY1462" s="176"/>
      <c r="GZ1462" s="176" t="s">
        <v>132</v>
      </c>
      <c r="HA1462" s="176"/>
      <c r="HB1462" s="176"/>
      <c r="HC1462" s="176"/>
      <c r="HD1462" s="557" t="s">
        <v>132</v>
      </c>
      <c r="HE1462" s="550" t="s">
        <v>132</v>
      </c>
      <c r="HF1462" s="558" t="s">
        <v>132</v>
      </c>
      <c r="HG1462" s="550"/>
      <c r="HH1462" s="550"/>
      <c r="HI1462" s="558" t="s">
        <v>148</v>
      </c>
      <c r="HJ1462" s="558" t="s">
        <v>132</v>
      </c>
      <c r="HK1462" s="550" t="s">
        <v>19431</v>
      </c>
    </row>
    <row r="1463" spans="1:219" s="162" customFormat="1" ht="115" customHeight="1">
      <c r="A1463" s="495">
        <v>402061</v>
      </c>
      <c r="B1463" s="176" t="s">
        <v>9377</v>
      </c>
      <c r="C1463" s="176" t="s">
        <v>9401</v>
      </c>
      <c r="D1463" s="176"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6"/>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6">
        <v>0</v>
      </c>
      <c r="BI1463" s="300" t="s">
        <v>137</v>
      </c>
      <c r="BJ1463" s="301">
        <v>9</v>
      </c>
      <c r="BK1463" s="301">
        <v>9</v>
      </c>
      <c r="BL1463" s="498">
        <v>1</v>
      </c>
      <c r="BM1463" s="300" t="s">
        <v>137</v>
      </c>
      <c r="BN1463" s="176">
        <v>0</v>
      </c>
      <c r="BO1463" s="300" t="s">
        <v>137</v>
      </c>
      <c r="BP1463" s="301">
        <v>1</v>
      </c>
      <c r="BQ1463" s="301">
        <v>1</v>
      </c>
      <c r="BR1463" s="498">
        <v>1</v>
      </c>
      <c r="BS1463" s="300" t="s">
        <v>137</v>
      </c>
      <c r="BT1463" s="176">
        <v>0</v>
      </c>
      <c r="BU1463" s="300" t="s">
        <v>137</v>
      </c>
      <c r="BV1463" s="301">
        <v>0</v>
      </c>
      <c r="BW1463" s="301">
        <v>0</v>
      </c>
      <c r="BX1463" s="498" t="s">
        <v>148</v>
      </c>
      <c r="BY1463" s="300"/>
      <c r="BZ1463" s="176">
        <v>0</v>
      </c>
      <c r="CA1463" s="300" t="s">
        <v>137</v>
      </c>
      <c r="CB1463" s="301">
        <v>0</v>
      </c>
      <c r="CC1463" s="301">
        <v>0</v>
      </c>
      <c r="CD1463" s="498" t="s">
        <v>148</v>
      </c>
      <c r="CE1463" s="300" t="s">
        <v>137</v>
      </c>
      <c r="CF1463" s="176">
        <v>0</v>
      </c>
      <c r="CG1463" s="300" t="s">
        <v>137</v>
      </c>
      <c r="CH1463" s="301">
        <v>0</v>
      </c>
      <c r="CI1463" s="301">
        <v>0</v>
      </c>
      <c r="CJ1463" s="498" t="s">
        <v>148</v>
      </c>
      <c r="CK1463" s="176" t="s">
        <v>137</v>
      </c>
      <c r="CL1463" s="176">
        <v>0</v>
      </c>
      <c r="CM1463" s="300" t="s">
        <v>137</v>
      </c>
      <c r="CN1463" s="301">
        <v>0</v>
      </c>
      <c r="CO1463" s="301">
        <v>0</v>
      </c>
      <c r="CP1463" s="498" t="s">
        <v>148</v>
      </c>
      <c r="CQ1463" s="300" t="s">
        <v>137</v>
      </c>
      <c r="CR1463" s="176">
        <v>0</v>
      </c>
      <c r="CS1463" s="300" t="s">
        <v>137</v>
      </c>
      <c r="CT1463" s="301">
        <v>0</v>
      </c>
      <c r="CU1463" s="301">
        <v>0</v>
      </c>
      <c r="CV1463" s="498" t="s">
        <v>148</v>
      </c>
      <c r="CW1463" s="300" t="s">
        <v>137</v>
      </c>
      <c r="CX1463" s="176">
        <v>0</v>
      </c>
      <c r="CY1463" s="300" t="s">
        <v>137</v>
      </c>
      <c r="CZ1463" s="301">
        <v>0</v>
      </c>
      <c r="DA1463" s="301">
        <v>0</v>
      </c>
      <c r="DB1463" s="499" t="s">
        <v>148</v>
      </c>
      <c r="DC1463" s="300" t="s">
        <v>137</v>
      </c>
      <c r="DD1463" s="176">
        <v>0</v>
      </c>
      <c r="DE1463" s="300" t="s">
        <v>137</v>
      </c>
      <c r="DF1463" s="301">
        <v>0</v>
      </c>
      <c r="DG1463" s="301">
        <v>0</v>
      </c>
      <c r="DH1463" s="499" t="s">
        <v>148</v>
      </c>
      <c r="DI1463" s="300" t="s">
        <v>137</v>
      </c>
      <c r="DJ1463" s="176">
        <v>0</v>
      </c>
      <c r="DK1463" s="300" t="s">
        <v>137</v>
      </c>
      <c r="DL1463" s="301">
        <v>2</v>
      </c>
      <c r="DM1463" s="301">
        <v>1</v>
      </c>
      <c r="DN1463" s="499">
        <v>0.5</v>
      </c>
      <c r="DO1463" s="300" t="s">
        <v>9402</v>
      </c>
      <c r="DP1463" s="176">
        <v>0</v>
      </c>
      <c r="DQ1463" s="300" t="s">
        <v>137</v>
      </c>
      <c r="DR1463" s="301">
        <v>24</v>
      </c>
      <c r="DS1463" s="301">
        <v>24</v>
      </c>
      <c r="DT1463" s="498">
        <v>1</v>
      </c>
      <c r="DU1463" s="300" t="s">
        <v>137</v>
      </c>
      <c r="DV1463" s="176">
        <v>0</v>
      </c>
      <c r="DW1463" s="300" t="s">
        <v>137</v>
      </c>
      <c r="DX1463" s="301">
        <v>0</v>
      </c>
      <c r="DY1463" s="301">
        <v>0</v>
      </c>
      <c r="DZ1463" s="498" t="s">
        <v>148</v>
      </c>
      <c r="EA1463" s="300" t="s">
        <v>137</v>
      </c>
      <c r="EB1463" s="176">
        <v>0</v>
      </c>
      <c r="EC1463" s="300" t="s">
        <v>137</v>
      </c>
      <c r="ED1463" s="301">
        <v>1</v>
      </c>
      <c r="EE1463" s="301">
        <v>0</v>
      </c>
      <c r="EF1463" s="498">
        <v>0</v>
      </c>
      <c r="EG1463" s="300" t="s">
        <v>9403</v>
      </c>
      <c r="EH1463" s="176">
        <v>1</v>
      </c>
      <c r="EI1463" s="300" t="s">
        <v>9403</v>
      </c>
      <c r="EJ1463" s="301">
        <v>1</v>
      </c>
      <c r="EK1463" s="301">
        <v>1</v>
      </c>
      <c r="EL1463" s="498">
        <v>1</v>
      </c>
      <c r="EM1463" s="300" t="s">
        <v>137</v>
      </c>
      <c r="EN1463" s="176">
        <v>0</v>
      </c>
      <c r="EO1463" s="300" t="s">
        <v>137</v>
      </c>
      <c r="EP1463" s="301">
        <v>2</v>
      </c>
      <c r="EQ1463" s="301">
        <v>1</v>
      </c>
      <c r="ER1463" s="498">
        <v>0.5</v>
      </c>
      <c r="ES1463" s="300" t="s">
        <v>18993</v>
      </c>
      <c r="ET1463" s="176">
        <v>1</v>
      </c>
      <c r="EU1463" s="300" t="s">
        <v>15362</v>
      </c>
      <c r="EV1463" s="301">
        <v>2</v>
      </c>
      <c r="EW1463" s="301">
        <v>0</v>
      </c>
      <c r="EX1463" s="498">
        <v>0</v>
      </c>
      <c r="EY1463" s="300" t="s">
        <v>13667</v>
      </c>
      <c r="EZ1463" s="176">
        <v>1</v>
      </c>
      <c r="FA1463" s="300" t="s">
        <v>13667</v>
      </c>
      <c r="FB1463" s="301">
        <v>2</v>
      </c>
      <c r="FC1463" s="301">
        <v>2</v>
      </c>
      <c r="FD1463" s="498">
        <v>1</v>
      </c>
      <c r="FE1463" s="300" t="s">
        <v>137</v>
      </c>
      <c r="FF1463" s="176">
        <v>0</v>
      </c>
      <c r="FG1463" s="300" t="s">
        <v>137</v>
      </c>
      <c r="FH1463" s="301">
        <v>1</v>
      </c>
      <c r="FI1463" s="301">
        <v>1</v>
      </c>
      <c r="FJ1463" s="498">
        <v>1</v>
      </c>
      <c r="FK1463" s="300" t="s">
        <v>137</v>
      </c>
      <c r="FL1463" s="176">
        <v>0</v>
      </c>
      <c r="FM1463" s="300" t="s">
        <v>137</v>
      </c>
      <c r="FN1463" s="301">
        <v>0</v>
      </c>
      <c r="FO1463" s="301">
        <v>0</v>
      </c>
      <c r="FP1463" s="498" t="s">
        <v>148</v>
      </c>
      <c r="FQ1463" s="300" t="s">
        <v>137</v>
      </c>
      <c r="FR1463" s="176">
        <v>0</v>
      </c>
      <c r="FS1463" s="300" t="s">
        <v>137</v>
      </c>
      <c r="FT1463" s="301">
        <v>0</v>
      </c>
      <c r="FU1463" s="301">
        <v>0</v>
      </c>
      <c r="FV1463" s="498" t="s">
        <v>148</v>
      </c>
      <c r="FW1463" s="300" t="s">
        <v>137</v>
      </c>
      <c r="FX1463" s="176">
        <v>0</v>
      </c>
      <c r="FY1463" s="300" t="s">
        <v>137</v>
      </c>
      <c r="FZ1463" s="301">
        <v>2</v>
      </c>
      <c r="GA1463" s="301">
        <v>1</v>
      </c>
      <c r="GB1463" s="498">
        <v>0.5</v>
      </c>
      <c r="GC1463" s="300" t="s">
        <v>9404</v>
      </c>
      <c r="GD1463" s="176">
        <v>1</v>
      </c>
      <c r="GE1463" s="300" t="s">
        <v>9404</v>
      </c>
      <c r="GF1463" s="301">
        <v>1</v>
      </c>
      <c r="GG1463" s="301">
        <v>0</v>
      </c>
      <c r="GH1463" s="498">
        <v>0</v>
      </c>
      <c r="GI1463" s="300" t="s">
        <v>16989</v>
      </c>
      <c r="GJ1463" s="176">
        <v>1</v>
      </c>
      <c r="GK1463" s="300" t="s">
        <v>16989</v>
      </c>
      <c r="GL1463" s="176" t="s">
        <v>143</v>
      </c>
      <c r="GM1463" s="300" t="s">
        <v>1431</v>
      </c>
      <c r="GN1463" s="176" t="s">
        <v>231</v>
      </c>
      <c r="GO1463" s="299"/>
      <c r="GP1463" s="299"/>
      <c r="GQ1463" s="176" t="s">
        <v>156</v>
      </c>
      <c r="GR1463" s="176" t="s">
        <v>146</v>
      </c>
      <c r="GS1463" s="176" t="s">
        <v>132</v>
      </c>
      <c r="GT1463" s="176"/>
      <c r="GU1463" s="176" t="s">
        <v>132</v>
      </c>
      <c r="GV1463" s="176"/>
      <c r="GW1463" s="300"/>
      <c r="GX1463" s="176" t="s">
        <v>132</v>
      </c>
      <c r="GY1463" s="176"/>
      <c r="GZ1463" s="176" t="s">
        <v>132</v>
      </c>
      <c r="HA1463" s="176"/>
      <c r="HB1463" s="176"/>
      <c r="HC1463" s="176"/>
      <c r="HD1463" s="557" t="s">
        <v>132</v>
      </c>
      <c r="HE1463" s="550"/>
      <c r="HF1463" s="558" t="s">
        <v>132</v>
      </c>
      <c r="HG1463" s="550"/>
      <c r="HH1463" s="550"/>
      <c r="HI1463" s="558" t="s">
        <v>132</v>
      </c>
      <c r="HJ1463" s="558" t="s">
        <v>148</v>
      </c>
      <c r="HK1463" s="550"/>
    </row>
    <row r="1464" spans="1:219" s="162" customFormat="1" ht="115" customHeight="1">
      <c r="A1464" s="495">
        <v>402079</v>
      </c>
      <c r="B1464" s="176" t="s">
        <v>9377</v>
      </c>
      <c r="C1464" s="176" t="s">
        <v>9405</v>
      </c>
      <c r="D1464" s="176"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6"/>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6">
        <v>2</v>
      </c>
      <c r="BI1464" s="300" t="s">
        <v>12474</v>
      </c>
      <c r="BJ1464" s="301">
        <v>9</v>
      </c>
      <c r="BK1464" s="301">
        <v>0</v>
      </c>
      <c r="BL1464" s="498">
        <v>0</v>
      </c>
      <c r="BM1464" s="300" t="s">
        <v>9407</v>
      </c>
      <c r="BN1464" s="176">
        <v>0</v>
      </c>
      <c r="BO1464" s="300" t="s">
        <v>137</v>
      </c>
      <c r="BP1464" s="301">
        <v>0</v>
      </c>
      <c r="BQ1464" s="301">
        <v>0</v>
      </c>
      <c r="BR1464" s="498" t="s">
        <v>148</v>
      </c>
      <c r="BS1464" s="300" t="s">
        <v>137</v>
      </c>
      <c r="BT1464" s="176">
        <v>0</v>
      </c>
      <c r="BU1464" s="300" t="s">
        <v>137</v>
      </c>
      <c r="BV1464" s="301">
        <v>0</v>
      </c>
      <c r="BW1464" s="301">
        <v>0</v>
      </c>
      <c r="BX1464" s="498" t="s">
        <v>148</v>
      </c>
      <c r="BY1464" s="300"/>
      <c r="BZ1464" s="176">
        <v>0</v>
      </c>
      <c r="CA1464" s="300" t="s">
        <v>137</v>
      </c>
      <c r="CB1464" s="301">
        <v>0</v>
      </c>
      <c r="CC1464" s="301">
        <v>0</v>
      </c>
      <c r="CD1464" s="498" t="s">
        <v>148</v>
      </c>
      <c r="CE1464" s="300" t="s">
        <v>137</v>
      </c>
      <c r="CF1464" s="176">
        <v>0</v>
      </c>
      <c r="CG1464" s="300" t="s">
        <v>137</v>
      </c>
      <c r="CH1464" s="301">
        <v>3</v>
      </c>
      <c r="CI1464" s="301">
        <v>0</v>
      </c>
      <c r="CJ1464" s="498">
        <v>0</v>
      </c>
      <c r="CK1464" s="176" t="s">
        <v>9408</v>
      </c>
      <c r="CL1464" s="176">
        <v>1</v>
      </c>
      <c r="CM1464" s="300" t="s">
        <v>9409</v>
      </c>
      <c r="CN1464" s="301">
        <v>1</v>
      </c>
      <c r="CO1464" s="301">
        <v>0</v>
      </c>
      <c r="CP1464" s="498">
        <v>0</v>
      </c>
      <c r="CQ1464" s="300" t="s">
        <v>15363</v>
      </c>
      <c r="CR1464" s="176">
        <v>0</v>
      </c>
      <c r="CS1464" s="300" t="s">
        <v>137</v>
      </c>
      <c r="CT1464" s="301">
        <v>1</v>
      </c>
      <c r="CU1464" s="301">
        <v>1</v>
      </c>
      <c r="CV1464" s="498">
        <v>1</v>
      </c>
      <c r="CW1464" s="300" t="s">
        <v>137</v>
      </c>
      <c r="CX1464" s="176">
        <v>0</v>
      </c>
      <c r="CY1464" s="300" t="s">
        <v>137</v>
      </c>
      <c r="CZ1464" s="301">
        <v>0</v>
      </c>
      <c r="DA1464" s="301">
        <v>0</v>
      </c>
      <c r="DB1464" s="499" t="s">
        <v>148</v>
      </c>
      <c r="DC1464" s="300" t="s">
        <v>137</v>
      </c>
      <c r="DD1464" s="176">
        <v>0</v>
      </c>
      <c r="DE1464" s="300" t="s">
        <v>137</v>
      </c>
      <c r="DF1464" s="301">
        <v>0</v>
      </c>
      <c r="DG1464" s="301">
        <v>0</v>
      </c>
      <c r="DH1464" s="499" t="s">
        <v>148</v>
      </c>
      <c r="DI1464" s="300" t="s">
        <v>137</v>
      </c>
      <c r="DJ1464" s="176">
        <v>0</v>
      </c>
      <c r="DK1464" s="300" t="s">
        <v>137</v>
      </c>
      <c r="DL1464" s="301">
        <v>0</v>
      </c>
      <c r="DM1464" s="301">
        <v>0</v>
      </c>
      <c r="DN1464" s="499" t="s">
        <v>148</v>
      </c>
      <c r="DO1464" s="300" t="s">
        <v>137</v>
      </c>
      <c r="DP1464" s="176">
        <v>0</v>
      </c>
      <c r="DQ1464" s="300" t="s">
        <v>137</v>
      </c>
      <c r="DR1464" s="301">
        <v>14</v>
      </c>
      <c r="DS1464" s="301">
        <v>0</v>
      </c>
      <c r="DT1464" s="498">
        <v>0</v>
      </c>
      <c r="DU1464" s="300" t="s">
        <v>9410</v>
      </c>
      <c r="DV1464" s="176">
        <v>0</v>
      </c>
      <c r="DW1464" s="300" t="s">
        <v>137</v>
      </c>
      <c r="DX1464" s="301">
        <v>3</v>
      </c>
      <c r="DY1464" s="301">
        <v>0</v>
      </c>
      <c r="DZ1464" s="498">
        <v>0</v>
      </c>
      <c r="EA1464" s="300" t="s">
        <v>9411</v>
      </c>
      <c r="EB1464" s="176">
        <v>0</v>
      </c>
      <c r="EC1464" s="300" t="s">
        <v>137</v>
      </c>
      <c r="ED1464" s="301">
        <v>0</v>
      </c>
      <c r="EE1464" s="301">
        <v>0</v>
      </c>
      <c r="EF1464" s="498" t="s">
        <v>148</v>
      </c>
      <c r="EG1464" s="300" t="s">
        <v>137</v>
      </c>
      <c r="EH1464" s="176">
        <v>0</v>
      </c>
      <c r="EI1464" s="300" t="s">
        <v>137</v>
      </c>
      <c r="EJ1464" s="301">
        <v>7</v>
      </c>
      <c r="EK1464" s="301">
        <v>0</v>
      </c>
      <c r="EL1464" s="498">
        <v>0</v>
      </c>
      <c r="EM1464" s="300" t="s">
        <v>9412</v>
      </c>
      <c r="EN1464" s="176">
        <v>7</v>
      </c>
      <c r="EO1464" s="300" t="s">
        <v>9407</v>
      </c>
      <c r="EP1464" s="301">
        <v>1</v>
      </c>
      <c r="EQ1464" s="301">
        <v>1</v>
      </c>
      <c r="ER1464" s="498">
        <v>1</v>
      </c>
      <c r="ES1464" s="300" t="s">
        <v>137</v>
      </c>
      <c r="ET1464" s="176">
        <v>0</v>
      </c>
      <c r="EU1464" s="300" t="s">
        <v>137</v>
      </c>
      <c r="EV1464" s="301">
        <v>21</v>
      </c>
      <c r="EW1464" s="301">
        <v>1</v>
      </c>
      <c r="EX1464" s="498">
        <v>4.7619047619047616E-2</v>
      </c>
      <c r="EY1464" s="300" t="s">
        <v>9407</v>
      </c>
      <c r="EZ1464" s="176">
        <v>20</v>
      </c>
      <c r="FA1464" s="300" t="s">
        <v>13668</v>
      </c>
      <c r="FB1464" s="301">
        <v>0</v>
      </c>
      <c r="FC1464" s="301">
        <v>0</v>
      </c>
      <c r="FD1464" s="498" t="s">
        <v>148</v>
      </c>
      <c r="FE1464" s="300" t="s">
        <v>137</v>
      </c>
      <c r="FF1464" s="176">
        <v>0</v>
      </c>
      <c r="FG1464" s="300" t="s">
        <v>137</v>
      </c>
      <c r="FH1464" s="301">
        <v>0</v>
      </c>
      <c r="FI1464" s="301">
        <v>0</v>
      </c>
      <c r="FJ1464" s="498" t="s">
        <v>148</v>
      </c>
      <c r="FK1464" s="300" t="s">
        <v>137</v>
      </c>
      <c r="FL1464" s="176">
        <v>0</v>
      </c>
      <c r="FM1464" s="300" t="s">
        <v>137</v>
      </c>
      <c r="FN1464" s="301">
        <v>0</v>
      </c>
      <c r="FO1464" s="301">
        <v>0</v>
      </c>
      <c r="FP1464" s="498" t="s">
        <v>148</v>
      </c>
      <c r="FQ1464" s="300" t="s">
        <v>137</v>
      </c>
      <c r="FR1464" s="176">
        <v>0</v>
      </c>
      <c r="FS1464" s="300" t="s">
        <v>137</v>
      </c>
      <c r="FT1464" s="301">
        <v>1</v>
      </c>
      <c r="FU1464" s="301">
        <v>0</v>
      </c>
      <c r="FV1464" s="498">
        <v>0</v>
      </c>
      <c r="FW1464" s="300" t="s">
        <v>9413</v>
      </c>
      <c r="FX1464" s="176">
        <v>1</v>
      </c>
      <c r="FY1464" s="300" t="s">
        <v>9414</v>
      </c>
      <c r="FZ1464" s="301">
        <v>3</v>
      </c>
      <c r="GA1464" s="301">
        <v>0</v>
      </c>
      <c r="GB1464" s="498">
        <v>0</v>
      </c>
      <c r="GC1464" s="300" t="s">
        <v>9415</v>
      </c>
      <c r="GD1464" s="176">
        <v>1</v>
      </c>
      <c r="GE1464" s="300" t="s">
        <v>9416</v>
      </c>
      <c r="GF1464" s="301">
        <v>20</v>
      </c>
      <c r="GG1464" s="301">
        <v>0</v>
      </c>
      <c r="GH1464" s="498">
        <v>0</v>
      </c>
      <c r="GI1464" s="300" t="s">
        <v>9417</v>
      </c>
      <c r="GJ1464" s="176">
        <v>0</v>
      </c>
      <c r="GK1464" s="300" t="s">
        <v>137</v>
      </c>
      <c r="GL1464" s="176" t="s">
        <v>143</v>
      </c>
      <c r="GM1464" s="300"/>
      <c r="GN1464" s="176" t="s">
        <v>133</v>
      </c>
      <c r="GO1464" s="299"/>
      <c r="GP1464" s="299"/>
      <c r="GQ1464" s="176" t="s">
        <v>145</v>
      </c>
      <c r="GR1464" s="176" t="s">
        <v>146</v>
      </c>
      <c r="GS1464" s="176"/>
      <c r="GT1464" s="176"/>
      <c r="GU1464" s="176"/>
      <c r="GV1464" s="176"/>
      <c r="GW1464" s="300" t="s">
        <v>9418</v>
      </c>
      <c r="GX1464" s="176"/>
      <c r="GY1464" s="176"/>
      <c r="GZ1464" s="176"/>
      <c r="HA1464" s="176"/>
      <c r="HB1464" s="176"/>
      <c r="HC1464" s="176"/>
      <c r="HD1464" s="557" t="s">
        <v>132</v>
      </c>
      <c r="HE1464" s="550"/>
      <c r="HF1464" s="558" t="s">
        <v>132</v>
      </c>
      <c r="HG1464" s="550"/>
      <c r="HH1464" s="550"/>
      <c r="HI1464" s="558" t="s">
        <v>132</v>
      </c>
      <c r="HJ1464" s="558" t="s">
        <v>148</v>
      </c>
      <c r="HK1464" s="550"/>
    </row>
    <row r="1465" spans="1:219" s="162" customFormat="1" ht="115" customHeight="1">
      <c r="A1465" s="495">
        <v>402109</v>
      </c>
      <c r="B1465" s="176" t="s">
        <v>9377</v>
      </c>
      <c r="C1465" s="176" t="s">
        <v>9419</v>
      </c>
      <c r="D1465" s="176"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6"/>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6">
        <v>1</v>
      </c>
      <c r="BI1465" s="300" t="s">
        <v>15364</v>
      </c>
      <c r="BJ1465" s="301">
        <v>24</v>
      </c>
      <c r="BK1465" s="301">
        <v>6</v>
      </c>
      <c r="BL1465" s="498">
        <v>0.25</v>
      </c>
      <c r="BM1465" s="300" t="s">
        <v>9420</v>
      </c>
      <c r="BN1465" s="176">
        <v>4</v>
      </c>
      <c r="BO1465" s="300" t="s">
        <v>9421</v>
      </c>
      <c r="BP1465" s="301">
        <v>1</v>
      </c>
      <c r="BQ1465" s="301">
        <v>0</v>
      </c>
      <c r="BR1465" s="498">
        <v>0</v>
      </c>
      <c r="BS1465" s="300" t="s">
        <v>9422</v>
      </c>
      <c r="BT1465" s="176">
        <v>1</v>
      </c>
      <c r="BU1465" s="300" t="s">
        <v>9423</v>
      </c>
      <c r="BV1465" s="301">
        <v>0</v>
      </c>
      <c r="BW1465" s="301">
        <v>0</v>
      </c>
      <c r="BX1465" s="498" t="s">
        <v>148</v>
      </c>
      <c r="BY1465" s="300"/>
      <c r="BZ1465" s="176">
        <v>0</v>
      </c>
      <c r="CA1465" s="300" t="s">
        <v>137</v>
      </c>
      <c r="CB1465" s="301">
        <v>5</v>
      </c>
      <c r="CC1465" s="301">
        <v>4</v>
      </c>
      <c r="CD1465" s="498">
        <v>0.8</v>
      </c>
      <c r="CE1465" s="302" t="s">
        <v>19432</v>
      </c>
      <c r="CF1465" s="176">
        <v>1</v>
      </c>
      <c r="CG1465" s="302" t="s">
        <v>16990</v>
      </c>
      <c r="CH1465" s="301">
        <v>1</v>
      </c>
      <c r="CI1465" s="301">
        <v>1</v>
      </c>
      <c r="CJ1465" s="498">
        <v>1</v>
      </c>
      <c r="CK1465" s="176" t="s">
        <v>137</v>
      </c>
      <c r="CL1465" s="176">
        <v>0</v>
      </c>
      <c r="CM1465" s="300" t="s">
        <v>137</v>
      </c>
      <c r="CN1465" s="301">
        <v>4</v>
      </c>
      <c r="CO1465" s="301">
        <v>4</v>
      </c>
      <c r="CP1465" s="498">
        <v>1</v>
      </c>
      <c r="CQ1465" s="300" t="s">
        <v>137</v>
      </c>
      <c r="CR1465" s="176">
        <v>0</v>
      </c>
      <c r="CS1465" s="300" t="s">
        <v>137</v>
      </c>
      <c r="CT1465" s="301">
        <v>3</v>
      </c>
      <c r="CU1465" s="301">
        <v>3</v>
      </c>
      <c r="CV1465" s="498">
        <v>1</v>
      </c>
      <c r="CW1465" s="300" t="s">
        <v>137</v>
      </c>
      <c r="CX1465" s="176">
        <v>0</v>
      </c>
      <c r="CY1465" s="300" t="s">
        <v>137</v>
      </c>
      <c r="CZ1465" s="301">
        <v>0</v>
      </c>
      <c r="DA1465" s="301">
        <v>0</v>
      </c>
      <c r="DB1465" s="499" t="s">
        <v>148</v>
      </c>
      <c r="DC1465" s="300" t="s">
        <v>137</v>
      </c>
      <c r="DD1465" s="176">
        <v>0</v>
      </c>
      <c r="DE1465" s="300" t="s">
        <v>137</v>
      </c>
      <c r="DF1465" s="301">
        <v>0</v>
      </c>
      <c r="DG1465" s="301">
        <v>0</v>
      </c>
      <c r="DH1465" s="499" t="s">
        <v>148</v>
      </c>
      <c r="DI1465" s="300" t="s">
        <v>137</v>
      </c>
      <c r="DJ1465" s="176">
        <v>0</v>
      </c>
      <c r="DK1465" s="300" t="s">
        <v>137</v>
      </c>
      <c r="DL1465" s="301">
        <v>6</v>
      </c>
      <c r="DM1465" s="301">
        <v>0</v>
      </c>
      <c r="DN1465" s="499">
        <v>0</v>
      </c>
      <c r="DO1465" s="300" t="s">
        <v>9424</v>
      </c>
      <c r="DP1465" s="176">
        <v>0</v>
      </c>
      <c r="DQ1465" s="300" t="s">
        <v>137</v>
      </c>
      <c r="DR1465" s="301">
        <v>44</v>
      </c>
      <c r="DS1465" s="301">
        <v>0</v>
      </c>
      <c r="DT1465" s="498">
        <v>0</v>
      </c>
      <c r="DU1465" s="300" t="s">
        <v>9425</v>
      </c>
      <c r="DV1465" s="176">
        <v>0</v>
      </c>
      <c r="DW1465" s="300" t="s">
        <v>137</v>
      </c>
      <c r="DX1465" s="301">
        <v>0</v>
      </c>
      <c r="DY1465" s="301">
        <v>0</v>
      </c>
      <c r="DZ1465" s="498" t="s">
        <v>148</v>
      </c>
      <c r="EA1465" s="300" t="s">
        <v>137</v>
      </c>
      <c r="EB1465" s="176">
        <v>0</v>
      </c>
      <c r="EC1465" s="300" t="s">
        <v>137</v>
      </c>
      <c r="ED1465" s="301">
        <v>4</v>
      </c>
      <c r="EE1465" s="301">
        <v>0</v>
      </c>
      <c r="EF1465" s="498">
        <v>0</v>
      </c>
      <c r="EG1465" s="300" t="s">
        <v>9426</v>
      </c>
      <c r="EH1465" s="176">
        <v>0</v>
      </c>
      <c r="EI1465" s="300" t="s">
        <v>137</v>
      </c>
      <c r="EJ1465" s="301">
        <v>6</v>
      </c>
      <c r="EK1465" s="301">
        <v>0</v>
      </c>
      <c r="EL1465" s="498">
        <v>0</v>
      </c>
      <c r="EM1465" s="300" t="s">
        <v>9427</v>
      </c>
      <c r="EN1465" s="176">
        <v>6</v>
      </c>
      <c r="EO1465" s="300" t="s">
        <v>9428</v>
      </c>
      <c r="EP1465" s="301">
        <v>2</v>
      </c>
      <c r="EQ1465" s="301">
        <v>0</v>
      </c>
      <c r="ER1465" s="498">
        <v>0</v>
      </c>
      <c r="ES1465" s="300" t="s">
        <v>9429</v>
      </c>
      <c r="ET1465" s="176">
        <v>2</v>
      </c>
      <c r="EU1465" s="300" t="s">
        <v>9430</v>
      </c>
      <c r="EV1465" s="301">
        <v>8</v>
      </c>
      <c r="EW1465" s="301">
        <v>0</v>
      </c>
      <c r="EX1465" s="498">
        <v>0</v>
      </c>
      <c r="EY1465" s="300" t="s">
        <v>15365</v>
      </c>
      <c r="EZ1465" s="176">
        <v>8</v>
      </c>
      <c r="FA1465" s="300" t="s">
        <v>13669</v>
      </c>
      <c r="FB1465" s="301">
        <v>1</v>
      </c>
      <c r="FC1465" s="301">
        <v>0</v>
      </c>
      <c r="FD1465" s="498">
        <v>0</v>
      </c>
      <c r="FE1465" s="300" t="s">
        <v>15366</v>
      </c>
      <c r="FF1465" s="176">
        <v>0</v>
      </c>
      <c r="FG1465" s="300" t="s">
        <v>137</v>
      </c>
      <c r="FH1465" s="301">
        <v>3</v>
      </c>
      <c r="FI1465" s="301">
        <v>0</v>
      </c>
      <c r="FJ1465" s="498">
        <v>0</v>
      </c>
      <c r="FK1465" s="300" t="s">
        <v>9431</v>
      </c>
      <c r="FL1465" s="176">
        <v>2</v>
      </c>
      <c r="FM1465" s="300" t="s">
        <v>9432</v>
      </c>
      <c r="FN1465" s="301">
        <v>1</v>
      </c>
      <c r="FO1465" s="301">
        <v>1</v>
      </c>
      <c r="FP1465" s="498">
        <v>1</v>
      </c>
      <c r="FQ1465" s="300" t="s">
        <v>137</v>
      </c>
      <c r="FR1465" s="176">
        <v>0</v>
      </c>
      <c r="FS1465" s="300" t="s">
        <v>137</v>
      </c>
      <c r="FT1465" s="301">
        <v>0</v>
      </c>
      <c r="FU1465" s="301">
        <v>0</v>
      </c>
      <c r="FV1465" s="498" t="s">
        <v>148</v>
      </c>
      <c r="FW1465" s="300" t="s">
        <v>137</v>
      </c>
      <c r="FX1465" s="176">
        <v>0</v>
      </c>
      <c r="FY1465" s="300" t="s">
        <v>137</v>
      </c>
      <c r="FZ1465" s="301">
        <v>6</v>
      </c>
      <c r="GA1465" s="301">
        <v>5</v>
      </c>
      <c r="GB1465" s="498">
        <v>0.83333333333333337</v>
      </c>
      <c r="GC1465" s="300" t="s">
        <v>9433</v>
      </c>
      <c r="GD1465" s="176">
        <v>0</v>
      </c>
      <c r="GE1465" s="300" t="s">
        <v>137</v>
      </c>
      <c r="GF1465" s="301">
        <v>17</v>
      </c>
      <c r="GG1465" s="301">
        <v>1</v>
      </c>
      <c r="GH1465" s="498">
        <v>5.8823529411764705E-2</v>
      </c>
      <c r="GI1465" s="300" t="s">
        <v>15367</v>
      </c>
      <c r="GJ1465" s="176">
        <v>0</v>
      </c>
      <c r="GK1465" s="300" t="s">
        <v>137</v>
      </c>
      <c r="GL1465" s="176" t="s">
        <v>130</v>
      </c>
      <c r="GM1465" s="300" t="s">
        <v>222</v>
      </c>
      <c r="GN1465" s="176" t="s">
        <v>146</v>
      </c>
      <c r="GO1465" s="299"/>
      <c r="GP1465" s="299"/>
      <c r="GQ1465" s="176" t="s">
        <v>156</v>
      </c>
      <c r="GR1465" s="176" t="s">
        <v>146</v>
      </c>
      <c r="GS1465" s="176" t="s">
        <v>132</v>
      </c>
      <c r="GT1465" s="176" t="s">
        <v>132</v>
      </c>
      <c r="GU1465" s="176" t="s">
        <v>132</v>
      </c>
      <c r="GV1465" s="176" t="s">
        <v>132</v>
      </c>
      <c r="GW1465" s="300"/>
      <c r="GX1465" s="176" t="s">
        <v>132</v>
      </c>
      <c r="GY1465" s="176"/>
      <c r="GZ1465" s="176" t="s">
        <v>132</v>
      </c>
      <c r="HA1465" s="176"/>
      <c r="HB1465" s="176"/>
      <c r="HC1465" s="176"/>
      <c r="HD1465" s="557" t="s">
        <v>132</v>
      </c>
      <c r="HE1465" s="550"/>
      <c r="HF1465" s="558" t="s">
        <v>132</v>
      </c>
      <c r="HG1465" s="550"/>
      <c r="HH1465" s="550"/>
      <c r="HI1465" s="558" t="s">
        <v>132</v>
      </c>
      <c r="HJ1465" s="558" t="s">
        <v>148</v>
      </c>
      <c r="HK1465" s="550"/>
    </row>
    <row r="1466" spans="1:219" s="162"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2" customFormat="1" ht="115" customHeight="1">
      <c r="A1467" s="495">
        <v>402125</v>
      </c>
      <c r="B1467" s="176" t="s">
        <v>9377</v>
      </c>
      <c r="C1467" s="176" t="s">
        <v>9438</v>
      </c>
      <c r="D1467" s="176"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6"/>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6">
        <v>0</v>
      </c>
      <c r="BI1467" s="300"/>
      <c r="BJ1467" s="301">
        <v>4</v>
      </c>
      <c r="BK1467" s="301">
        <v>2</v>
      </c>
      <c r="BL1467" s="498">
        <v>0.5</v>
      </c>
      <c r="BM1467" s="300" t="s">
        <v>9439</v>
      </c>
      <c r="BN1467" s="176">
        <v>0</v>
      </c>
      <c r="BO1467" s="300" t="s">
        <v>137</v>
      </c>
      <c r="BP1467" s="301">
        <v>0</v>
      </c>
      <c r="BQ1467" s="301">
        <v>0</v>
      </c>
      <c r="BR1467" s="498" t="s">
        <v>148</v>
      </c>
      <c r="BS1467" s="300" t="s">
        <v>137</v>
      </c>
      <c r="BT1467" s="176">
        <v>0</v>
      </c>
      <c r="BU1467" s="300" t="s">
        <v>137</v>
      </c>
      <c r="BV1467" s="301">
        <v>0</v>
      </c>
      <c r="BW1467" s="301">
        <v>0</v>
      </c>
      <c r="BX1467" s="498" t="s">
        <v>148</v>
      </c>
      <c r="BY1467" s="300"/>
      <c r="BZ1467" s="176">
        <v>0</v>
      </c>
      <c r="CA1467" s="300" t="s">
        <v>137</v>
      </c>
      <c r="CB1467" s="301">
        <v>0</v>
      </c>
      <c r="CC1467" s="301">
        <v>0</v>
      </c>
      <c r="CD1467" s="498" t="s">
        <v>148</v>
      </c>
      <c r="CE1467" s="300" t="s">
        <v>137</v>
      </c>
      <c r="CF1467" s="176">
        <v>0</v>
      </c>
      <c r="CG1467" s="300" t="s">
        <v>137</v>
      </c>
      <c r="CH1467" s="301">
        <v>0</v>
      </c>
      <c r="CI1467" s="301">
        <v>0</v>
      </c>
      <c r="CJ1467" s="498" t="s">
        <v>148</v>
      </c>
      <c r="CK1467" s="176" t="s">
        <v>137</v>
      </c>
      <c r="CL1467" s="176">
        <v>0</v>
      </c>
      <c r="CM1467" s="300" t="s">
        <v>137</v>
      </c>
      <c r="CN1467" s="301">
        <v>0</v>
      </c>
      <c r="CO1467" s="301">
        <v>0</v>
      </c>
      <c r="CP1467" s="498" t="s">
        <v>148</v>
      </c>
      <c r="CQ1467" s="300" t="s">
        <v>137</v>
      </c>
      <c r="CR1467" s="176">
        <v>0</v>
      </c>
      <c r="CS1467" s="300" t="s">
        <v>137</v>
      </c>
      <c r="CT1467" s="301">
        <v>0</v>
      </c>
      <c r="CU1467" s="301">
        <v>0</v>
      </c>
      <c r="CV1467" s="498" t="s">
        <v>148</v>
      </c>
      <c r="CW1467" s="300" t="s">
        <v>137</v>
      </c>
      <c r="CX1467" s="176">
        <v>0</v>
      </c>
      <c r="CY1467" s="300" t="s">
        <v>137</v>
      </c>
      <c r="CZ1467" s="301">
        <v>0</v>
      </c>
      <c r="DA1467" s="301">
        <v>0</v>
      </c>
      <c r="DB1467" s="499" t="s">
        <v>148</v>
      </c>
      <c r="DC1467" s="300" t="s">
        <v>137</v>
      </c>
      <c r="DD1467" s="176">
        <v>0</v>
      </c>
      <c r="DE1467" s="300" t="s">
        <v>137</v>
      </c>
      <c r="DF1467" s="301">
        <v>0</v>
      </c>
      <c r="DG1467" s="301">
        <v>0</v>
      </c>
      <c r="DH1467" s="499" t="s">
        <v>148</v>
      </c>
      <c r="DI1467" s="300" t="s">
        <v>137</v>
      </c>
      <c r="DJ1467" s="176">
        <v>0</v>
      </c>
      <c r="DK1467" s="300" t="s">
        <v>137</v>
      </c>
      <c r="DL1467" s="301">
        <v>1</v>
      </c>
      <c r="DM1467" s="301">
        <v>0</v>
      </c>
      <c r="DN1467" s="499">
        <v>0</v>
      </c>
      <c r="DO1467" s="300" t="s">
        <v>9440</v>
      </c>
      <c r="DP1467" s="176">
        <v>0</v>
      </c>
      <c r="DQ1467" s="300" t="s">
        <v>137</v>
      </c>
      <c r="DR1467" s="301">
        <v>5</v>
      </c>
      <c r="DS1467" s="301">
        <v>0</v>
      </c>
      <c r="DT1467" s="498">
        <v>0</v>
      </c>
      <c r="DU1467" s="300" t="s">
        <v>9441</v>
      </c>
      <c r="DV1467" s="176">
        <v>0</v>
      </c>
      <c r="DW1467" s="300" t="s">
        <v>137</v>
      </c>
      <c r="DX1467" s="301">
        <v>0</v>
      </c>
      <c r="DY1467" s="301">
        <v>0</v>
      </c>
      <c r="DZ1467" s="498" t="s">
        <v>148</v>
      </c>
      <c r="EA1467" s="300" t="s">
        <v>137</v>
      </c>
      <c r="EB1467" s="176">
        <v>0</v>
      </c>
      <c r="EC1467" s="300" t="s">
        <v>137</v>
      </c>
      <c r="ED1467" s="301">
        <v>1</v>
      </c>
      <c r="EE1467" s="301">
        <v>1</v>
      </c>
      <c r="EF1467" s="498">
        <v>1</v>
      </c>
      <c r="EG1467" s="300" t="s">
        <v>137</v>
      </c>
      <c r="EH1467" s="176">
        <v>0</v>
      </c>
      <c r="EI1467" s="300" t="s">
        <v>137</v>
      </c>
      <c r="EJ1467" s="301">
        <v>1</v>
      </c>
      <c r="EK1467" s="301">
        <v>0</v>
      </c>
      <c r="EL1467" s="498">
        <v>0</v>
      </c>
      <c r="EM1467" s="300" t="s">
        <v>137</v>
      </c>
      <c r="EN1467" s="176">
        <v>1</v>
      </c>
      <c r="EO1467" s="300" t="s">
        <v>9442</v>
      </c>
      <c r="EP1467" s="301">
        <v>0</v>
      </c>
      <c r="EQ1467" s="301">
        <v>0</v>
      </c>
      <c r="ER1467" s="498" t="s">
        <v>148</v>
      </c>
      <c r="ES1467" s="300" t="s">
        <v>137</v>
      </c>
      <c r="ET1467" s="176">
        <v>0</v>
      </c>
      <c r="EU1467" s="300" t="s">
        <v>137</v>
      </c>
      <c r="EV1467" s="301">
        <v>1</v>
      </c>
      <c r="EW1467" s="301">
        <v>0</v>
      </c>
      <c r="EX1467" s="498">
        <v>0</v>
      </c>
      <c r="EY1467" s="300" t="s">
        <v>9443</v>
      </c>
      <c r="EZ1467" s="176">
        <v>1</v>
      </c>
      <c r="FA1467" s="300" t="s">
        <v>9444</v>
      </c>
      <c r="FB1467" s="301">
        <v>1</v>
      </c>
      <c r="FC1467" s="301">
        <v>0</v>
      </c>
      <c r="FD1467" s="498">
        <v>0</v>
      </c>
      <c r="FE1467" s="300" t="s">
        <v>9443</v>
      </c>
      <c r="FF1467" s="176">
        <v>1</v>
      </c>
      <c r="FG1467" s="300" t="s">
        <v>9444</v>
      </c>
      <c r="FH1467" s="301">
        <v>1</v>
      </c>
      <c r="FI1467" s="301">
        <v>0</v>
      </c>
      <c r="FJ1467" s="498">
        <v>0</v>
      </c>
      <c r="FK1467" s="300" t="s">
        <v>9445</v>
      </c>
      <c r="FL1467" s="176">
        <v>1</v>
      </c>
      <c r="FM1467" s="300" t="s">
        <v>9444</v>
      </c>
      <c r="FN1467" s="301">
        <v>0</v>
      </c>
      <c r="FO1467" s="301">
        <v>0</v>
      </c>
      <c r="FP1467" s="498" t="s">
        <v>148</v>
      </c>
      <c r="FQ1467" s="300" t="s">
        <v>137</v>
      </c>
      <c r="FR1467" s="176">
        <v>0</v>
      </c>
      <c r="FS1467" s="300" t="s">
        <v>137</v>
      </c>
      <c r="FT1467" s="301">
        <v>0</v>
      </c>
      <c r="FU1467" s="301">
        <v>0</v>
      </c>
      <c r="FV1467" s="498" t="s">
        <v>148</v>
      </c>
      <c r="FW1467" s="300" t="s">
        <v>137</v>
      </c>
      <c r="FX1467" s="176">
        <v>0</v>
      </c>
      <c r="FY1467" s="300" t="s">
        <v>137</v>
      </c>
      <c r="FZ1467" s="301">
        <v>1</v>
      </c>
      <c r="GA1467" s="301">
        <v>1</v>
      </c>
      <c r="GB1467" s="498">
        <v>1</v>
      </c>
      <c r="GC1467" s="300" t="s">
        <v>137</v>
      </c>
      <c r="GD1467" s="176">
        <v>0</v>
      </c>
      <c r="GE1467" s="300" t="s">
        <v>137</v>
      </c>
      <c r="GF1467" s="301">
        <v>8</v>
      </c>
      <c r="GG1467" s="301">
        <v>0</v>
      </c>
      <c r="GH1467" s="498">
        <v>0</v>
      </c>
      <c r="GI1467" s="300" t="s">
        <v>9446</v>
      </c>
      <c r="GJ1467" s="176">
        <v>0</v>
      </c>
      <c r="GK1467" s="300" t="s">
        <v>137</v>
      </c>
      <c r="GL1467" s="176" t="s">
        <v>143</v>
      </c>
      <c r="GM1467" s="300" t="s">
        <v>1431</v>
      </c>
      <c r="GN1467" s="176" t="s">
        <v>146</v>
      </c>
      <c r="GO1467" s="299"/>
      <c r="GP1467" s="299"/>
      <c r="GQ1467" s="176" t="s">
        <v>145</v>
      </c>
      <c r="GR1467" s="176" t="s">
        <v>146</v>
      </c>
      <c r="GS1467" s="176"/>
      <c r="GT1467" s="176"/>
      <c r="GU1467" s="176"/>
      <c r="GV1467" s="176"/>
      <c r="GW1467" s="300"/>
      <c r="GX1467" s="176"/>
      <c r="GY1467" s="176"/>
      <c r="GZ1467" s="176"/>
      <c r="HA1467" s="176"/>
      <c r="HB1467" s="176"/>
      <c r="HC1467" s="176"/>
      <c r="HD1467" s="557" t="s">
        <v>132</v>
      </c>
      <c r="HE1467" s="550" t="s">
        <v>132</v>
      </c>
      <c r="HF1467" s="558" t="s">
        <v>132</v>
      </c>
      <c r="HG1467" s="550"/>
      <c r="HH1467" s="550"/>
      <c r="HI1467" s="558" t="s">
        <v>132</v>
      </c>
      <c r="HJ1467" s="558" t="s">
        <v>148</v>
      </c>
      <c r="HK1467" s="550"/>
    </row>
    <row r="1468" spans="1:219" s="162" customFormat="1" ht="115" customHeight="1">
      <c r="A1468" s="495">
        <v>402133</v>
      </c>
      <c r="B1468" s="176" t="s">
        <v>9377</v>
      </c>
      <c r="C1468" s="176" t="s">
        <v>9447</v>
      </c>
      <c r="D1468" s="176"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6"/>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6">
        <v>0</v>
      </c>
      <c r="BI1468" s="300" t="s">
        <v>137</v>
      </c>
      <c r="BJ1468" s="301">
        <v>6</v>
      </c>
      <c r="BK1468" s="301">
        <v>5</v>
      </c>
      <c r="BL1468" s="498">
        <v>0.83333333333333337</v>
      </c>
      <c r="BM1468" s="300" t="s">
        <v>9449</v>
      </c>
      <c r="BN1468" s="176">
        <v>1</v>
      </c>
      <c r="BO1468" s="300" t="s">
        <v>9450</v>
      </c>
      <c r="BP1468" s="301">
        <v>0</v>
      </c>
      <c r="BQ1468" s="301">
        <v>0</v>
      </c>
      <c r="BR1468" s="498" t="s">
        <v>148</v>
      </c>
      <c r="BS1468" s="300" t="s">
        <v>137</v>
      </c>
      <c r="BT1468" s="176">
        <v>0</v>
      </c>
      <c r="BU1468" s="300" t="s">
        <v>137</v>
      </c>
      <c r="BV1468" s="301">
        <v>0</v>
      </c>
      <c r="BW1468" s="301">
        <v>0</v>
      </c>
      <c r="BX1468" s="498" t="s">
        <v>148</v>
      </c>
      <c r="BY1468" s="300"/>
      <c r="BZ1468" s="176">
        <v>0</v>
      </c>
      <c r="CA1468" s="300" t="s">
        <v>137</v>
      </c>
      <c r="CB1468" s="301">
        <v>0</v>
      </c>
      <c r="CC1468" s="301">
        <v>0</v>
      </c>
      <c r="CD1468" s="498" t="s">
        <v>148</v>
      </c>
      <c r="CE1468" s="300" t="s">
        <v>137</v>
      </c>
      <c r="CF1468" s="176">
        <v>0</v>
      </c>
      <c r="CG1468" s="300" t="s">
        <v>137</v>
      </c>
      <c r="CH1468" s="301">
        <v>0</v>
      </c>
      <c r="CI1468" s="301">
        <v>0</v>
      </c>
      <c r="CJ1468" s="498" t="s">
        <v>148</v>
      </c>
      <c r="CK1468" s="176" t="s">
        <v>137</v>
      </c>
      <c r="CL1468" s="176">
        <v>0</v>
      </c>
      <c r="CM1468" s="300" t="s">
        <v>137</v>
      </c>
      <c r="CN1468" s="301">
        <v>1</v>
      </c>
      <c r="CO1468" s="301">
        <v>1</v>
      </c>
      <c r="CP1468" s="498">
        <v>1</v>
      </c>
      <c r="CQ1468" s="300" t="s">
        <v>137</v>
      </c>
      <c r="CR1468" s="176">
        <v>0</v>
      </c>
      <c r="CS1468" s="300" t="s">
        <v>137</v>
      </c>
      <c r="CT1468" s="301">
        <v>0</v>
      </c>
      <c r="CU1468" s="301">
        <v>0</v>
      </c>
      <c r="CV1468" s="498" t="s">
        <v>148</v>
      </c>
      <c r="CW1468" s="300" t="s">
        <v>137</v>
      </c>
      <c r="CX1468" s="176">
        <v>0</v>
      </c>
      <c r="CY1468" s="300" t="s">
        <v>137</v>
      </c>
      <c r="CZ1468" s="301">
        <v>1</v>
      </c>
      <c r="DA1468" s="301">
        <v>1</v>
      </c>
      <c r="DB1468" s="499">
        <v>1</v>
      </c>
      <c r="DC1468" s="300" t="s">
        <v>137</v>
      </c>
      <c r="DD1468" s="176">
        <v>0</v>
      </c>
      <c r="DE1468" s="300" t="s">
        <v>137</v>
      </c>
      <c r="DF1468" s="301">
        <v>0</v>
      </c>
      <c r="DG1468" s="301">
        <v>0</v>
      </c>
      <c r="DH1468" s="499" t="s">
        <v>148</v>
      </c>
      <c r="DI1468" s="300" t="s">
        <v>137</v>
      </c>
      <c r="DJ1468" s="176">
        <v>0</v>
      </c>
      <c r="DK1468" s="300" t="s">
        <v>137</v>
      </c>
      <c r="DL1468" s="301">
        <v>1</v>
      </c>
      <c r="DM1468" s="301">
        <v>1</v>
      </c>
      <c r="DN1468" s="499">
        <v>1</v>
      </c>
      <c r="DO1468" s="300" t="s">
        <v>137</v>
      </c>
      <c r="DP1468" s="176">
        <v>0</v>
      </c>
      <c r="DQ1468" s="300" t="s">
        <v>137</v>
      </c>
      <c r="DR1468" s="301">
        <v>49</v>
      </c>
      <c r="DS1468" s="301">
        <v>0</v>
      </c>
      <c r="DT1468" s="498">
        <v>0</v>
      </c>
      <c r="DU1468" s="300" t="s">
        <v>15374</v>
      </c>
      <c r="DV1468" s="176">
        <v>0</v>
      </c>
      <c r="DW1468" s="300" t="s">
        <v>137</v>
      </c>
      <c r="DX1468" s="301">
        <v>4</v>
      </c>
      <c r="DY1468" s="301">
        <v>4</v>
      </c>
      <c r="DZ1468" s="498">
        <v>1</v>
      </c>
      <c r="EA1468" s="300" t="s">
        <v>137</v>
      </c>
      <c r="EB1468" s="176">
        <v>0</v>
      </c>
      <c r="EC1468" s="300" t="s">
        <v>137</v>
      </c>
      <c r="ED1468" s="301">
        <v>0</v>
      </c>
      <c r="EE1468" s="301">
        <v>0</v>
      </c>
      <c r="EF1468" s="498" t="s">
        <v>148</v>
      </c>
      <c r="EG1468" s="300" t="s">
        <v>137</v>
      </c>
      <c r="EH1468" s="176">
        <v>0</v>
      </c>
      <c r="EI1468" s="300" t="s">
        <v>137</v>
      </c>
      <c r="EJ1468" s="301">
        <v>1</v>
      </c>
      <c r="EK1468" s="301">
        <v>1</v>
      </c>
      <c r="EL1468" s="498">
        <v>1</v>
      </c>
      <c r="EM1468" s="300"/>
      <c r="EN1468" s="176">
        <v>0</v>
      </c>
      <c r="EO1468" s="300"/>
      <c r="EP1468" s="301">
        <v>1</v>
      </c>
      <c r="EQ1468" s="301">
        <v>0</v>
      </c>
      <c r="ER1468" s="498">
        <v>0</v>
      </c>
      <c r="ES1468" s="300" t="s">
        <v>9451</v>
      </c>
      <c r="ET1468" s="176">
        <v>1</v>
      </c>
      <c r="EU1468" s="300" t="s">
        <v>9452</v>
      </c>
      <c r="EV1468" s="301">
        <v>11</v>
      </c>
      <c r="EW1468" s="301">
        <v>1</v>
      </c>
      <c r="EX1468" s="498">
        <v>9.0909090909090912E-2</v>
      </c>
      <c r="EY1468" s="300"/>
      <c r="EZ1468" s="176">
        <v>11</v>
      </c>
      <c r="FA1468" s="300" t="s">
        <v>18994</v>
      </c>
      <c r="FB1468" s="301">
        <v>0</v>
      </c>
      <c r="FC1468" s="301">
        <v>0</v>
      </c>
      <c r="FD1468" s="498" t="s">
        <v>148</v>
      </c>
      <c r="FE1468" s="300" t="s">
        <v>137</v>
      </c>
      <c r="FF1468" s="176">
        <v>0</v>
      </c>
      <c r="FG1468" s="300" t="s">
        <v>137</v>
      </c>
      <c r="FH1468" s="301">
        <v>1</v>
      </c>
      <c r="FI1468" s="301">
        <v>1</v>
      </c>
      <c r="FJ1468" s="498">
        <v>1</v>
      </c>
      <c r="FK1468" s="300" t="s">
        <v>137</v>
      </c>
      <c r="FL1468" s="176">
        <v>0</v>
      </c>
      <c r="FM1468" s="300" t="s">
        <v>137</v>
      </c>
      <c r="FN1468" s="301">
        <v>0</v>
      </c>
      <c r="FO1468" s="301">
        <v>0</v>
      </c>
      <c r="FP1468" s="498" t="s">
        <v>148</v>
      </c>
      <c r="FQ1468" s="300" t="s">
        <v>137</v>
      </c>
      <c r="FR1468" s="176">
        <v>0</v>
      </c>
      <c r="FS1468" s="300" t="s">
        <v>137</v>
      </c>
      <c r="FT1468" s="301">
        <v>1</v>
      </c>
      <c r="FU1468" s="301">
        <v>0</v>
      </c>
      <c r="FV1468" s="498">
        <v>0</v>
      </c>
      <c r="FW1468" s="300" t="s">
        <v>9453</v>
      </c>
      <c r="FX1468" s="176">
        <v>0</v>
      </c>
      <c r="FY1468" s="300" t="s">
        <v>137</v>
      </c>
      <c r="FZ1468" s="301">
        <v>1</v>
      </c>
      <c r="GA1468" s="301">
        <v>1</v>
      </c>
      <c r="GB1468" s="498">
        <v>1</v>
      </c>
      <c r="GC1468" s="300" t="s">
        <v>137</v>
      </c>
      <c r="GD1468" s="176">
        <v>0</v>
      </c>
      <c r="GE1468" s="300" t="s">
        <v>137</v>
      </c>
      <c r="GF1468" s="301">
        <v>12</v>
      </c>
      <c r="GG1468" s="301">
        <v>0</v>
      </c>
      <c r="GH1468" s="498">
        <v>0</v>
      </c>
      <c r="GI1468" s="300" t="s">
        <v>9449</v>
      </c>
      <c r="GJ1468" s="176">
        <v>12</v>
      </c>
      <c r="GK1468" s="300" t="s">
        <v>9454</v>
      </c>
      <c r="GL1468" s="176" t="s">
        <v>12125</v>
      </c>
      <c r="GM1468" s="300" t="s">
        <v>1431</v>
      </c>
      <c r="GN1468" s="176" t="s">
        <v>146</v>
      </c>
      <c r="GO1468" s="299"/>
      <c r="GP1468" s="299"/>
      <c r="GQ1468" s="176" t="s">
        <v>156</v>
      </c>
      <c r="GR1468" s="176" t="s">
        <v>146</v>
      </c>
      <c r="GS1468" s="176" t="s">
        <v>132</v>
      </c>
      <c r="GT1468" s="176" t="s">
        <v>132</v>
      </c>
      <c r="GU1468" s="176" t="s">
        <v>132</v>
      </c>
      <c r="GV1468" s="176"/>
      <c r="GW1468" s="300"/>
      <c r="GX1468" s="176" t="s">
        <v>132</v>
      </c>
      <c r="GY1468" s="176" t="s">
        <v>132</v>
      </c>
      <c r="GZ1468" s="176" t="s">
        <v>132</v>
      </c>
      <c r="HA1468" s="176" t="s">
        <v>132</v>
      </c>
      <c r="HB1468" s="176"/>
      <c r="HC1468" s="176"/>
      <c r="HD1468" s="557" t="s">
        <v>132</v>
      </c>
      <c r="HE1468" s="550"/>
      <c r="HF1468" s="558" t="s">
        <v>132</v>
      </c>
      <c r="HG1468" s="550"/>
      <c r="HH1468" s="550"/>
      <c r="HI1468" s="558" t="s">
        <v>148</v>
      </c>
      <c r="HJ1468" s="558" t="s">
        <v>132</v>
      </c>
      <c r="HK1468" s="550" t="s">
        <v>19431</v>
      </c>
    </row>
    <row r="1469" spans="1:219" s="162" customFormat="1" ht="115" customHeight="1">
      <c r="A1469" s="495" t="s">
        <v>18995</v>
      </c>
      <c r="B1469" s="176" t="s">
        <v>9377</v>
      </c>
      <c r="C1469" s="176" t="s">
        <v>9455</v>
      </c>
      <c r="D1469" s="176"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6"/>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6">
        <v>1</v>
      </c>
      <c r="BI1469" s="300" t="s">
        <v>9457</v>
      </c>
      <c r="BJ1469" s="301">
        <v>6</v>
      </c>
      <c r="BK1469" s="301">
        <v>0</v>
      </c>
      <c r="BL1469" s="498">
        <v>0</v>
      </c>
      <c r="BM1469" s="300" t="s">
        <v>9456</v>
      </c>
      <c r="BN1469" s="176">
        <v>0</v>
      </c>
      <c r="BO1469" s="300" t="s">
        <v>137</v>
      </c>
      <c r="BP1469" s="301">
        <v>1</v>
      </c>
      <c r="BQ1469" s="301">
        <v>0</v>
      </c>
      <c r="BR1469" s="498">
        <v>0</v>
      </c>
      <c r="BS1469" s="300" t="s">
        <v>9458</v>
      </c>
      <c r="BT1469" s="176">
        <v>0</v>
      </c>
      <c r="BU1469" s="300" t="s">
        <v>137</v>
      </c>
      <c r="BV1469" s="301">
        <v>0</v>
      </c>
      <c r="BW1469" s="301">
        <v>0</v>
      </c>
      <c r="BX1469" s="498" t="s">
        <v>148</v>
      </c>
      <c r="BY1469" s="300"/>
      <c r="BZ1469" s="176">
        <v>0</v>
      </c>
      <c r="CA1469" s="300" t="s">
        <v>137</v>
      </c>
      <c r="CB1469" s="301">
        <v>1</v>
      </c>
      <c r="CC1469" s="301">
        <v>1</v>
      </c>
      <c r="CD1469" s="498">
        <v>1</v>
      </c>
      <c r="CE1469" s="300" t="s">
        <v>137</v>
      </c>
      <c r="CF1469" s="176">
        <v>0</v>
      </c>
      <c r="CG1469" s="300" t="s">
        <v>137</v>
      </c>
      <c r="CH1469" s="301">
        <v>1</v>
      </c>
      <c r="CI1469" s="301">
        <v>1</v>
      </c>
      <c r="CJ1469" s="498">
        <v>1</v>
      </c>
      <c r="CK1469" s="176" t="s">
        <v>137</v>
      </c>
      <c r="CL1469" s="176">
        <v>0</v>
      </c>
      <c r="CM1469" s="300" t="s">
        <v>137</v>
      </c>
      <c r="CN1469" s="301">
        <v>1</v>
      </c>
      <c r="CO1469" s="301">
        <v>1</v>
      </c>
      <c r="CP1469" s="498">
        <v>1</v>
      </c>
      <c r="CQ1469" s="300" t="s">
        <v>137</v>
      </c>
      <c r="CR1469" s="176">
        <v>0</v>
      </c>
      <c r="CS1469" s="300" t="s">
        <v>137</v>
      </c>
      <c r="CT1469" s="301">
        <v>0</v>
      </c>
      <c r="CU1469" s="301">
        <v>0</v>
      </c>
      <c r="CV1469" s="498" t="s">
        <v>148</v>
      </c>
      <c r="CW1469" s="300" t="s">
        <v>137</v>
      </c>
      <c r="CX1469" s="176">
        <v>0</v>
      </c>
      <c r="CY1469" s="300" t="s">
        <v>137</v>
      </c>
      <c r="CZ1469" s="301">
        <v>0</v>
      </c>
      <c r="DA1469" s="301">
        <v>0</v>
      </c>
      <c r="DB1469" s="499" t="s">
        <v>148</v>
      </c>
      <c r="DC1469" s="300" t="s">
        <v>137</v>
      </c>
      <c r="DD1469" s="176">
        <v>0</v>
      </c>
      <c r="DE1469" s="300" t="s">
        <v>137</v>
      </c>
      <c r="DF1469" s="301">
        <v>0</v>
      </c>
      <c r="DG1469" s="301">
        <v>0</v>
      </c>
      <c r="DH1469" s="499" t="s">
        <v>148</v>
      </c>
      <c r="DI1469" s="300" t="s">
        <v>137</v>
      </c>
      <c r="DJ1469" s="176">
        <v>0</v>
      </c>
      <c r="DK1469" s="300" t="s">
        <v>137</v>
      </c>
      <c r="DL1469" s="301">
        <v>1</v>
      </c>
      <c r="DM1469" s="301">
        <v>0</v>
      </c>
      <c r="DN1469" s="499">
        <v>0</v>
      </c>
      <c r="DO1469" s="300" t="s">
        <v>9458</v>
      </c>
      <c r="DP1469" s="176">
        <v>1</v>
      </c>
      <c r="DQ1469" s="300" t="s">
        <v>9459</v>
      </c>
      <c r="DR1469" s="301">
        <v>10</v>
      </c>
      <c r="DS1469" s="301">
        <v>0</v>
      </c>
      <c r="DT1469" s="498">
        <v>0</v>
      </c>
      <c r="DU1469" s="300" t="s">
        <v>9458</v>
      </c>
      <c r="DV1469" s="176">
        <v>0</v>
      </c>
      <c r="DW1469" s="300" t="s">
        <v>137</v>
      </c>
      <c r="DX1469" s="301">
        <v>3</v>
      </c>
      <c r="DY1469" s="301">
        <v>0</v>
      </c>
      <c r="DZ1469" s="498">
        <v>0</v>
      </c>
      <c r="EA1469" s="300" t="s">
        <v>9458</v>
      </c>
      <c r="EB1469" s="176">
        <v>0</v>
      </c>
      <c r="EC1469" s="300" t="s">
        <v>137</v>
      </c>
      <c r="ED1469" s="301">
        <v>1</v>
      </c>
      <c r="EE1469" s="301">
        <v>0</v>
      </c>
      <c r="EF1469" s="498">
        <v>0</v>
      </c>
      <c r="EG1469" s="300" t="s">
        <v>9458</v>
      </c>
      <c r="EH1469" s="176">
        <v>1</v>
      </c>
      <c r="EI1469" s="300" t="s">
        <v>9460</v>
      </c>
      <c r="EJ1469" s="301">
        <v>1</v>
      </c>
      <c r="EK1469" s="301">
        <v>1</v>
      </c>
      <c r="EL1469" s="498">
        <v>1</v>
      </c>
      <c r="EM1469" s="300" t="s">
        <v>137</v>
      </c>
      <c r="EN1469" s="176">
        <v>0</v>
      </c>
      <c r="EO1469" s="300" t="s">
        <v>137</v>
      </c>
      <c r="EP1469" s="301">
        <v>1</v>
      </c>
      <c r="EQ1469" s="301">
        <v>0</v>
      </c>
      <c r="ER1469" s="498">
        <v>0</v>
      </c>
      <c r="ES1469" s="300" t="s">
        <v>9458</v>
      </c>
      <c r="ET1469" s="176">
        <v>1</v>
      </c>
      <c r="EU1469" s="300" t="s">
        <v>9461</v>
      </c>
      <c r="EV1469" s="301">
        <v>13</v>
      </c>
      <c r="EW1469" s="301">
        <v>1</v>
      </c>
      <c r="EX1469" s="498">
        <v>7.6923076923076927E-2</v>
      </c>
      <c r="EY1469" s="300" t="s">
        <v>9458</v>
      </c>
      <c r="EZ1469" s="176">
        <v>12</v>
      </c>
      <c r="FA1469" s="300" t="s">
        <v>13671</v>
      </c>
      <c r="FB1469" s="301">
        <v>1</v>
      </c>
      <c r="FC1469" s="301">
        <v>1</v>
      </c>
      <c r="FD1469" s="498">
        <v>1</v>
      </c>
      <c r="FE1469" s="300" t="s">
        <v>137</v>
      </c>
      <c r="FF1469" s="176"/>
      <c r="FG1469" s="300"/>
      <c r="FH1469" s="301">
        <v>2</v>
      </c>
      <c r="FI1469" s="301">
        <v>0</v>
      </c>
      <c r="FJ1469" s="498">
        <v>0</v>
      </c>
      <c r="FK1469" s="300" t="s">
        <v>9458</v>
      </c>
      <c r="FL1469" s="176">
        <v>2</v>
      </c>
      <c r="FM1469" s="300" t="s">
        <v>9462</v>
      </c>
      <c r="FN1469" s="301">
        <v>0</v>
      </c>
      <c r="FO1469" s="301">
        <v>0</v>
      </c>
      <c r="FP1469" s="498" t="s">
        <v>148</v>
      </c>
      <c r="FQ1469" s="300" t="s">
        <v>137</v>
      </c>
      <c r="FR1469" s="176">
        <v>0</v>
      </c>
      <c r="FS1469" s="300" t="s">
        <v>137</v>
      </c>
      <c r="FT1469" s="301">
        <v>0</v>
      </c>
      <c r="FU1469" s="301">
        <v>0</v>
      </c>
      <c r="FV1469" s="498" t="s">
        <v>148</v>
      </c>
      <c r="FW1469" s="300" t="s">
        <v>137</v>
      </c>
      <c r="FX1469" s="176">
        <v>0</v>
      </c>
      <c r="FY1469" s="300" t="s">
        <v>137</v>
      </c>
      <c r="FZ1469" s="301">
        <v>1</v>
      </c>
      <c r="GA1469" s="301">
        <v>1</v>
      </c>
      <c r="GB1469" s="498">
        <v>1</v>
      </c>
      <c r="GC1469" s="300" t="s">
        <v>137</v>
      </c>
      <c r="GD1469" s="176">
        <v>0</v>
      </c>
      <c r="GE1469" s="300" t="s">
        <v>137</v>
      </c>
      <c r="GF1469" s="301">
        <v>11</v>
      </c>
      <c r="GG1469" s="301">
        <v>0</v>
      </c>
      <c r="GH1469" s="498">
        <v>0</v>
      </c>
      <c r="GI1469" s="300" t="s">
        <v>9458</v>
      </c>
      <c r="GJ1469" s="176">
        <v>10</v>
      </c>
      <c r="GK1469" s="300" t="s">
        <v>15375</v>
      </c>
      <c r="GL1469" s="176" t="s">
        <v>12125</v>
      </c>
      <c r="GM1469" s="300" t="s">
        <v>1431</v>
      </c>
      <c r="GN1469" s="176" t="s">
        <v>146</v>
      </c>
      <c r="GO1469" s="299"/>
      <c r="GP1469" s="299"/>
      <c r="GQ1469" s="176" t="s">
        <v>145</v>
      </c>
      <c r="GR1469" s="176" t="s">
        <v>146</v>
      </c>
      <c r="GS1469" s="176"/>
      <c r="GT1469" s="176"/>
      <c r="GU1469" s="176"/>
      <c r="GV1469" s="176"/>
      <c r="GW1469" s="300"/>
      <c r="GX1469" s="176"/>
      <c r="GY1469" s="176"/>
      <c r="GZ1469" s="176"/>
      <c r="HA1469" s="176"/>
      <c r="HB1469" s="176"/>
      <c r="HC1469" s="176"/>
      <c r="HD1469" s="557" t="s">
        <v>132</v>
      </c>
      <c r="HE1469" s="550"/>
      <c r="HF1469" s="558" t="s">
        <v>132</v>
      </c>
      <c r="HG1469" s="550"/>
      <c r="HH1469" s="550"/>
      <c r="HI1469" s="558" t="s">
        <v>132</v>
      </c>
      <c r="HJ1469" s="558" t="s">
        <v>148</v>
      </c>
      <c r="HK1469" s="550"/>
    </row>
    <row r="1470" spans="1:219" s="162" customFormat="1" ht="153.5" customHeight="1">
      <c r="A1470" s="495">
        <v>402150</v>
      </c>
      <c r="B1470" s="176" t="s">
        <v>9377</v>
      </c>
      <c r="C1470" s="176" t="s">
        <v>9463</v>
      </c>
      <c r="D1470" s="176"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6"/>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6">
        <v>0</v>
      </c>
      <c r="BI1470" s="300" t="s">
        <v>137</v>
      </c>
      <c r="BJ1470" s="301">
        <v>6</v>
      </c>
      <c r="BK1470" s="301">
        <v>6</v>
      </c>
      <c r="BL1470" s="498">
        <v>1</v>
      </c>
      <c r="BM1470" s="300" t="s">
        <v>137</v>
      </c>
      <c r="BN1470" s="176">
        <v>0</v>
      </c>
      <c r="BO1470" s="300" t="s">
        <v>137</v>
      </c>
      <c r="BP1470" s="301">
        <v>1</v>
      </c>
      <c r="BQ1470" s="301">
        <v>1</v>
      </c>
      <c r="BR1470" s="498">
        <v>1</v>
      </c>
      <c r="BS1470" s="300" t="s">
        <v>137</v>
      </c>
      <c r="BT1470" s="176">
        <v>0</v>
      </c>
      <c r="BU1470" s="300" t="s">
        <v>137</v>
      </c>
      <c r="BV1470" s="301">
        <v>0</v>
      </c>
      <c r="BW1470" s="301">
        <v>0</v>
      </c>
      <c r="BX1470" s="498" t="s">
        <v>148</v>
      </c>
      <c r="BY1470" s="300"/>
      <c r="BZ1470" s="176">
        <v>0</v>
      </c>
      <c r="CA1470" s="300" t="s">
        <v>137</v>
      </c>
      <c r="CB1470" s="301">
        <v>0</v>
      </c>
      <c r="CC1470" s="301">
        <v>0</v>
      </c>
      <c r="CD1470" s="498" t="s">
        <v>148</v>
      </c>
      <c r="CE1470" s="300" t="s">
        <v>137</v>
      </c>
      <c r="CF1470" s="176">
        <v>0</v>
      </c>
      <c r="CG1470" s="300" t="s">
        <v>137</v>
      </c>
      <c r="CH1470" s="301">
        <v>0</v>
      </c>
      <c r="CI1470" s="301">
        <v>0</v>
      </c>
      <c r="CJ1470" s="498" t="s">
        <v>148</v>
      </c>
      <c r="CK1470" s="176" t="s">
        <v>137</v>
      </c>
      <c r="CL1470" s="176">
        <v>0</v>
      </c>
      <c r="CM1470" s="300" t="s">
        <v>137</v>
      </c>
      <c r="CN1470" s="301">
        <v>0</v>
      </c>
      <c r="CO1470" s="301">
        <v>0</v>
      </c>
      <c r="CP1470" s="498" t="s">
        <v>148</v>
      </c>
      <c r="CQ1470" s="300" t="s">
        <v>137</v>
      </c>
      <c r="CR1470" s="176">
        <v>0</v>
      </c>
      <c r="CS1470" s="300" t="s">
        <v>137</v>
      </c>
      <c r="CT1470" s="301">
        <v>1</v>
      </c>
      <c r="CU1470" s="301">
        <v>1</v>
      </c>
      <c r="CV1470" s="498">
        <v>1</v>
      </c>
      <c r="CW1470" s="300" t="s">
        <v>137</v>
      </c>
      <c r="CX1470" s="176">
        <v>0</v>
      </c>
      <c r="CY1470" s="300" t="s">
        <v>137</v>
      </c>
      <c r="CZ1470" s="301">
        <v>0</v>
      </c>
      <c r="DA1470" s="301">
        <v>0</v>
      </c>
      <c r="DB1470" s="499" t="s">
        <v>148</v>
      </c>
      <c r="DC1470" s="300" t="s">
        <v>137</v>
      </c>
      <c r="DD1470" s="176">
        <v>0</v>
      </c>
      <c r="DE1470" s="300" t="s">
        <v>137</v>
      </c>
      <c r="DF1470" s="301">
        <v>0</v>
      </c>
      <c r="DG1470" s="301">
        <v>0</v>
      </c>
      <c r="DH1470" s="499" t="s">
        <v>148</v>
      </c>
      <c r="DI1470" s="300" t="s">
        <v>137</v>
      </c>
      <c r="DJ1470" s="176">
        <v>0</v>
      </c>
      <c r="DK1470" s="300" t="s">
        <v>137</v>
      </c>
      <c r="DL1470" s="301">
        <v>1</v>
      </c>
      <c r="DM1470" s="301">
        <v>0</v>
      </c>
      <c r="DN1470" s="499">
        <v>0</v>
      </c>
      <c r="DO1470" s="300" t="s">
        <v>9464</v>
      </c>
      <c r="DP1470" s="176">
        <v>0</v>
      </c>
      <c r="DQ1470" s="300" t="s">
        <v>137</v>
      </c>
      <c r="DR1470" s="301">
        <v>12</v>
      </c>
      <c r="DS1470" s="301">
        <v>0</v>
      </c>
      <c r="DT1470" s="498">
        <v>0</v>
      </c>
      <c r="DU1470" s="300" t="s">
        <v>18996</v>
      </c>
      <c r="DV1470" s="176">
        <v>0</v>
      </c>
      <c r="DW1470" s="300" t="s">
        <v>137</v>
      </c>
      <c r="DX1470" s="301">
        <v>2</v>
      </c>
      <c r="DY1470" s="301">
        <v>0</v>
      </c>
      <c r="DZ1470" s="498">
        <v>0</v>
      </c>
      <c r="EA1470" s="300" t="s">
        <v>12582</v>
      </c>
      <c r="EB1470" s="176">
        <v>0</v>
      </c>
      <c r="EC1470" s="300" t="s">
        <v>137</v>
      </c>
      <c r="ED1470" s="301">
        <v>0</v>
      </c>
      <c r="EE1470" s="301">
        <v>0</v>
      </c>
      <c r="EF1470" s="498" t="s">
        <v>148</v>
      </c>
      <c r="EG1470" s="300" t="s">
        <v>137</v>
      </c>
      <c r="EH1470" s="176">
        <v>0</v>
      </c>
      <c r="EI1470" s="300" t="s">
        <v>137</v>
      </c>
      <c r="EJ1470" s="301">
        <v>1</v>
      </c>
      <c r="EK1470" s="301">
        <v>1</v>
      </c>
      <c r="EL1470" s="498">
        <v>1</v>
      </c>
      <c r="EM1470" s="300" t="s">
        <v>137</v>
      </c>
      <c r="EN1470" s="176">
        <v>0</v>
      </c>
      <c r="EO1470" s="300" t="s">
        <v>137</v>
      </c>
      <c r="EP1470" s="301">
        <v>1</v>
      </c>
      <c r="EQ1470" s="301">
        <v>0</v>
      </c>
      <c r="ER1470" s="498">
        <v>0</v>
      </c>
      <c r="ES1470" s="300" t="s">
        <v>15376</v>
      </c>
      <c r="ET1470" s="176">
        <v>0</v>
      </c>
      <c r="EU1470" s="300" t="s">
        <v>137</v>
      </c>
      <c r="EV1470" s="301">
        <v>1</v>
      </c>
      <c r="EW1470" s="301">
        <v>0</v>
      </c>
      <c r="EX1470" s="498">
        <v>0</v>
      </c>
      <c r="EY1470" s="300" t="s">
        <v>13672</v>
      </c>
      <c r="EZ1470" s="176">
        <v>1</v>
      </c>
      <c r="FA1470" s="300" t="s">
        <v>13673</v>
      </c>
      <c r="FB1470" s="301">
        <v>1</v>
      </c>
      <c r="FC1470" s="301">
        <v>1</v>
      </c>
      <c r="FD1470" s="498">
        <v>1</v>
      </c>
      <c r="FE1470" s="300" t="s">
        <v>137</v>
      </c>
      <c r="FF1470" s="176">
        <v>0</v>
      </c>
      <c r="FG1470" s="300" t="s">
        <v>137</v>
      </c>
      <c r="FH1470" s="301">
        <v>0</v>
      </c>
      <c r="FI1470" s="301">
        <v>0</v>
      </c>
      <c r="FJ1470" s="498" t="s">
        <v>148</v>
      </c>
      <c r="FK1470" s="300" t="s">
        <v>137</v>
      </c>
      <c r="FL1470" s="176">
        <v>0</v>
      </c>
      <c r="FM1470" s="300" t="s">
        <v>137</v>
      </c>
      <c r="FN1470" s="301">
        <v>0</v>
      </c>
      <c r="FO1470" s="301">
        <v>0</v>
      </c>
      <c r="FP1470" s="498" t="s">
        <v>148</v>
      </c>
      <c r="FQ1470" s="300" t="s">
        <v>137</v>
      </c>
      <c r="FR1470" s="176">
        <v>0</v>
      </c>
      <c r="FS1470" s="300" t="s">
        <v>137</v>
      </c>
      <c r="FT1470" s="301">
        <v>0</v>
      </c>
      <c r="FU1470" s="301">
        <v>0</v>
      </c>
      <c r="FV1470" s="498" t="s">
        <v>148</v>
      </c>
      <c r="FW1470" s="300" t="s">
        <v>137</v>
      </c>
      <c r="FX1470" s="176">
        <v>0</v>
      </c>
      <c r="FY1470" s="300" t="s">
        <v>137</v>
      </c>
      <c r="FZ1470" s="301">
        <v>2</v>
      </c>
      <c r="GA1470" s="301">
        <v>0</v>
      </c>
      <c r="GB1470" s="498">
        <v>0</v>
      </c>
      <c r="GC1470" s="300" t="s">
        <v>18997</v>
      </c>
      <c r="GD1470" s="176">
        <v>1</v>
      </c>
      <c r="GE1470" s="300" t="s">
        <v>15377</v>
      </c>
      <c r="GF1470" s="301">
        <v>7</v>
      </c>
      <c r="GG1470" s="301">
        <v>0</v>
      </c>
      <c r="GH1470" s="498">
        <v>0</v>
      </c>
      <c r="GI1470" s="300" t="s">
        <v>745</v>
      </c>
      <c r="GJ1470" s="176">
        <v>0</v>
      </c>
      <c r="GK1470" s="300" t="s">
        <v>137</v>
      </c>
      <c r="GL1470" s="176" t="s">
        <v>143</v>
      </c>
      <c r="GM1470" s="300" t="s">
        <v>1431</v>
      </c>
      <c r="GN1470" s="176" t="s">
        <v>146</v>
      </c>
      <c r="GO1470" s="299"/>
      <c r="GP1470" s="299"/>
      <c r="GQ1470" s="176" t="s">
        <v>145</v>
      </c>
      <c r="GR1470" s="176" t="s">
        <v>146</v>
      </c>
      <c r="GS1470" s="176"/>
      <c r="GT1470" s="176"/>
      <c r="GU1470" s="176"/>
      <c r="GV1470" s="176"/>
      <c r="GW1470" s="300"/>
      <c r="GX1470" s="176"/>
      <c r="GY1470" s="176"/>
      <c r="GZ1470" s="176"/>
      <c r="HA1470" s="176"/>
      <c r="HB1470" s="176"/>
      <c r="HC1470" s="176"/>
      <c r="HD1470" s="557" t="s">
        <v>132</v>
      </c>
      <c r="HE1470" s="550"/>
      <c r="HF1470" s="558" t="s">
        <v>132</v>
      </c>
      <c r="HG1470" s="550"/>
      <c r="HH1470" s="550"/>
      <c r="HI1470" s="558" t="s">
        <v>148</v>
      </c>
      <c r="HJ1470" s="558" t="s">
        <v>148</v>
      </c>
      <c r="HK1470" s="550"/>
    </row>
    <row r="1471" spans="1:219" s="162" customFormat="1" ht="115" customHeight="1">
      <c r="A1471" s="495" t="s">
        <v>18998</v>
      </c>
      <c r="B1471" s="176" t="s">
        <v>9377</v>
      </c>
      <c r="C1471" s="176" t="s">
        <v>9465</v>
      </c>
      <c r="D1471" s="176"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6"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6">
        <v>1</v>
      </c>
      <c r="BI1471" s="300" t="s">
        <v>9468</v>
      </c>
      <c r="BJ1471" s="301">
        <v>4</v>
      </c>
      <c r="BK1471" s="301">
        <v>0</v>
      </c>
      <c r="BL1471" s="498">
        <v>0</v>
      </c>
      <c r="BM1471" s="300" t="s">
        <v>9469</v>
      </c>
      <c r="BN1471" s="176">
        <v>3</v>
      </c>
      <c r="BO1471" s="300" t="s">
        <v>9469</v>
      </c>
      <c r="BP1471" s="301">
        <v>0</v>
      </c>
      <c r="BQ1471" s="301">
        <v>0</v>
      </c>
      <c r="BR1471" s="498" t="s">
        <v>148</v>
      </c>
      <c r="BS1471" s="300" t="s">
        <v>137</v>
      </c>
      <c r="BT1471" s="176">
        <v>0</v>
      </c>
      <c r="BU1471" s="300" t="s">
        <v>137</v>
      </c>
      <c r="BV1471" s="301">
        <v>0</v>
      </c>
      <c r="BW1471" s="301">
        <v>0</v>
      </c>
      <c r="BX1471" s="498" t="s">
        <v>148</v>
      </c>
      <c r="BY1471" s="300"/>
      <c r="BZ1471" s="176">
        <v>0</v>
      </c>
      <c r="CA1471" s="300" t="s">
        <v>137</v>
      </c>
      <c r="CB1471" s="301">
        <v>0</v>
      </c>
      <c r="CC1471" s="301">
        <v>0</v>
      </c>
      <c r="CD1471" s="498" t="s">
        <v>148</v>
      </c>
      <c r="CE1471" s="300" t="s">
        <v>137</v>
      </c>
      <c r="CF1471" s="176">
        <v>0</v>
      </c>
      <c r="CG1471" s="300" t="s">
        <v>137</v>
      </c>
      <c r="CH1471" s="301">
        <v>0</v>
      </c>
      <c r="CI1471" s="301">
        <v>0</v>
      </c>
      <c r="CJ1471" s="498" t="s">
        <v>148</v>
      </c>
      <c r="CK1471" s="176" t="s">
        <v>137</v>
      </c>
      <c r="CL1471" s="176">
        <v>0</v>
      </c>
      <c r="CM1471" s="300" t="s">
        <v>137</v>
      </c>
      <c r="CN1471" s="301">
        <v>0</v>
      </c>
      <c r="CO1471" s="301">
        <v>0</v>
      </c>
      <c r="CP1471" s="498" t="s">
        <v>148</v>
      </c>
      <c r="CQ1471" s="300" t="s">
        <v>137</v>
      </c>
      <c r="CR1471" s="176">
        <v>0</v>
      </c>
      <c r="CS1471" s="300" t="s">
        <v>137</v>
      </c>
      <c r="CT1471" s="301">
        <v>1</v>
      </c>
      <c r="CU1471" s="301">
        <v>1</v>
      </c>
      <c r="CV1471" s="498">
        <v>1</v>
      </c>
      <c r="CW1471" s="300" t="s">
        <v>137</v>
      </c>
      <c r="CX1471" s="176">
        <v>0</v>
      </c>
      <c r="CY1471" s="300" t="s">
        <v>137</v>
      </c>
      <c r="CZ1471" s="301">
        <v>0</v>
      </c>
      <c r="DA1471" s="301">
        <v>0</v>
      </c>
      <c r="DB1471" s="499" t="s">
        <v>148</v>
      </c>
      <c r="DC1471" s="300" t="s">
        <v>137</v>
      </c>
      <c r="DD1471" s="176">
        <v>0</v>
      </c>
      <c r="DE1471" s="300" t="s">
        <v>137</v>
      </c>
      <c r="DF1471" s="301">
        <v>0</v>
      </c>
      <c r="DG1471" s="301">
        <v>0</v>
      </c>
      <c r="DH1471" s="499" t="s">
        <v>148</v>
      </c>
      <c r="DI1471" s="300" t="s">
        <v>137</v>
      </c>
      <c r="DJ1471" s="176">
        <v>0</v>
      </c>
      <c r="DK1471" s="300" t="s">
        <v>137</v>
      </c>
      <c r="DL1471" s="301">
        <v>0</v>
      </c>
      <c r="DM1471" s="301">
        <v>0</v>
      </c>
      <c r="DN1471" s="499" t="s">
        <v>148</v>
      </c>
      <c r="DO1471" s="300" t="s">
        <v>137</v>
      </c>
      <c r="DP1471" s="176">
        <v>0</v>
      </c>
      <c r="DQ1471" s="300" t="s">
        <v>137</v>
      </c>
      <c r="DR1471" s="301">
        <v>7</v>
      </c>
      <c r="DS1471" s="301">
        <v>0</v>
      </c>
      <c r="DT1471" s="498">
        <v>0</v>
      </c>
      <c r="DU1471" s="300" t="s">
        <v>9470</v>
      </c>
      <c r="DV1471" s="176">
        <v>0</v>
      </c>
      <c r="DW1471" s="300" t="s">
        <v>137</v>
      </c>
      <c r="DX1471" s="301">
        <v>0</v>
      </c>
      <c r="DY1471" s="301">
        <v>0</v>
      </c>
      <c r="DZ1471" s="498" t="s">
        <v>148</v>
      </c>
      <c r="EA1471" s="300" t="s">
        <v>137</v>
      </c>
      <c r="EB1471" s="176">
        <v>0</v>
      </c>
      <c r="EC1471" s="300" t="s">
        <v>137</v>
      </c>
      <c r="ED1471" s="301">
        <v>1</v>
      </c>
      <c r="EE1471" s="301">
        <v>0</v>
      </c>
      <c r="EF1471" s="498">
        <v>0</v>
      </c>
      <c r="EG1471" s="300" t="s">
        <v>15378</v>
      </c>
      <c r="EH1471" s="176">
        <v>0</v>
      </c>
      <c r="EI1471" s="300" t="s">
        <v>137</v>
      </c>
      <c r="EJ1471" s="301">
        <v>1</v>
      </c>
      <c r="EK1471" s="301">
        <v>0</v>
      </c>
      <c r="EL1471" s="498">
        <v>0</v>
      </c>
      <c r="EM1471" s="300" t="s">
        <v>9471</v>
      </c>
      <c r="EN1471" s="176">
        <v>1</v>
      </c>
      <c r="EO1471" s="300" t="s">
        <v>9472</v>
      </c>
      <c r="EP1471" s="301">
        <v>0</v>
      </c>
      <c r="EQ1471" s="301">
        <v>0</v>
      </c>
      <c r="ER1471" s="498" t="s">
        <v>148</v>
      </c>
      <c r="ES1471" s="300" t="s">
        <v>137</v>
      </c>
      <c r="ET1471" s="176">
        <v>0</v>
      </c>
      <c r="EU1471" s="300" t="s">
        <v>137</v>
      </c>
      <c r="EV1471" s="301">
        <v>0</v>
      </c>
      <c r="EW1471" s="301">
        <v>0</v>
      </c>
      <c r="EX1471" s="498" t="s">
        <v>148</v>
      </c>
      <c r="EY1471" s="300"/>
      <c r="EZ1471" s="176">
        <v>0</v>
      </c>
      <c r="FA1471" s="300"/>
      <c r="FB1471" s="301">
        <v>1</v>
      </c>
      <c r="FC1471" s="301">
        <v>0</v>
      </c>
      <c r="FD1471" s="498">
        <v>0</v>
      </c>
      <c r="FE1471" s="300" t="s">
        <v>9473</v>
      </c>
      <c r="FF1471" s="176">
        <v>1</v>
      </c>
      <c r="FG1471" s="300" t="s">
        <v>9474</v>
      </c>
      <c r="FH1471" s="301">
        <v>0</v>
      </c>
      <c r="FI1471" s="301">
        <v>0</v>
      </c>
      <c r="FJ1471" s="498" t="s">
        <v>148</v>
      </c>
      <c r="FK1471" s="300" t="s">
        <v>137</v>
      </c>
      <c r="FL1471" s="176">
        <v>0</v>
      </c>
      <c r="FM1471" s="300" t="s">
        <v>137</v>
      </c>
      <c r="FN1471" s="301">
        <v>0</v>
      </c>
      <c r="FO1471" s="301">
        <v>0</v>
      </c>
      <c r="FP1471" s="498" t="s">
        <v>148</v>
      </c>
      <c r="FQ1471" s="300" t="s">
        <v>137</v>
      </c>
      <c r="FR1471" s="176">
        <v>0</v>
      </c>
      <c r="FS1471" s="300" t="s">
        <v>137</v>
      </c>
      <c r="FT1471" s="301">
        <v>0</v>
      </c>
      <c r="FU1471" s="301">
        <v>0</v>
      </c>
      <c r="FV1471" s="498" t="s">
        <v>148</v>
      </c>
      <c r="FW1471" s="300" t="s">
        <v>137</v>
      </c>
      <c r="FX1471" s="176">
        <v>0</v>
      </c>
      <c r="FY1471" s="300" t="s">
        <v>137</v>
      </c>
      <c r="FZ1471" s="301">
        <v>0</v>
      </c>
      <c r="GA1471" s="301">
        <v>0</v>
      </c>
      <c r="GB1471" s="498" t="s">
        <v>148</v>
      </c>
      <c r="GC1471" s="300" t="s">
        <v>137</v>
      </c>
      <c r="GD1471" s="176">
        <v>0</v>
      </c>
      <c r="GE1471" s="300" t="s">
        <v>137</v>
      </c>
      <c r="GF1471" s="301">
        <v>19</v>
      </c>
      <c r="GG1471" s="301">
        <v>0</v>
      </c>
      <c r="GH1471" s="498">
        <v>0</v>
      </c>
      <c r="GI1471" s="300" t="s">
        <v>15379</v>
      </c>
      <c r="GJ1471" s="176">
        <v>0</v>
      </c>
      <c r="GK1471" s="300" t="s">
        <v>137</v>
      </c>
      <c r="GL1471" s="176" t="s">
        <v>143</v>
      </c>
      <c r="GM1471" s="300" t="s">
        <v>1431</v>
      </c>
      <c r="GN1471" s="176" t="s">
        <v>146</v>
      </c>
      <c r="GO1471" s="299"/>
      <c r="GP1471" s="299"/>
      <c r="GQ1471" s="176" t="s">
        <v>156</v>
      </c>
      <c r="GR1471" s="176" t="s">
        <v>146</v>
      </c>
      <c r="GS1471" s="176" t="s">
        <v>132</v>
      </c>
      <c r="GT1471" s="176"/>
      <c r="GU1471" s="176" t="s">
        <v>132</v>
      </c>
      <c r="GV1471" s="176"/>
      <c r="GW1471" s="300"/>
      <c r="GX1471" s="176" t="s">
        <v>132</v>
      </c>
      <c r="GY1471" s="176" t="s">
        <v>132</v>
      </c>
      <c r="GZ1471" s="176" t="s">
        <v>132</v>
      </c>
      <c r="HA1471" s="176" t="s">
        <v>132</v>
      </c>
      <c r="HB1471" s="176"/>
      <c r="HC1471" s="176"/>
      <c r="HD1471" s="557" t="s">
        <v>132</v>
      </c>
      <c r="HE1471" s="550"/>
      <c r="HF1471" s="558" t="s">
        <v>132</v>
      </c>
      <c r="HG1471" s="550"/>
      <c r="HH1471" s="550"/>
      <c r="HI1471" s="558" t="s">
        <v>132</v>
      </c>
      <c r="HJ1471" s="558" t="s">
        <v>148</v>
      </c>
      <c r="HK1471" s="550"/>
    </row>
    <row r="1472" spans="1:219" s="162" customFormat="1" ht="115" customHeight="1">
      <c r="A1472" s="495">
        <v>402176</v>
      </c>
      <c r="B1472" s="176" t="s">
        <v>9377</v>
      </c>
      <c r="C1472" s="176" t="s">
        <v>9475</v>
      </c>
      <c r="D1472" s="176"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6"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6">
        <v>0</v>
      </c>
      <c r="BI1472" s="300" t="s">
        <v>137</v>
      </c>
      <c r="BJ1472" s="301">
        <v>1</v>
      </c>
      <c r="BK1472" s="301">
        <v>1</v>
      </c>
      <c r="BL1472" s="498">
        <v>1</v>
      </c>
      <c r="BM1472" s="300" t="s">
        <v>137</v>
      </c>
      <c r="BN1472" s="176">
        <v>0</v>
      </c>
      <c r="BO1472" s="300" t="s">
        <v>137</v>
      </c>
      <c r="BP1472" s="301">
        <v>0</v>
      </c>
      <c r="BQ1472" s="301">
        <v>0</v>
      </c>
      <c r="BR1472" s="498" t="s">
        <v>148</v>
      </c>
      <c r="BS1472" s="300" t="s">
        <v>137</v>
      </c>
      <c r="BT1472" s="176">
        <v>0</v>
      </c>
      <c r="BU1472" s="300" t="s">
        <v>137</v>
      </c>
      <c r="BV1472" s="301">
        <v>0</v>
      </c>
      <c r="BW1472" s="301">
        <v>0</v>
      </c>
      <c r="BX1472" s="498" t="s">
        <v>148</v>
      </c>
      <c r="BY1472" s="300"/>
      <c r="BZ1472" s="176">
        <v>0</v>
      </c>
      <c r="CA1472" s="300" t="s">
        <v>137</v>
      </c>
      <c r="CB1472" s="301">
        <v>0</v>
      </c>
      <c r="CC1472" s="301">
        <v>0</v>
      </c>
      <c r="CD1472" s="498" t="s">
        <v>148</v>
      </c>
      <c r="CE1472" s="300" t="s">
        <v>137</v>
      </c>
      <c r="CF1472" s="176">
        <v>0</v>
      </c>
      <c r="CG1472" s="300" t="s">
        <v>137</v>
      </c>
      <c r="CH1472" s="301">
        <v>0</v>
      </c>
      <c r="CI1472" s="301">
        <v>0</v>
      </c>
      <c r="CJ1472" s="498" t="s">
        <v>148</v>
      </c>
      <c r="CK1472" s="176" t="s">
        <v>137</v>
      </c>
      <c r="CL1472" s="176">
        <v>0</v>
      </c>
      <c r="CM1472" s="300" t="s">
        <v>137</v>
      </c>
      <c r="CN1472" s="301">
        <v>0</v>
      </c>
      <c r="CO1472" s="301">
        <v>0</v>
      </c>
      <c r="CP1472" s="498" t="s">
        <v>148</v>
      </c>
      <c r="CQ1472" s="300" t="s">
        <v>137</v>
      </c>
      <c r="CR1472" s="176">
        <v>0</v>
      </c>
      <c r="CS1472" s="300" t="s">
        <v>137</v>
      </c>
      <c r="CT1472" s="301">
        <v>0</v>
      </c>
      <c r="CU1472" s="301">
        <v>0</v>
      </c>
      <c r="CV1472" s="498" t="s">
        <v>148</v>
      </c>
      <c r="CW1472" s="300" t="s">
        <v>137</v>
      </c>
      <c r="CX1472" s="176">
        <v>0</v>
      </c>
      <c r="CY1472" s="300" t="s">
        <v>137</v>
      </c>
      <c r="CZ1472" s="301">
        <v>0</v>
      </c>
      <c r="DA1472" s="301">
        <v>0</v>
      </c>
      <c r="DB1472" s="499" t="s">
        <v>148</v>
      </c>
      <c r="DC1472" s="300" t="s">
        <v>137</v>
      </c>
      <c r="DD1472" s="176">
        <v>0</v>
      </c>
      <c r="DE1472" s="300" t="s">
        <v>137</v>
      </c>
      <c r="DF1472" s="301">
        <v>0</v>
      </c>
      <c r="DG1472" s="301">
        <v>0</v>
      </c>
      <c r="DH1472" s="499" t="s">
        <v>148</v>
      </c>
      <c r="DI1472" s="300" t="s">
        <v>137</v>
      </c>
      <c r="DJ1472" s="176">
        <v>0</v>
      </c>
      <c r="DK1472" s="300" t="s">
        <v>137</v>
      </c>
      <c r="DL1472" s="301">
        <v>1</v>
      </c>
      <c r="DM1472" s="301">
        <v>0</v>
      </c>
      <c r="DN1472" s="499">
        <v>0</v>
      </c>
      <c r="DO1472" s="300" t="s">
        <v>9478</v>
      </c>
      <c r="DP1472" s="176">
        <v>0</v>
      </c>
      <c r="DQ1472" s="300" t="s">
        <v>137</v>
      </c>
      <c r="DR1472" s="301">
        <v>15</v>
      </c>
      <c r="DS1472" s="301">
        <v>0</v>
      </c>
      <c r="DT1472" s="498">
        <v>0</v>
      </c>
      <c r="DU1472" s="300" t="s">
        <v>3092</v>
      </c>
      <c r="DV1472" s="176">
        <v>0</v>
      </c>
      <c r="DW1472" s="300" t="s">
        <v>137</v>
      </c>
      <c r="DX1472" s="301">
        <v>1</v>
      </c>
      <c r="DY1472" s="301">
        <v>0</v>
      </c>
      <c r="DZ1472" s="498">
        <v>0</v>
      </c>
      <c r="EA1472" s="300" t="s">
        <v>3092</v>
      </c>
      <c r="EB1472" s="176">
        <v>0</v>
      </c>
      <c r="EC1472" s="300" t="s">
        <v>137</v>
      </c>
      <c r="ED1472" s="301">
        <v>0</v>
      </c>
      <c r="EE1472" s="301">
        <v>0</v>
      </c>
      <c r="EF1472" s="498" t="s">
        <v>148</v>
      </c>
      <c r="EG1472" s="300" t="s">
        <v>137</v>
      </c>
      <c r="EH1472" s="176">
        <v>0</v>
      </c>
      <c r="EI1472" s="300" t="s">
        <v>137</v>
      </c>
      <c r="EJ1472" s="301">
        <v>1</v>
      </c>
      <c r="EK1472" s="301">
        <v>0</v>
      </c>
      <c r="EL1472" s="498">
        <v>0</v>
      </c>
      <c r="EM1472" s="300" t="s">
        <v>3092</v>
      </c>
      <c r="EN1472" s="176">
        <v>1</v>
      </c>
      <c r="EO1472" s="300" t="s">
        <v>9479</v>
      </c>
      <c r="EP1472" s="301">
        <v>1</v>
      </c>
      <c r="EQ1472" s="301">
        <v>0</v>
      </c>
      <c r="ER1472" s="498">
        <v>0</v>
      </c>
      <c r="ES1472" s="300" t="s">
        <v>9480</v>
      </c>
      <c r="ET1472" s="176">
        <v>1</v>
      </c>
      <c r="EU1472" s="300" t="s">
        <v>9481</v>
      </c>
      <c r="EV1472" s="301">
        <v>0</v>
      </c>
      <c r="EW1472" s="301">
        <v>0</v>
      </c>
      <c r="EX1472" s="498" t="s">
        <v>148</v>
      </c>
      <c r="EY1472" s="300" t="s">
        <v>137</v>
      </c>
      <c r="EZ1472" s="176">
        <v>0</v>
      </c>
      <c r="FA1472" s="300" t="s">
        <v>137</v>
      </c>
      <c r="FB1472" s="301">
        <v>1</v>
      </c>
      <c r="FC1472" s="301">
        <v>1</v>
      </c>
      <c r="FD1472" s="498">
        <v>1</v>
      </c>
      <c r="FE1472" s="300" t="s">
        <v>137</v>
      </c>
      <c r="FF1472" s="176">
        <v>0</v>
      </c>
      <c r="FG1472" s="300" t="s">
        <v>137</v>
      </c>
      <c r="FH1472" s="301">
        <v>1</v>
      </c>
      <c r="FI1472" s="301">
        <v>0</v>
      </c>
      <c r="FJ1472" s="498">
        <v>0</v>
      </c>
      <c r="FK1472" s="300" t="s">
        <v>15381</v>
      </c>
      <c r="FL1472" s="176">
        <v>1</v>
      </c>
      <c r="FM1472" s="300" t="s">
        <v>15382</v>
      </c>
      <c r="FN1472" s="301">
        <v>0</v>
      </c>
      <c r="FO1472" s="301">
        <v>0</v>
      </c>
      <c r="FP1472" s="498" t="s">
        <v>148</v>
      </c>
      <c r="FQ1472" s="300" t="s">
        <v>137</v>
      </c>
      <c r="FR1472" s="176">
        <v>0</v>
      </c>
      <c r="FS1472" s="300" t="s">
        <v>137</v>
      </c>
      <c r="FT1472" s="301">
        <v>0</v>
      </c>
      <c r="FU1472" s="301">
        <v>0</v>
      </c>
      <c r="FV1472" s="498" t="s">
        <v>148</v>
      </c>
      <c r="FW1472" s="300" t="s">
        <v>137</v>
      </c>
      <c r="FX1472" s="176">
        <v>0</v>
      </c>
      <c r="FY1472" s="300" t="s">
        <v>137</v>
      </c>
      <c r="FZ1472" s="301">
        <v>1</v>
      </c>
      <c r="GA1472" s="301">
        <v>0</v>
      </c>
      <c r="GB1472" s="498">
        <v>0</v>
      </c>
      <c r="GC1472" s="300" t="s">
        <v>9482</v>
      </c>
      <c r="GD1472" s="176">
        <v>1</v>
      </c>
      <c r="GE1472" s="300" t="s">
        <v>9483</v>
      </c>
      <c r="GF1472" s="301">
        <v>11</v>
      </c>
      <c r="GG1472" s="301">
        <v>0</v>
      </c>
      <c r="GH1472" s="498">
        <v>0</v>
      </c>
      <c r="GI1472" s="300" t="s">
        <v>9484</v>
      </c>
      <c r="GJ1472" s="176">
        <v>0</v>
      </c>
      <c r="GK1472" s="300" t="s">
        <v>137</v>
      </c>
      <c r="GL1472" s="176" t="s">
        <v>143</v>
      </c>
      <c r="GM1472" s="300" t="s">
        <v>1431</v>
      </c>
      <c r="GN1472" s="176" t="s">
        <v>14193</v>
      </c>
      <c r="GO1472" s="299"/>
      <c r="GP1472" s="299"/>
      <c r="GQ1472" s="176" t="s">
        <v>156</v>
      </c>
      <c r="GR1472" s="176" t="s">
        <v>146</v>
      </c>
      <c r="GS1472" s="176" t="s">
        <v>132</v>
      </c>
      <c r="GT1472" s="176" t="s">
        <v>132</v>
      </c>
      <c r="GU1472" s="176" t="s">
        <v>132</v>
      </c>
      <c r="GV1472" s="176" t="s">
        <v>132</v>
      </c>
      <c r="GW1472" s="300" t="s">
        <v>15383</v>
      </c>
      <c r="GX1472" s="176" t="s">
        <v>132</v>
      </c>
      <c r="GY1472" s="176" t="s">
        <v>132</v>
      </c>
      <c r="GZ1472" s="176" t="s">
        <v>132</v>
      </c>
      <c r="HA1472" s="176" t="s">
        <v>132</v>
      </c>
      <c r="HB1472" s="176"/>
      <c r="HC1472" s="176"/>
      <c r="HD1472" s="557" t="s">
        <v>132</v>
      </c>
      <c r="HE1472" s="550"/>
      <c r="HF1472" s="558" t="s">
        <v>132</v>
      </c>
      <c r="HG1472" s="550"/>
      <c r="HH1472" s="550"/>
      <c r="HI1472" s="558" t="s">
        <v>132</v>
      </c>
      <c r="HJ1472" s="558" t="s">
        <v>148</v>
      </c>
      <c r="HK1472" s="550"/>
    </row>
    <row r="1473" spans="1:219" s="162"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6" t="s">
        <v>132</v>
      </c>
      <c r="AH1473" s="295" t="s">
        <v>19434</v>
      </c>
      <c r="AI1473" s="176"/>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2" customFormat="1" ht="115" customHeight="1">
      <c r="A1474" s="495" t="s">
        <v>18999</v>
      </c>
      <c r="B1474" s="176" t="s">
        <v>9377</v>
      </c>
      <c r="C1474" s="176" t="s">
        <v>9487</v>
      </c>
      <c r="D1474" s="176"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6"/>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6">
        <v>0</v>
      </c>
      <c r="BI1474" s="300" t="s">
        <v>137</v>
      </c>
      <c r="BJ1474" s="301">
        <v>2</v>
      </c>
      <c r="BK1474" s="301">
        <v>2</v>
      </c>
      <c r="BL1474" s="498">
        <v>1</v>
      </c>
      <c r="BM1474" s="300" t="s">
        <v>137</v>
      </c>
      <c r="BN1474" s="176">
        <v>0</v>
      </c>
      <c r="BO1474" s="300" t="s">
        <v>137</v>
      </c>
      <c r="BP1474" s="301">
        <v>1</v>
      </c>
      <c r="BQ1474" s="301">
        <v>0</v>
      </c>
      <c r="BR1474" s="498">
        <v>0</v>
      </c>
      <c r="BS1474" s="300" t="s">
        <v>2059</v>
      </c>
      <c r="BT1474" s="176">
        <v>0</v>
      </c>
      <c r="BU1474" s="300" t="s">
        <v>137</v>
      </c>
      <c r="BV1474" s="301">
        <v>0</v>
      </c>
      <c r="BW1474" s="301">
        <v>0</v>
      </c>
      <c r="BX1474" s="498" t="s">
        <v>148</v>
      </c>
      <c r="BY1474" s="300"/>
      <c r="BZ1474" s="176">
        <v>0</v>
      </c>
      <c r="CA1474" s="300" t="s">
        <v>137</v>
      </c>
      <c r="CB1474" s="301">
        <v>0</v>
      </c>
      <c r="CC1474" s="301">
        <v>0</v>
      </c>
      <c r="CD1474" s="498" t="s">
        <v>148</v>
      </c>
      <c r="CE1474" s="300" t="s">
        <v>137</v>
      </c>
      <c r="CF1474" s="176">
        <v>0</v>
      </c>
      <c r="CG1474" s="300" t="s">
        <v>137</v>
      </c>
      <c r="CH1474" s="301">
        <v>0</v>
      </c>
      <c r="CI1474" s="301">
        <v>0</v>
      </c>
      <c r="CJ1474" s="498" t="s">
        <v>148</v>
      </c>
      <c r="CK1474" s="176" t="s">
        <v>137</v>
      </c>
      <c r="CL1474" s="176">
        <v>0</v>
      </c>
      <c r="CM1474" s="300" t="s">
        <v>137</v>
      </c>
      <c r="CN1474" s="301">
        <v>0</v>
      </c>
      <c r="CO1474" s="301">
        <v>0</v>
      </c>
      <c r="CP1474" s="498" t="s">
        <v>148</v>
      </c>
      <c r="CQ1474" s="300" t="s">
        <v>137</v>
      </c>
      <c r="CR1474" s="176">
        <v>0</v>
      </c>
      <c r="CS1474" s="300" t="s">
        <v>137</v>
      </c>
      <c r="CT1474" s="301">
        <v>0</v>
      </c>
      <c r="CU1474" s="301">
        <v>0</v>
      </c>
      <c r="CV1474" s="498" t="s">
        <v>148</v>
      </c>
      <c r="CW1474" s="300" t="s">
        <v>137</v>
      </c>
      <c r="CX1474" s="176">
        <v>0</v>
      </c>
      <c r="CY1474" s="300" t="s">
        <v>137</v>
      </c>
      <c r="CZ1474" s="301">
        <v>0</v>
      </c>
      <c r="DA1474" s="301">
        <v>0</v>
      </c>
      <c r="DB1474" s="499" t="s">
        <v>148</v>
      </c>
      <c r="DC1474" s="300" t="s">
        <v>137</v>
      </c>
      <c r="DD1474" s="176">
        <v>0</v>
      </c>
      <c r="DE1474" s="300" t="s">
        <v>137</v>
      </c>
      <c r="DF1474" s="301">
        <v>0</v>
      </c>
      <c r="DG1474" s="301">
        <v>0</v>
      </c>
      <c r="DH1474" s="499" t="s">
        <v>148</v>
      </c>
      <c r="DI1474" s="300" t="s">
        <v>137</v>
      </c>
      <c r="DJ1474" s="176">
        <v>0</v>
      </c>
      <c r="DK1474" s="300" t="s">
        <v>137</v>
      </c>
      <c r="DL1474" s="301">
        <v>2</v>
      </c>
      <c r="DM1474" s="301">
        <v>2</v>
      </c>
      <c r="DN1474" s="499">
        <v>1</v>
      </c>
      <c r="DO1474" s="300" t="s">
        <v>137</v>
      </c>
      <c r="DP1474" s="176">
        <v>0</v>
      </c>
      <c r="DQ1474" s="300" t="s">
        <v>137</v>
      </c>
      <c r="DR1474" s="301">
        <v>2</v>
      </c>
      <c r="DS1474" s="301">
        <v>0</v>
      </c>
      <c r="DT1474" s="498">
        <v>0</v>
      </c>
      <c r="DU1474" s="300" t="s">
        <v>9488</v>
      </c>
      <c r="DV1474" s="176">
        <v>0</v>
      </c>
      <c r="DW1474" s="300" t="s">
        <v>137</v>
      </c>
      <c r="DX1474" s="301">
        <v>0</v>
      </c>
      <c r="DY1474" s="301">
        <v>0</v>
      </c>
      <c r="DZ1474" s="498" t="s">
        <v>148</v>
      </c>
      <c r="EA1474" s="300" t="s">
        <v>137</v>
      </c>
      <c r="EB1474" s="176">
        <v>0</v>
      </c>
      <c r="EC1474" s="300" t="s">
        <v>137</v>
      </c>
      <c r="ED1474" s="301">
        <v>0</v>
      </c>
      <c r="EE1474" s="301">
        <v>0</v>
      </c>
      <c r="EF1474" s="498" t="s">
        <v>148</v>
      </c>
      <c r="EG1474" s="300" t="s">
        <v>137</v>
      </c>
      <c r="EH1474" s="176">
        <v>0</v>
      </c>
      <c r="EI1474" s="300" t="s">
        <v>137</v>
      </c>
      <c r="EJ1474" s="301">
        <v>1</v>
      </c>
      <c r="EK1474" s="301">
        <v>1</v>
      </c>
      <c r="EL1474" s="498">
        <v>1</v>
      </c>
      <c r="EM1474" s="300" t="s">
        <v>137</v>
      </c>
      <c r="EN1474" s="176">
        <v>0</v>
      </c>
      <c r="EO1474" s="300" t="s">
        <v>137</v>
      </c>
      <c r="EP1474" s="301">
        <v>1</v>
      </c>
      <c r="EQ1474" s="301">
        <v>0</v>
      </c>
      <c r="ER1474" s="498">
        <v>0</v>
      </c>
      <c r="ES1474" s="300" t="s">
        <v>12646</v>
      </c>
      <c r="ET1474" s="176">
        <v>1</v>
      </c>
      <c r="EU1474" s="300" t="s">
        <v>12647</v>
      </c>
      <c r="EV1474" s="301">
        <v>35</v>
      </c>
      <c r="EW1474" s="301">
        <v>35</v>
      </c>
      <c r="EX1474" s="498">
        <v>1</v>
      </c>
      <c r="EY1474" s="300" t="s">
        <v>137</v>
      </c>
      <c r="EZ1474" s="176">
        <v>0</v>
      </c>
      <c r="FA1474" s="300" t="s">
        <v>137</v>
      </c>
      <c r="FB1474" s="301">
        <v>1</v>
      </c>
      <c r="FC1474" s="301">
        <v>1</v>
      </c>
      <c r="FD1474" s="498">
        <v>1</v>
      </c>
      <c r="FE1474" s="300" t="s">
        <v>137</v>
      </c>
      <c r="FF1474" s="176">
        <v>0</v>
      </c>
      <c r="FG1474" s="300" t="s">
        <v>137</v>
      </c>
      <c r="FH1474" s="301">
        <v>0</v>
      </c>
      <c r="FI1474" s="301">
        <v>0</v>
      </c>
      <c r="FJ1474" s="498" t="s">
        <v>148</v>
      </c>
      <c r="FK1474" s="300" t="s">
        <v>137</v>
      </c>
      <c r="FL1474" s="176">
        <v>0</v>
      </c>
      <c r="FM1474" s="300" t="s">
        <v>137</v>
      </c>
      <c r="FN1474" s="301">
        <v>0</v>
      </c>
      <c r="FO1474" s="301">
        <v>0</v>
      </c>
      <c r="FP1474" s="498" t="s">
        <v>148</v>
      </c>
      <c r="FQ1474" s="300" t="s">
        <v>137</v>
      </c>
      <c r="FR1474" s="176">
        <v>0</v>
      </c>
      <c r="FS1474" s="300" t="s">
        <v>137</v>
      </c>
      <c r="FT1474" s="301">
        <v>0</v>
      </c>
      <c r="FU1474" s="301">
        <v>0</v>
      </c>
      <c r="FV1474" s="498" t="s">
        <v>148</v>
      </c>
      <c r="FW1474" s="300"/>
      <c r="FX1474" s="176">
        <v>0</v>
      </c>
      <c r="FY1474" s="300" t="s">
        <v>137</v>
      </c>
      <c r="FZ1474" s="301">
        <v>30</v>
      </c>
      <c r="GA1474" s="301">
        <v>30</v>
      </c>
      <c r="GB1474" s="498">
        <v>1</v>
      </c>
      <c r="GC1474" s="300" t="s">
        <v>137</v>
      </c>
      <c r="GD1474" s="176">
        <v>0</v>
      </c>
      <c r="GE1474" s="300" t="s">
        <v>137</v>
      </c>
      <c r="GF1474" s="301">
        <v>10</v>
      </c>
      <c r="GG1474" s="301">
        <v>0</v>
      </c>
      <c r="GH1474" s="498">
        <v>0</v>
      </c>
      <c r="GI1474" s="300" t="s">
        <v>9489</v>
      </c>
      <c r="GJ1474" s="176">
        <v>0</v>
      </c>
      <c r="GK1474" s="300" t="s">
        <v>137</v>
      </c>
      <c r="GL1474" s="176" t="s">
        <v>143</v>
      </c>
      <c r="GM1474" s="300" t="s">
        <v>1431</v>
      </c>
      <c r="GN1474" s="176" t="s">
        <v>133</v>
      </c>
      <c r="GO1474" s="299" t="s">
        <v>132</v>
      </c>
      <c r="GP1474" s="299" t="s">
        <v>132</v>
      </c>
      <c r="GQ1474" s="176" t="s">
        <v>156</v>
      </c>
      <c r="GR1474" s="176" t="s">
        <v>146</v>
      </c>
      <c r="GS1474" s="176" t="s">
        <v>132</v>
      </c>
      <c r="GT1474" s="176" t="s">
        <v>132</v>
      </c>
      <c r="GU1474" s="176" t="s">
        <v>132</v>
      </c>
      <c r="GV1474" s="176"/>
      <c r="GW1474" s="300"/>
      <c r="GX1474" s="176"/>
      <c r="GY1474" s="176"/>
      <c r="GZ1474" s="176" t="s">
        <v>132</v>
      </c>
      <c r="HA1474" s="176"/>
      <c r="HB1474" s="176"/>
      <c r="HC1474" s="176"/>
      <c r="HD1474" s="557"/>
      <c r="HE1474" s="550"/>
      <c r="HF1474" s="558" t="s">
        <v>132</v>
      </c>
      <c r="HG1474" s="550"/>
      <c r="HH1474" s="550"/>
      <c r="HI1474" s="558" t="s">
        <v>132</v>
      </c>
      <c r="HJ1474" s="558" t="s">
        <v>148</v>
      </c>
      <c r="HK1474" s="550"/>
    </row>
    <row r="1475" spans="1:219" s="162" customFormat="1" ht="115" customHeight="1">
      <c r="A1475" s="495">
        <v>402206</v>
      </c>
      <c r="B1475" s="176" t="s">
        <v>9377</v>
      </c>
      <c r="C1475" s="176" t="s">
        <v>9490</v>
      </c>
      <c r="D1475" s="176"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6"/>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6">
        <v>0</v>
      </c>
      <c r="BI1475" s="300" t="s">
        <v>137</v>
      </c>
      <c r="BJ1475" s="301">
        <v>1</v>
      </c>
      <c r="BK1475" s="301">
        <v>1</v>
      </c>
      <c r="BL1475" s="498">
        <v>1</v>
      </c>
      <c r="BM1475" s="300" t="s">
        <v>137</v>
      </c>
      <c r="BN1475" s="176">
        <v>0</v>
      </c>
      <c r="BO1475" s="300" t="s">
        <v>137</v>
      </c>
      <c r="BP1475" s="301">
        <v>2</v>
      </c>
      <c r="BQ1475" s="301">
        <v>2</v>
      </c>
      <c r="BR1475" s="498">
        <v>1</v>
      </c>
      <c r="BS1475" s="300" t="s">
        <v>137</v>
      </c>
      <c r="BT1475" s="176">
        <v>0</v>
      </c>
      <c r="BU1475" s="300" t="s">
        <v>137</v>
      </c>
      <c r="BV1475" s="301">
        <v>0</v>
      </c>
      <c r="BW1475" s="301">
        <v>0</v>
      </c>
      <c r="BX1475" s="498" t="s">
        <v>148</v>
      </c>
      <c r="BY1475" s="300"/>
      <c r="BZ1475" s="176">
        <v>0</v>
      </c>
      <c r="CA1475" s="300" t="s">
        <v>137</v>
      </c>
      <c r="CB1475" s="301">
        <v>0</v>
      </c>
      <c r="CC1475" s="301">
        <v>0</v>
      </c>
      <c r="CD1475" s="498" t="s">
        <v>148</v>
      </c>
      <c r="CE1475" s="300" t="s">
        <v>137</v>
      </c>
      <c r="CF1475" s="176">
        <v>0</v>
      </c>
      <c r="CG1475" s="300" t="s">
        <v>137</v>
      </c>
      <c r="CH1475" s="301">
        <v>0</v>
      </c>
      <c r="CI1475" s="301">
        <v>0</v>
      </c>
      <c r="CJ1475" s="498" t="s">
        <v>148</v>
      </c>
      <c r="CK1475" s="176" t="s">
        <v>137</v>
      </c>
      <c r="CL1475" s="176">
        <v>0</v>
      </c>
      <c r="CM1475" s="300" t="s">
        <v>137</v>
      </c>
      <c r="CN1475" s="301">
        <v>0</v>
      </c>
      <c r="CO1475" s="301">
        <v>0</v>
      </c>
      <c r="CP1475" s="498" t="s">
        <v>148</v>
      </c>
      <c r="CQ1475" s="300" t="s">
        <v>137</v>
      </c>
      <c r="CR1475" s="176">
        <v>0</v>
      </c>
      <c r="CS1475" s="300" t="s">
        <v>137</v>
      </c>
      <c r="CT1475" s="301">
        <v>1</v>
      </c>
      <c r="CU1475" s="301">
        <v>1</v>
      </c>
      <c r="CV1475" s="498">
        <v>1</v>
      </c>
      <c r="CW1475" s="300" t="s">
        <v>137</v>
      </c>
      <c r="CX1475" s="176">
        <v>0</v>
      </c>
      <c r="CY1475" s="300" t="s">
        <v>137</v>
      </c>
      <c r="CZ1475" s="301">
        <v>1</v>
      </c>
      <c r="DA1475" s="301">
        <v>1</v>
      </c>
      <c r="DB1475" s="499">
        <v>1</v>
      </c>
      <c r="DC1475" s="300" t="s">
        <v>137</v>
      </c>
      <c r="DD1475" s="176">
        <v>0</v>
      </c>
      <c r="DE1475" s="300" t="s">
        <v>137</v>
      </c>
      <c r="DF1475" s="301">
        <v>0</v>
      </c>
      <c r="DG1475" s="301">
        <v>0</v>
      </c>
      <c r="DH1475" s="499" t="s">
        <v>148</v>
      </c>
      <c r="DI1475" s="300" t="s">
        <v>137</v>
      </c>
      <c r="DJ1475" s="176">
        <v>0</v>
      </c>
      <c r="DK1475" s="300" t="s">
        <v>137</v>
      </c>
      <c r="DL1475" s="301">
        <v>3</v>
      </c>
      <c r="DM1475" s="301">
        <v>2</v>
      </c>
      <c r="DN1475" s="499">
        <v>0.66666666666666663</v>
      </c>
      <c r="DO1475" s="300" t="s">
        <v>234</v>
      </c>
      <c r="DP1475" s="176">
        <v>0</v>
      </c>
      <c r="DQ1475" s="300" t="s">
        <v>137</v>
      </c>
      <c r="DR1475" s="301">
        <v>17</v>
      </c>
      <c r="DS1475" s="301">
        <v>0</v>
      </c>
      <c r="DT1475" s="498">
        <v>0</v>
      </c>
      <c r="DU1475" s="300" t="s">
        <v>9491</v>
      </c>
      <c r="DV1475" s="176">
        <v>0</v>
      </c>
      <c r="DW1475" s="300" t="s">
        <v>137</v>
      </c>
      <c r="DX1475" s="301">
        <v>8</v>
      </c>
      <c r="DY1475" s="301">
        <v>5</v>
      </c>
      <c r="DZ1475" s="498">
        <v>0.625</v>
      </c>
      <c r="EA1475" s="300" t="s">
        <v>16992</v>
      </c>
      <c r="EB1475" s="176">
        <v>0</v>
      </c>
      <c r="EC1475" s="300" t="s">
        <v>137</v>
      </c>
      <c r="ED1475" s="301">
        <v>1</v>
      </c>
      <c r="EE1475" s="301">
        <v>0</v>
      </c>
      <c r="EF1475" s="498">
        <v>0</v>
      </c>
      <c r="EG1475" s="300" t="s">
        <v>9492</v>
      </c>
      <c r="EH1475" s="176">
        <v>0</v>
      </c>
      <c r="EI1475" s="300" t="s">
        <v>137</v>
      </c>
      <c r="EJ1475" s="301">
        <v>4</v>
      </c>
      <c r="EK1475" s="301">
        <v>0</v>
      </c>
      <c r="EL1475" s="498">
        <v>0</v>
      </c>
      <c r="EM1475" s="300" t="s">
        <v>9493</v>
      </c>
      <c r="EN1475" s="176">
        <v>1</v>
      </c>
      <c r="EO1475" s="300" t="s">
        <v>9494</v>
      </c>
      <c r="EP1475" s="301">
        <v>2</v>
      </c>
      <c r="EQ1475" s="301">
        <v>0</v>
      </c>
      <c r="ER1475" s="498">
        <v>0</v>
      </c>
      <c r="ES1475" s="300" t="s">
        <v>9495</v>
      </c>
      <c r="ET1475" s="176">
        <v>1</v>
      </c>
      <c r="EU1475" s="300" t="s">
        <v>9496</v>
      </c>
      <c r="EV1475" s="301">
        <v>12</v>
      </c>
      <c r="EW1475" s="301">
        <v>12</v>
      </c>
      <c r="EX1475" s="498">
        <v>1</v>
      </c>
      <c r="EY1475" s="300" t="s">
        <v>137</v>
      </c>
      <c r="EZ1475" s="176">
        <v>0</v>
      </c>
      <c r="FA1475" s="300" t="s">
        <v>137</v>
      </c>
      <c r="FB1475" s="301">
        <v>1</v>
      </c>
      <c r="FC1475" s="301">
        <v>1</v>
      </c>
      <c r="FD1475" s="498">
        <v>1</v>
      </c>
      <c r="FE1475" s="300" t="s">
        <v>137</v>
      </c>
      <c r="FF1475" s="176">
        <v>1</v>
      </c>
      <c r="FG1475" s="300" t="s">
        <v>9497</v>
      </c>
      <c r="FH1475" s="301">
        <v>0</v>
      </c>
      <c r="FI1475" s="301">
        <v>0</v>
      </c>
      <c r="FJ1475" s="498" t="s">
        <v>148</v>
      </c>
      <c r="FK1475" s="300" t="s">
        <v>137</v>
      </c>
      <c r="FL1475" s="176">
        <v>0</v>
      </c>
      <c r="FM1475" s="300" t="s">
        <v>137</v>
      </c>
      <c r="FN1475" s="301">
        <v>0</v>
      </c>
      <c r="FO1475" s="301">
        <v>0</v>
      </c>
      <c r="FP1475" s="498" t="s">
        <v>148</v>
      </c>
      <c r="FQ1475" s="300" t="s">
        <v>137</v>
      </c>
      <c r="FR1475" s="176">
        <v>0</v>
      </c>
      <c r="FS1475" s="300" t="s">
        <v>137</v>
      </c>
      <c r="FT1475" s="301">
        <v>0</v>
      </c>
      <c r="FU1475" s="301">
        <v>0</v>
      </c>
      <c r="FV1475" s="498" t="s">
        <v>148</v>
      </c>
      <c r="FW1475" s="300" t="s">
        <v>137</v>
      </c>
      <c r="FX1475" s="176">
        <v>0</v>
      </c>
      <c r="FY1475" s="300" t="s">
        <v>137</v>
      </c>
      <c r="FZ1475" s="301">
        <v>1</v>
      </c>
      <c r="GA1475" s="301">
        <v>1</v>
      </c>
      <c r="GB1475" s="498">
        <v>1</v>
      </c>
      <c r="GC1475" s="300" t="s">
        <v>137</v>
      </c>
      <c r="GD1475" s="176">
        <v>0</v>
      </c>
      <c r="GE1475" s="300" t="s">
        <v>137</v>
      </c>
      <c r="GF1475" s="301">
        <v>19</v>
      </c>
      <c r="GG1475" s="301">
        <v>19</v>
      </c>
      <c r="GH1475" s="498">
        <v>1</v>
      </c>
      <c r="GI1475" s="300"/>
      <c r="GJ1475" s="176">
        <v>0</v>
      </c>
      <c r="GK1475" s="300" t="s">
        <v>137</v>
      </c>
      <c r="GL1475" s="176" t="s">
        <v>143</v>
      </c>
      <c r="GM1475" s="300" t="s">
        <v>1431</v>
      </c>
      <c r="GN1475" s="176" t="s">
        <v>133</v>
      </c>
      <c r="GO1475" s="299"/>
      <c r="GP1475" s="299"/>
      <c r="GQ1475" s="176" t="s">
        <v>145</v>
      </c>
      <c r="GR1475" s="176" t="s">
        <v>146</v>
      </c>
      <c r="GS1475" s="176"/>
      <c r="GT1475" s="176"/>
      <c r="GU1475" s="176"/>
      <c r="GV1475" s="176"/>
      <c r="GW1475" s="300" t="s">
        <v>19000</v>
      </c>
      <c r="GX1475" s="176"/>
      <c r="GY1475" s="176"/>
      <c r="GZ1475" s="176"/>
      <c r="HA1475" s="176"/>
      <c r="HB1475" s="176"/>
      <c r="HC1475" s="176"/>
      <c r="HD1475" s="557"/>
      <c r="HE1475" s="550"/>
      <c r="HF1475" s="558" t="s">
        <v>132</v>
      </c>
      <c r="HG1475" s="550"/>
      <c r="HH1475" s="550"/>
      <c r="HI1475" s="558" t="s">
        <v>132</v>
      </c>
      <c r="HJ1475" s="558" t="s">
        <v>148</v>
      </c>
      <c r="HK1475" s="550"/>
    </row>
    <row r="1476" spans="1:219" s="162" customFormat="1" ht="115" customHeight="1">
      <c r="A1476" s="299">
        <v>402214</v>
      </c>
      <c r="B1476" s="176" t="s">
        <v>9377</v>
      </c>
      <c r="C1476" s="176" t="s">
        <v>9498</v>
      </c>
      <c r="D1476" s="176"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6"/>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6">
        <v>0</v>
      </c>
      <c r="BI1476" s="300" t="s">
        <v>137</v>
      </c>
      <c r="BJ1476" s="301">
        <v>2</v>
      </c>
      <c r="BK1476" s="301">
        <v>2</v>
      </c>
      <c r="BL1476" s="498">
        <v>1</v>
      </c>
      <c r="BM1476" s="300" t="s">
        <v>137</v>
      </c>
      <c r="BN1476" s="176">
        <v>0</v>
      </c>
      <c r="BO1476" s="300" t="s">
        <v>137</v>
      </c>
      <c r="BP1476" s="301">
        <v>1</v>
      </c>
      <c r="BQ1476" s="301">
        <v>1</v>
      </c>
      <c r="BR1476" s="498">
        <v>1</v>
      </c>
      <c r="BS1476" s="300" t="s">
        <v>137</v>
      </c>
      <c r="BT1476" s="176">
        <v>0</v>
      </c>
      <c r="BU1476" s="300" t="s">
        <v>137</v>
      </c>
      <c r="BV1476" s="301">
        <v>0</v>
      </c>
      <c r="BW1476" s="301">
        <v>0</v>
      </c>
      <c r="BX1476" s="498" t="s">
        <v>148</v>
      </c>
      <c r="BY1476" s="300"/>
      <c r="BZ1476" s="176">
        <v>0</v>
      </c>
      <c r="CA1476" s="300" t="s">
        <v>137</v>
      </c>
      <c r="CB1476" s="301">
        <v>0</v>
      </c>
      <c r="CC1476" s="301">
        <v>0</v>
      </c>
      <c r="CD1476" s="498" t="s">
        <v>148</v>
      </c>
      <c r="CE1476" s="300" t="s">
        <v>137</v>
      </c>
      <c r="CF1476" s="176">
        <v>0</v>
      </c>
      <c r="CG1476" s="300" t="s">
        <v>137</v>
      </c>
      <c r="CH1476" s="301">
        <v>0</v>
      </c>
      <c r="CI1476" s="301">
        <v>0</v>
      </c>
      <c r="CJ1476" s="498" t="s">
        <v>148</v>
      </c>
      <c r="CK1476" s="176" t="s">
        <v>137</v>
      </c>
      <c r="CL1476" s="176">
        <v>0</v>
      </c>
      <c r="CM1476" s="300" t="s">
        <v>137</v>
      </c>
      <c r="CN1476" s="301">
        <v>0</v>
      </c>
      <c r="CO1476" s="301">
        <v>0</v>
      </c>
      <c r="CP1476" s="498" t="s">
        <v>148</v>
      </c>
      <c r="CQ1476" s="300" t="s">
        <v>137</v>
      </c>
      <c r="CR1476" s="176">
        <v>0</v>
      </c>
      <c r="CS1476" s="300" t="s">
        <v>137</v>
      </c>
      <c r="CT1476" s="301">
        <v>1</v>
      </c>
      <c r="CU1476" s="301">
        <v>0</v>
      </c>
      <c r="CV1476" s="498">
        <v>0</v>
      </c>
      <c r="CW1476" s="300" t="s">
        <v>16993</v>
      </c>
      <c r="CX1476" s="176">
        <v>1</v>
      </c>
      <c r="CY1476" s="300" t="s">
        <v>16994</v>
      </c>
      <c r="CZ1476" s="301">
        <v>0</v>
      </c>
      <c r="DA1476" s="301">
        <v>0</v>
      </c>
      <c r="DB1476" s="499" t="s">
        <v>148</v>
      </c>
      <c r="DC1476" s="300" t="s">
        <v>137</v>
      </c>
      <c r="DD1476" s="176">
        <v>0</v>
      </c>
      <c r="DE1476" s="300" t="s">
        <v>137</v>
      </c>
      <c r="DF1476" s="301">
        <v>0</v>
      </c>
      <c r="DG1476" s="301">
        <v>0</v>
      </c>
      <c r="DH1476" s="499" t="s">
        <v>148</v>
      </c>
      <c r="DI1476" s="300" t="s">
        <v>137</v>
      </c>
      <c r="DJ1476" s="176">
        <v>0</v>
      </c>
      <c r="DK1476" s="300" t="s">
        <v>137</v>
      </c>
      <c r="DL1476" s="301">
        <v>4</v>
      </c>
      <c r="DM1476" s="301">
        <v>1</v>
      </c>
      <c r="DN1476" s="499">
        <v>0.25</v>
      </c>
      <c r="DO1476" s="300" t="s">
        <v>9499</v>
      </c>
      <c r="DP1476" s="176">
        <v>0</v>
      </c>
      <c r="DQ1476" s="300" t="s">
        <v>137</v>
      </c>
      <c r="DR1476" s="301">
        <v>3</v>
      </c>
      <c r="DS1476" s="301">
        <v>0</v>
      </c>
      <c r="DT1476" s="498">
        <v>0</v>
      </c>
      <c r="DU1476" s="300" t="s">
        <v>9500</v>
      </c>
      <c r="DV1476" s="176">
        <v>0</v>
      </c>
      <c r="DW1476" s="300" t="s">
        <v>137</v>
      </c>
      <c r="DX1476" s="301">
        <v>1</v>
      </c>
      <c r="DY1476" s="301">
        <v>0</v>
      </c>
      <c r="DZ1476" s="498">
        <v>0</v>
      </c>
      <c r="EA1476" s="300" t="s">
        <v>9501</v>
      </c>
      <c r="EB1476" s="176">
        <v>0</v>
      </c>
      <c r="EC1476" s="300" t="s">
        <v>137</v>
      </c>
      <c r="ED1476" s="301">
        <v>0</v>
      </c>
      <c r="EE1476" s="301">
        <v>0</v>
      </c>
      <c r="EF1476" s="498" t="s">
        <v>148</v>
      </c>
      <c r="EG1476" s="300" t="s">
        <v>137</v>
      </c>
      <c r="EH1476" s="176">
        <v>0</v>
      </c>
      <c r="EI1476" s="300" t="s">
        <v>137</v>
      </c>
      <c r="EJ1476" s="301">
        <v>1</v>
      </c>
      <c r="EK1476" s="301">
        <v>1</v>
      </c>
      <c r="EL1476" s="498">
        <v>1</v>
      </c>
      <c r="EM1476" s="300" t="s">
        <v>137</v>
      </c>
      <c r="EN1476" s="176">
        <v>0</v>
      </c>
      <c r="EO1476" s="300" t="s">
        <v>137</v>
      </c>
      <c r="EP1476" s="301">
        <v>3</v>
      </c>
      <c r="EQ1476" s="301">
        <v>3</v>
      </c>
      <c r="ER1476" s="498">
        <v>1</v>
      </c>
      <c r="ES1476" s="300" t="s">
        <v>137</v>
      </c>
      <c r="ET1476" s="176">
        <v>0</v>
      </c>
      <c r="EU1476" s="300" t="s">
        <v>137</v>
      </c>
      <c r="EV1476" s="301">
        <v>1</v>
      </c>
      <c r="EW1476" s="301">
        <v>0</v>
      </c>
      <c r="EX1476" s="498">
        <v>0</v>
      </c>
      <c r="EY1476" s="300" t="s">
        <v>13674</v>
      </c>
      <c r="EZ1476" s="176">
        <v>1</v>
      </c>
      <c r="FA1476" s="300" t="s">
        <v>13675</v>
      </c>
      <c r="FB1476" s="301">
        <v>0</v>
      </c>
      <c r="FC1476" s="301">
        <v>0</v>
      </c>
      <c r="FD1476" s="498" t="s">
        <v>148</v>
      </c>
      <c r="FE1476" s="300" t="s">
        <v>137</v>
      </c>
      <c r="FF1476" s="176">
        <v>0</v>
      </c>
      <c r="FG1476" s="300" t="s">
        <v>137</v>
      </c>
      <c r="FH1476" s="301">
        <v>0</v>
      </c>
      <c r="FI1476" s="301">
        <v>0</v>
      </c>
      <c r="FJ1476" s="498" t="s">
        <v>148</v>
      </c>
      <c r="FK1476" s="300" t="s">
        <v>137</v>
      </c>
      <c r="FL1476" s="176">
        <v>0</v>
      </c>
      <c r="FM1476" s="300" t="s">
        <v>137</v>
      </c>
      <c r="FN1476" s="301">
        <v>0</v>
      </c>
      <c r="FO1476" s="301">
        <v>0</v>
      </c>
      <c r="FP1476" s="498" t="s">
        <v>148</v>
      </c>
      <c r="FQ1476" s="300" t="s">
        <v>137</v>
      </c>
      <c r="FR1476" s="176">
        <v>0</v>
      </c>
      <c r="FS1476" s="300" t="s">
        <v>137</v>
      </c>
      <c r="FT1476" s="301">
        <v>2</v>
      </c>
      <c r="FU1476" s="301">
        <v>0</v>
      </c>
      <c r="FV1476" s="498">
        <v>0</v>
      </c>
      <c r="FW1476" s="300" t="s">
        <v>418</v>
      </c>
      <c r="FX1476" s="176">
        <v>1</v>
      </c>
      <c r="FY1476" s="300" t="s">
        <v>9502</v>
      </c>
      <c r="FZ1476" s="301">
        <v>2</v>
      </c>
      <c r="GA1476" s="301">
        <v>1</v>
      </c>
      <c r="GB1476" s="498">
        <v>0.5</v>
      </c>
      <c r="GC1476" s="300" t="s">
        <v>9503</v>
      </c>
      <c r="GD1476" s="176">
        <v>1</v>
      </c>
      <c r="GE1476" s="300" t="s">
        <v>9503</v>
      </c>
      <c r="GF1476" s="301">
        <v>17</v>
      </c>
      <c r="GG1476" s="301">
        <v>17</v>
      </c>
      <c r="GH1476" s="498">
        <v>1</v>
      </c>
      <c r="GI1476" s="300"/>
      <c r="GJ1476" s="176">
        <v>0</v>
      </c>
      <c r="GK1476" s="300" t="s">
        <v>137</v>
      </c>
      <c r="GL1476" s="176" t="s">
        <v>143</v>
      </c>
      <c r="GM1476" s="300"/>
      <c r="GN1476" s="176" t="s">
        <v>133</v>
      </c>
      <c r="GO1476" s="299"/>
      <c r="GP1476" s="299"/>
      <c r="GQ1476" s="176" t="s">
        <v>156</v>
      </c>
      <c r="GR1476" s="176" t="s">
        <v>146</v>
      </c>
      <c r="GS1476" s="176" t="s">
        <v>132</v>
      </c>
      <c r="GT1476" s="176" t="s">
        <v>132</v>
      </c>
      <c r="GU1476" s="176" t="s">
        <v>132</v>
      </c>
      <c r="GV1476" s="176"/>
      <c r="GW1476" s="300"/>
      <c r="GX1476" s="176" t="s">
        <v>132</v>
      </c>
      <c r="GY1476" s="176" t="s">
        <v>132</v>
      </c>
      <c r="GZ1476" s="176" t="s">
        <v>132</v>
      </c>
      <c r="HA1476" s="176"/>
      <c r="HB1476" s="176"/>
      <c r="HC1476" s="176"/>
      <c r="HD1476" s="557" t="s">
        <v>132</v>
      </c>
      <c r="HE1476" s="550"/>
      <c r="HF1476" s="558" t="s">
        <v>132</v>
      </c>
      <c r="HG1476" s="550"/>
      <c r="HH1476" s="550"/>
      <c r="HI1476" s="558" t="s">
        <v>132</v>
      </c>
      <c r="HJ1476" s="558" t="s">
        <v>148</v>
      </c>
      <c r="HK1476" s="550"/>
    </row>
    <row r="1477" spans="1:219" s="162" customFormat="1" ht="115" customHeight="1">
      <c r="A1477" s="495" t="s">
        <v>19001</v>
      </c>
      <c r="B1477" s="176" t="s">
        <v>9377</v>
      </c>
      <c r="C1477" s="176" t="s">
        <v>9504</v>
      </c>
      <c r="D1477" s="176"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6"/>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6">
        <v>0</v>
      </c>
      <c r="BI1477" s="300" t="s">
        <v>137</v>
      </c>
      <c r="BJ1477" s="301">
        <v>12</v>
      </c>
      <c r="BK1477" s="301">
        <v>0</v>
      </c>
      <c r="BL1477" s="498">
        <v>0</v>
      </c>
      <c r="BM1477" s="300" t="s">
        <v>9505</v>
      </c>
      <c r="BN1477" s="176">
        <v>3</v>
      </c>
      <c r="BO1477" s="300" t="s">
        <v>9505</v>
      </c>
      <c r="BP1477" s="301">
        <v>1</v>
      </c>
      <c r="BQ1477" s="301">
        <v>1</v>
      </c>
      <c r="BR1477" s="498">
        <v>1</v>
      </c>
      <c r="BS1477" s="300" t="s">
        <v>137</v>
      </c>
      <c r="BT1477" s="176">
        <v>0</v>
      </c>
      <c r="BU1477" s="300" t="s">
        <v>137</v>
      </c>
      <c r="BV1477" s="301">
        <v>0</v>
      </c>
      <c r="BW1477" s="301">
        <v>0</v>
      </c>
      <c r="BX1477" s="498" t="s">
        <v>148</v>
      </c>
      <c r="BY1477" s="300"/>
      <c r="BZ1477" s="176">
        <v>0</v>
      </c>
      <c r="CA1477" s="300" t="s">
        <v>137</v>
      </c>
      <c r="CB1477" s="301">
        <v>0</v>
      </c>
      <c r="CC1477" s="301">
        <v>0</v>
      </c>
      <c r="CD1477" s="498" t="s">
        <v>148</v>
      </c>
      <c r="CE1477" s="300" t="s">
        <v>137</v>
      </c>
      <c r="CF1477" s="176">
        <v>0</v>
      </c>
      <c r="CG1477" s="300" t="s">
        <v>137</v>
      </c>
      <c r="CH1477" s="301">
        <v>0</v>
      </c>
      <c r="CI1477" s="301">
        <v>0</v>
      </c>
      <c r="CJ1477" s="498" t="s">
        <v>148</v>
      </c>
      <c r="CK1477" s="176" t="s">
        <v>137</v>
      </c>
      <c r="CL1477" s="176">
        <v>0</v>
      </c>
      <c r="CM1477" s="300" t="s">
        <v>137</v>
      </c>
      <c r="CN1477" s="301">
        <v>0</v>
      </c>
      <c r="CO1477" s="301">
        <v>0</v>
      </c>
      <c r="CP1477" s="498" t="s">
        <v>148</v>
      </c>
      <c r="CQ1477" s="300" t="s">
        <v>137</v>
      </c>
      <c r="CR1477" s="176">
        <v>0</v>
      </c>
      <c r="CS1477" s="300" t="s">
        <v>137</v>
      </c>
      <c r="CT1477" s="301">
        <v>0</v>
      </c>
      <c r="CU1477" s="301">
        <v>0</v>
      </c>
      <c r="CV1477" s="498" t="s">
        <v>148</v>
      </c>
      <c r="CW1477" s="300" t="s">
        <v>137</v>
      </c>
      <c r="CX1477" s="176">
        <v>0</v>
      </c>
      <c r="CY1477" s="300" t="s">
        <v>137</v>
      </c>
      <c r="CZ1477" s="301">
        <v>0</v>
      </c>
      <c r="DA1477" s="301">
        <v>0</v>
      </c>
      <c r="DB1477" s="499" t="s">
        <v>148</v>
      </c>
      <c r="DC1477" s="300" t="s">
        <v>137</v>
      </c>
      <c r="DD1477" s="176">
        <v>0</v>
      </c>
      <c r="DE1477" s="300" t="s">
        <v>137</v>
      </c>
      <c r="DF1477" s="301">
        <v>0</v>
      </c>
      <c r="DG1477" s="301">
        <v>0</v>
      </c>
      <c r="DH1477" s="499" t="s">
        <v>148</v>
      </c>
      <c r="DI1477" s="300" t="s">
        <v>137</v>
      </c>
      <c r="DJ1477" s="176">
        <v>0</v>
      </c>
      <c r="DK1477" s="300" t="s">
        <v>137</v>
      </c>
      <c r="DL1477" s="301">
        <v>2</v>
      </c>
      <c r="DM1477" s="301">
        <v>0</v>
      </c>
      <c r="DN1477" s="499">
        <v>0</v>
      </c>
      <c r="DO1477" s="300" t="s">
        <v>9505</v>
      </c>
      <c r="DP1477" s="176">
        <v>1</v>
      </c>
      <c r="DQ1477" s="300" t="s">
        <v>9505</v>
      </c>
      <c r="DR1477" s="301">
        <v>6</v>
      </c>
      <c r="DS1477" s="301">
        <v>0</v>
      </c>
      <c r="DT1477" s="498">
        <v>0</v>
      </c>
      <c r="DU1477" s="300" t="s">
        <v>9505</v>
      </c>
      <c r="DV1477" s="176">
        <v>0</v>
      </c>
      <c r="DW1477" s="300" t="s">
        <v>137</v>
      </c>
      <c r="DX1477" s="301">
        <v>0</v>
      </c>
      <c r="DY1477" s="301">
        <v>0</v>
      </c>
      <c r="DZ1477" s="498" t="s">
        <v>148</v>
      </c>
      <c r="EA1477" s="300" t="s">
        <v>137</v>
      </c>
      <c r="EB1477" s="176">
        <v>0</v>
      </c>
      <c r="EC1477" s="300" t="s">
        <v>137</v>
      </c>
      <c r="ED1477" s="301">
        <v>0</v>
      </c>
      <c r="EE1477" s="301">
        <v>0</v>
      </c>
      <c r="EF1477" s="498" t="s">
        <v>148</v>
      </c>
      <c r="EG1477" s="300" t="s">
        <v>137</v>
      </c>
      <c r="EH1477" s="176">
        <v>0</v>
      </c>
      <c r="EI1477" s="300" t="s">
        <v>137</v>
      </c>
      <c r="EJ1477" s="301">
        <v>1</v>
      </c>
      <c r="EK1477" s="301">
        <v>0</v>
      </c>
      <c r="EL1477" s="498">
        <v>0</v>
      </c>
      <c r="EM1477" s="300" t="s">
        <v>9505</v>
      </c>
      <c r="EN1477" s="176">
        <v>1</v>
      </c>
      <c r="EO1477" s="300" t="s">
        <v>9505</v>
      </c>
      <c r="EP1477" s="301">
        <v>1</v>
      </c>
      <c r="EQ1477" s="301">
        <v>0</v>
      </c>
      <c r="ER1477" s="498">
        <v>0</v>
      </c>
      <c r="ES1477" s="300" t="s">
        <v>9505</v>
      </c>
      <c r="ET1477" s="176">
        <v>1</v>
      </c>
      <c r="EU1477" s="300" t="s">
        <v>9505</v>
      </c>
      <c r="EV1477" s="301">
        <v>1</v>
      </c>
      <c r="EW1477" s="301">
        <v>0</v>
      </c>
      <c r="EX1477" s="498">
        <v>0</v>
      </c>
      <c r="EY1477" s="300" t="s">
        <v>9505</v>
      </c>
      <c r="EZ1477" s="176">
        <v>1</v>
      </c>
      <c r="FA1477" s="300" t="s">
        <v>9505</v>
      </c>
      <c r="FB1477" s="301">
        <v>0</v>
      </c>
      <c r="FC1477" s="301">
        <v>0</v>
      </c>
      <c r="FD1477" s="498" t="s">
        <v>148</v>
      </c>
      <c r="FE1477" s="300" t="s">
        <v>137</v>
      </c>
      <c r="FF1477" s="176">
        <v>0</v>
      </c>
      <c r="FG1477" s="300" t="s">
        <v>137</v>
      </c>
      <c r="FH1477" s="301">
        <v>1</v>
      </c>
      <c r="FI1477" s="301">
        <v>0</v>
      </c>
      <c r="FJ1477" s="498">
        <v>0</v>
      </c>
      <c r="FK1477" s="300" t="s">
        <v>9505</v>
      </c>
      <c r="FL1477" s="176">
        <v>0</v>
      </c>
      <c r="FM1477" s="300" t="s">
        <v>137</v>
      </c>
      <c r="FN1477" s="301">
        <v>0</v>
      </c>
      <c r="FO1477" s="301">
        <v>0</v>
      </c>
      <c r="FP1477" s="498" t="s">
        <v>148</v>
      </c>
      <c r="FQ1477" s="300" t="s">
        <v>137</v>
      </c>
      <c r="FR1477" s="176">
        <v>0</v>
      </c>
      <c r="FS1477" s="300" t="s">
        <v>137</v>
      </c>
      <c r="FT1477" s="301">
        <v>1</v>
      </c>
      <c r="FU1477" s="301">
        <v>1</v>
      </c>
      <c r="FV1477" s="498">
        <v>1</v>
      </c>
      <c r="FW1477" s="300" t="s">
        <v>137</v>
      </c>
      <c r="FX1477" s="176">
        <v>0</v>
      </c>
      <c r="FY1477" s="300" t="s">
        <v>137</v>
      </c>
      <c r="FZ1477" s="301">
        <v>1</v>
      </c>
      <c r="GA1477" s="301">
        <v>1</v>
      </c>
      <c r="GB1477" s="498">
        <v>1</v>
      </c>
      <c r="GC1477" s="300" t="s">
        <v>137</v>
      </c>
      <c r="GD1477" s="176">
        <v>0</v>
      </c>
      <c r="GE1477" s="300" t="s">
        <v>137</v>
      </c>
      <c r="GF1477" s="301">
        <v>11</v>
      </c>
      <c r="GG1477" s="301">
        <v>0</v>
      </c>
      <c r="GH1477" s="498">
        <v>0</v>
      </c>
      <c r="GI1477" s="300" t="s">
        <v>9505</v>
      </c>
      <c r="GJ1477" s="176">
        <v>3</v>
      </c>
      <c r="GK1477" s="300" t="s">
        <v>9506</v>
      </c>
      <c r="GL1477" s="176" t="s">
        <v>143</v>
      </c>
      <c r="GM1477" s="300" t="s">
        <v>1431</v>
      </c>
      <c r="GN1477" s="176" t="s">
        <v>146</v>
      </c>
      <c r="GO1477" s="299"/>
      <c r="GP1477" s="299"/>
      <c r="GQ1477" s="176" t="s">
        <v>145</v>
      </c>
      <c r="GR1477" s="176" t="s">
        <v>146</v>
      </c>
      <c r="GS1477" s="176"/>
      <c r="GT1477" s="176"/>
      <c r="GU1477" s="176"/>
      <c r="GV1477" s="176"/>
      <c r="GW1477" s="300" t="s">
        <v>15385</v>
      </c>
      <c r="GX1477" s="176"/>
      <c r="GY1477" s="176"/>
      <c r="GZ1477" s="176"/>
      <c r="HA1477" s="176"/>
      <c r="HB1477" s="176"/>
      <c r="HC1477" s="176"/>
      <c r="HD1477" s="557" t="s">
        <v>132</v>
      </c>
      <c r="HE1477" s="550"/>
      <c r="HF1477" s="558" t="s">
        <v>132</v>
      </c>
      <c r="HG1477" s="550"/>
      <c r="HH1477" s="550"/>
      <c r="HI1477" s="558" t="s">
        <v>132</v>
      </c>
      <c r="HJ1477" s="558" t="s">
        <v>148</v>
      </c>
      <c r="HK1477" s="550"/>
    </row>
    <row r="1478" spans="1:219" s="162" customFormat="1" ht="115" customHeight="1">
      <c r="A1478" s="495">
        <v>402249</v>
      </c>
      <c r="B1478" s="176" t="s">
        <v>9377</v>
      </c>
      <c r="C1478" s="176" t="s">
        <v>9507</v>
      </c>
      <c r="D1478" s="176"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6"/>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6">
        <v>0</v>
      </c>
      <c r="BI1478" s="300" t="s">
        <v>137</v>
      </c>
      <c r="BJ1478" s="301">
        <v>3</v>
      </c>
      <c r="BK1478" s="301">
        <v>3</v>
      </c>
      <c r="BL1478" s="498">
        <v>1</v>
      </c>
      <c r="BM1478" s="300" t="s">
        <v>137</v>
      </c>
      <c r="BN1478" s="176">
        <v>0</v>
      </c>
      <c r="BO1478" s="300" t="s">
        <v>137</v>
      </c>
      <c r="BP1478" s="301">
        <v>0</v>
      </c>
      <c r="BQ1478" s="301">
        <v>0</v>
      </c>
      <c r="BR1478" s="498" t="s">
        <v>148</v>
      </c>
      <c r="BS1478" s="300" t="s">
        <v>137</v>
      </c>
      <c r="BT1478" s="176">
        <v>0</v>
      </c>
      <c r="BU1478" s="300" t="s">
        <v>137</v>
      </c>
      <c r="BV1478" s="301">
        <v>0</v>
      </c>
      <c r="BW1478" s="301">
        <v>0</v>
      </c>
      <c r="BX1478" s="498" t="s">
        <v>148</v>
      </c>
      <c r="BY1478" s="300"/>
      <c r="BZ1478" s="176">
        <v>0</v>
      </c>
      <c r="CA1478" s="300" t="s">
        <v>137</v>
      </c>
      <c r="CB1478" s="301">
        <v>0</v>
      </c>
      <c r="CC1478" s="301">
        <v>0</v>
      </c>
      <c r="CD1478" s="498" t="s">
        <v>148</v>
      </c>
      <c r="CE1478" s="300" t="s">
        <v>137</v>
      </c>
      <c r="CF1478" s="176">
        <v>0</v>
      </c>
      <c r="CG1478" s="300" t="s">
        <v>137</v>
      </c>
      <c r="CH1478" s="301">
        <v>1</v>
      </c>
      <c r="CI1478" s="301">
        <v>1</v>
      </c>
      <c r="CJ1478" s="498">
        <v>1</v>
      </c>
      <c r="CK1478" s="176" t="s">
        <v>137</v>
      </c>
      <c r="CL1478" s="176">
        <v>0</v>
      </c>
      <c r="CM1478" s="300" t="s">
        <v>137</v>
      </c>
      <c r="CN1478" s="301">
        <v>1</v>
      </c>
      <c r="CO1478" s="301">
        <v>0</v>
      </c>
      <c r="CP1478" s="498">
        <v>0</v>
      </c>
      <c r="CQ1478" s="300" t="s">
        <v>9508</v>
      </c>
      <c r="CR1478" s="176">
        <v>0</v>
      </c>
      <c r="CS1478" s="300" t="s">
        <v>137</v>
      </c>
      <c r="CT1478" s="301">
        <v>0</v>
      </c>
      <c r="CU1478" s="301">
        <v>0</v>
      </c>
      <c r="CV1478" s="498" t="s">
        <v>148</v>
      </c>
      <c r="CW1478" s="300" t="s">
        <v>137</v>
      </c>
      <c r="CX1478" s="176">
        <v>0</v>
      </c>
      <c r="CY1478" s="300" t="s">
        <v>137</v>
      </c>
      <c r="CZ1478" s="301">
        <v>0</v>
      </c>
      <c r="DA1478" s="301">
        <v>0</v>
      </c>
      <c r="DB1478" s="499" t="s">
        <v>148</v>
      </c>
      <c r="DC1478" s="300" t="s">
        <v>137</v>
      </c>
      <c r="DD1478" s="176">
        <v>0</v>
      </c>
      <c r="DE1478" s="300" t="s">
        <v>137</v>
      </c>
      <c r="DF1478" s="301">
        <v>0</v>
      </c>
      <c r="DG1478" s="301">
        <v>0</v>
      </c>
      <c r="DH1478" s="499" t="s">
        <v>148</v>
      </c>
      <c r="DI1478" s="300" t="s">
        <v>137</v>
      </c>
      <c r="DJ1478" s="176">
        <v>0</v>
      </c>
      <c r="DK1478" s="300" t="s">
        <v>137</v>
      </c>
      <c r="DL1478" s="301">
        <v>2</v>
      </c>
      <c r="DM1478" s="301">
        <v>2</v>
      </c>
      <c r="DN1478" s="499">
        <v>1</v>
      </c>
      <c r="DO1478" s="300" t="s">
        <v>137</v>
      </c>
      <c r="DP1478" s="176">
        <v>0</v>
      </c>
      <c r="DQ1478" s="300" t="s">
        <v>137</v>
      </c>
      <c r="DR1478" s="301">
        <v>5</v>
      </c>
      <c r="DS1478" s="301">
        <v>0</v>
      </c>
      <c r="DT1478" s="498">
        <v>0</v>
      </c>
      <c r="DU1478" s="300" t="s">
        <v>9509</v>
      </c>
      <c r="DV1478" s="176">
        <v>0</v>
      </c>
      <c r="DW1478" s="300" t="s">
        <v>137</v>
      </c>
      <c r="DX1478" s="301">
        <v>8</v>
      </c>
      <c r="DY1478" s="301">
        <v>8</v>
      </c>
      <c r="DZ1478" s="498">
        <v>1</v>
      </c>
      <c r="EA1478" s="300" t="s">
        <v>137</v>
      </c>
      <c r="EB1478" s="176">
        <v>0</v>
      </c>
      <c r="EC1478" s="300" t="s">
        <v>137</v>
      </c>
      <c r="ED1478" s="301">
        <v>0</v>
      </c>
      <c r="EE1478" s="301">
        <v>0</v>
      </c>
      <c r="EF1478" s="498" t="s">
        <v>148</v>
      </c>
      <c r="EG1478" s="300" t="s">
        <v>137</v>
      </c>
      <c r="EH1478" s="176">
        <v>0</v>
      </c>
      <c r="EI1478" s="300" t="s">
        <v>137</v>
      </c>
      <c r="EJ1478" s="301">
        <v>1</v>
      </c>
      <c r="EK1478" s="301">
        <v>0</v>
      </c>
      <c r="EL1478" s="498">
        <v>0</v>
      </c>
      <c r="EM1478" s="300" t="s">
        <v>9510</v>
      </c>
      <c r="EN1478" s="176">
        <v>1</v>
      </c>
      <c r="EO1478" s="300" t="s">
        <v>9510</v>
      </c>
      <c r="EP1478" s="301">
        <v>0</v>
      </c>
      <c r="EQ1478" s="301">
        <v>0</v>
      </c>
      <c r="ER1478" s="498" t="s">
        <v>148</v>
      </c>
      <c r="ES1478" s="300" t="s">
        <v>137</v>
      </c>
      <c r="ET1478" s="176">
        <v>0</v>
      </c>
      <c r="EU1478" s="300" t="s">
        <v>137</v>
      </c>
      <c r="EV1478" s="301">
        <v>3</v>
      </c>
      <c r="EW1478" s="301">
        <v>0</v>
      </c>
      <c r="EX1478" s="498">
        <v>0</v>
      </c>
      <c r="EY1478" s="300" t="s">
        <v>13676</v>
      </c>
      <c r="EZ1478" s="176">
        <v>1</v>
      </c>
      <c r="FA1478" s="300" t="s">
        <v>13676</v>
      </c>
      <c r="FB1478" s="301">
        <v>1</v>
      </c>
      <c r="FC1478" s="301">
        <v>1</v>
      </c>
      <c r="FD1478" s="498">
        <v>1</v>
      </c>
      <c r="FE1478" s="300" t="s">
        <v>137</v>
      </c>
      <c r="FF1478" s="176">
        <v>0</v>
      </c>
      <c r="FG1478" s="300" t="s">
        <v>137</v>
      </c>
      <c r="FH1478" s="301">
        <v>0</v>
      </c>
      <c r="FI1478" s="301">
        <v>0</v>
      </c>
      <c r="FJ1478" s="498" t="s">
        <v>148</v>
      </c>
      <c r="FK1478" s="300" t="s">
        <v>137</v>
      </c>
      <c r="FL1478" s="176">
        <v>0</v>
      </c>
      <c r="FM1478" s="300" t="s">
        <v>137</v>
      </c>
      <c r="FN1478" s="301">
        <v>0</v>
      </c>
      <c r="FO1478" s="301">
        <v>0</v>
      </c>
      <c r="FP1478" s="498" t="s">
        <v>148</v>
      </c>
      <c r="FQ1478" s="300" t="s">
        <v>137</v>
      </c>
      <c r="FR1478" s="176">
        <v>0</v>
      </c>
      <c r="FS1478" s="300" t="s">
        <v>137</v>
      </c>
      <c r="FT1478" s="301">
        <v>0</v>
      </c>
      <c r="FU1478" s="301">
        <v>0</v>
      </c>
      <c r="FV1478" s="498" t="s">
        <v>148</v>
      </c>
      <c r="FW1478" s="300" t="s">
        <v>137</v>
      </c>
      <c r="FX1478" s="176">
        <v>0</v>
      </c>
      <c r="FY1478" s="300" t="s">
        <v>137</v>
      </c>
      <c r="FZ1478" s="301">
        <v>0</v>
      </c>
      <c r="GA1478" s="301">
        <v>0</v>
      </c>
      <c r="GB1478" s="498" t="s">
        <v>148</v>
      </c>
      <c r="GC1478" s="300" t="s">
        <v>137</v>
      </c>
      <c r="GD1478" s="176">
        <v>0</v>
      </c>
      <c r="GE1478" s="300" t="s">
        <v>137</v>
      </c>
      <c r="GF1478" s="301">
        <v>15</v>
      </c>
      <c r="GG1478" s="301">
        <v>13</v>
      </c>
      <c r="GH1478" s="498">
        <v>0.8666666666666667</v>
      </c>
      <c r="GI1478" s="300" t="s">
        <v>9511</v>
      </c>
      <c r="GJ1478" s="176">
        <v>1</v>
      </c>
      <c r="GK1478" s="300" t="s">
        <v>9511</v>
      </c>
      <c r="GL1478" s="176" t="s">
        <v>143</v>
      </c>
      <c r="GM1478" s="300" t="s">
        <v>1431</v>
      </c>
      <c r="GN1478" s="176" t="s">
        <v>133</v>
      </c>
      <c r="GO1478" s="299"/>
      <c r="GP1478" s="299"/>
      <c r="GQ1478" s="176" t="s">
        <v>145</v>
      </c>
      <c r="GR1478" s="176" t="s">
        <v>146</v>
      </c>
      <c r="GS1478" s="176"/>
      <c r="GT1478" s="176"/>
      <c r="GU1478" s="176"/>
      <c r="GV1478" s="176"/>
      <c r="GW1478" s="300" t="s">
        <v>9512</v>
      </c>
      <c r="GX1478" s="176"/>
      <c r="GY1478" s="176"/>
      <c r="GZ1478" s="176"/>
      <c r="HA1478" s="176"/>
      <c r="HB1478" s="176"/>
      <c r="HC1478" s="176"/>
      <c r="HD1478" s="557" t="s">
        <v>132</v>
      </c>
      <c r="HE1478" s="550"/>
      <c r="HF1478" s="558" t="s">
        <v>132</v>
      </c>
      <c r="HG1478" s="550"/>
      <c r="HH1478" s="550"/>
      <c r="HI1478" s="558" t="s">
        <v>132</v>
      </c>
      <c r="HJ1478" s="558" t="s">
        <v>148</v>
      </c>
      <c r="HK1478" s="550"/>
    </row>
    <row r="1479" spans="1:219" s="162" customFormat="1" ht="115" customHeight="1">
      <c r="A1479" s="495" t="s">
        <v>16995</v>
      </c>
      <c r="B1479" s="176" t="s">
        <v>9377</v>
      </c>
      <c r="C1479" s="176" t="s">
        <v>9513</v>
      </c>
      <c r="D1479" s="176" t="s">
        <v>98</v>
      </c>
      <c r="E1479" s="176" t="s">
        <v>132</v>
      </c>
      <c r="F1479" s="176" t="s">
        <v>137</v>
      </c>
      <c r="G1479" s="300" t="s">
        <v>137</v>
      </c>
      <c r="H1479" s="176" t="s">
        <v>132</v>
      </c>
      <c r="I1479" s="176" t="s">
        <v>137</v>
      </c>
      <c r="J1479" s="300" t="s">
        <v>137</v>
      </c>
      <c r="K1479" s="496" t="s">
        <v>138</v>
      </c>
      <c r="L1479" s="176" t="s">
        <v>137</v>
      </c>
      <c r="M1479" s="497" t="s">
        <v>137</v>
      </c>
      <c r="N1479" s="176" t="s">
        <v>138</v>
      </c>
      <c r="O1479" s="176" t="s">
        <v>137</v>
      </c>
      <c r="P1479" s="300" t="s">
        <v>137</v>
      </c>
      <c r="Q1479" s="176" t="s">
        <v>132</v>
      </c>
      <c r="R1479" s="176" t="s">
        <v>137</v>
      </c>
      <c r="S1479" s="300" t="s">
        <v>137</v>
      </c>
      <c r="T1479" s="176" t="s">
        <v>132</v>
      </c>
      <c r="U1479" s="176" t="s">
        <v>137</v>
      </c>
      <c r="V1479" s="300" t="s">
        <v>137</v>
      </c>
      <c r="W1479" s="176" t="s">
        <v>132</v>
      </c>
      <c r="X1479" s="176" t="s">
        <v>137</v>
      </c>
      <c r="Y1479" s="300" t="s">
        <v>137</v>
      </c>
      <c r="Z1479" s="176" t="s">
        <v>132</v>
      </c>
      <c r="AA1479" s="176" t="s">
        <v>137</v>
      </c>
      <c r="AB1479" s="300" t="s">
        <v>137</v>
      </c>
      <c r="AC1479" s="176" t="s">
        <v>138</v>
      </c>
      <c r="AD1479" s="176" t="s">
        <v>137</v>
      </c>
      <c r="AE1479" s="300" t="s">
        <v>137</v>
      </c>
      <c r="AF1479" s="492" t="s">
        <v>148</v>
      </c>
      <c r="AG1479" s="176"/>
      <c r="AH1479" s="295"/>
      <c r="AI1479" s="176" t="s">
        <v>132</v>
      </c>
      <c r="AJ1479" s="176" t="s">
        <v>137</v>
      </c>
      <c r="AK1479" s="300" t="s">
        <v>137</v>
      </c>
      <c r="AL1479" s="176" t="s">
        <v>132</v>
      </c>
      <c r="AM1479" s="176" t="s">
        <v>137</v>
      </c>
      <c r="AN1479" s="300" t="s">
        <v>137</v>
      </c>
      <c r="AO1479" s="176" t="s">
        <v>138</v>
      </c>
      <c r="AP1479" s="176" t="s">
        <v>137</v>
      </c>
      <c r="AQ1479" s="300"/>
      <c r="AR1479" s="176" t="s">
        <v>132</v>
      </c>
      <c r="AS1479" s="176" t="s">
        <v>137</v>
      </c>
      <c r="AT1479" s="300" t="s">
        <v>137</v>
      </c>
      <c r="AU1479" s="176" t="s">
        <v>132</v>
      </c>
      <c r="AV1479" s="176" t="s">
        <v>137</v>
      </c>
      <c r="AW1479" s="300" t="s">
        <v>137</v>
      </c>
      <c r="AX1479" s="176" t="s">
        <v>132</v>
      </c>
      <c r="AY1479" s="176" t="s">
        <v>137</v>
      </c>
      <c r="AZ1479" s="300" t="s">
        <v>137</v>
      </c>
      <c r="BA1479" s="176" t="s">
        <v>132</v>
      </c>
      <c r="BB1479" s="176" t="s">
        <v>137</v>
      </c>
      <c r="BC1479" s="300" t="s">
        <v>137</v>
      </c>
      <c r="BD1479" s="301">
        <v>2</v>
      </c>
      <c r="BE1479" s="301">
        <v>1</v>
      </c>
      <c r="BF1479" s="498">
        <v>0.5</v>
      </c>
      <c r="BG1479" s="300" t="s">
        <v>9514</v>
      </c>
      <c r="BH1479" s="176">
        <v>0</v>
      </c>
      <c r="BI1479" s="300" t="s">
        <v>137</v>
      </c>
      <c r="BJ1479" s="301">
        <v>4</v>
      </c>
      <c r="BK1479" s="301">
        <v>0</v>
      </c>
      <c r="BL1479" s="498">
        <v>0</v>
      </c>
      <c r="BM1479" s="300" t="s">
        <v>9515</v>
      </c>
      <c r="BN1479" s="176">
        <v>0</v>
      </c>
      <c r="BO1479" s="300" t="s">
        <v>137</v>
      </c>
      <c r="BP1479" s="301">
        <v>2</v>
      </c>
      <c r="BQ1479" s="301">
        <v>1</v>
      </c>
      <c r="BR1479" s="498">
        <v>0.5</v>
      </c>
      <c r="BS1479" s="300" t="s">
        <v>9516</v>
      </c>
      <c r="BT1479" s="176">
        <v>1</v>
      </c>
      <c r="BU1479" s="300" t="s">
        <v>9517</v>
      </c>
      <c r="BV1479" s="301">
        <v>0</v>
      </c>
      <c r="BW1479" s="301">
        <v>0</v>
      </c>
      <c r="BX1479" s="498" t="s">
        <v>148</v>
      </c>
      <c r="BY1479" s="300"/>
      <c r="BZ1479" s="176">
        <v>0</v>
      </c>
      <c r="CA1479" s="300" t="s">
        <v>137</v>
      </c>
      <c r="CB1479" s="301">
        <v>2</v>
      </c>
      <c r="CC1479" s="301">
        <v>2</v>
      </c>
      <c r="CD1479" s="498">
        <v>1</v>
      </c>
      <c r="CE1479" s="300" t="s">
        <v>137</v>
      </c>
      <c r="CF1479" s="176">
        <v>0</v>
      </c>
      <c r="CG1479" s="300" t="s">
        <v>137</v>
      </c>
      <c r="CH1479" s="301">
        <v>1</v>
      </c>
      <c r="CI1479" s="301">
        <v>1</v>
      </c>
      <c r="CJ1479" s="498">
        <v>1</v>
      </c>
      <c r="CK1479" s="176" t="s">
        <v>137</v>
      </c>
      <c r="CL1479" s="176">
        <v>0</v>
      </c>
      <c r="CM1479" s="300" t="s">
        <v>137</v>
      </c>
      <c r="CN1479" s="301">
        <v>3</v>
      </c>
      <c r="CO1479" s="301">
        <v>1</v>
      </c>
      <c r="CP1479" s="498">
        <v>0.33333333333333331</v>
      </c>
      <c r="CQ1479" s="300" t="s">
        <v>2059</v>
      </c>
      <c r="CR1479" s="176">
        <v>0</v>
      </c>
      <c r="CS1479" s="300" t="s">
        <v>137</v>
      </c>
      <c r="CT1479" s="301">
        <v>1</v>
      </c>
      <c r="CU1479" s="301">
        <v>1</v>
      </c>
      <c r="CV1479" s="498">
        <v>1</v>
      </c>
      <c r="CW1479" s="300" t="s">
        <v>137</v>
      </c>
      <c r="CX1479" s="176">
        <v>0</v>
      </c>
      <c r="CY1479" s="300" t="s">
        <v>137</v>
      </c>
      <c r="CZ1479" s="301">
        <v>0</v>
      </c>
      <c r="DA1479" s="301">
        <v>0</v>
      </c>
      <c r="DB1479" s="499" t="s">
        <v>148</v>
      </c>
      <c r="DC1479" s="300" t="s">
        <v>137</v>
      </c>
      <c r="DD1479" s="176">
        <v>0</v>
      </c>
      <c r="DE1479" s="300" t="s">
        <v>137</v>
      </c>
      <c r="DF1479" s="301">
        <v>0</v>
      </c>
      <c r="DG1479" s="301">
        <v>0</v>
      </c>
      <c r="DH1479" s="499" t="s">
        <v>148</v>
      </c>
      <c r="DI1479" s="300" t="s">
        <v>137</v>
      </c>
      <c r="DJ1479" s="176">
        <v>0</v>
      </c>
      <c r="DK1479" s="300" t="s">
        <v>137</v>
      </c>
      <c r="DL1479" s="301">
        <v>0</v>
      </c>
      <c r="DM1479" s="301">
        <v>0</v>
      </c>
      <c r="DN1479" s="499" t="s">
        <v>148</v>
      </c>
      <c r="DO1479" s="300" t="s">
        <v>137</v>
      </c>
      <c r="DP1479" s="176">
        <v>0</v>
      </c>
      <c r="DQ1479" s="300" t="s">
        <v>137</v>
      </c>
      <c r="DR1479" s="301">
        <v>16</v>
      </c>
      <c r="DS1479" s="301">
        <v>0</v>
      </c>
      <c r="DT1479" s="498">
        <v>0</v>
      </c>
      <c r="DU1479" s="300" t="s">
        <v>9518</v>
      </c>
      <c r="DV1479" s="176">
        <v>0</v>
      </c>
      <c r="DW1479" s="300" t="s">
        <v>137</v>
      </c>
      <c r="DX1479" s="301">
        <v>2</v>
      </c>
      <c r="DY1479" s="301">
        <v>0</v>
      </c>
      <c r="DZ1479" s="498">
        <v>0</v>
      </c>
      <c r="EA1479" s="300" t="s">
        <v>6371</v>
      </c>
      <c r="EB1479" s="176">
        <v>0</v>
      </c>
      <c r="EC1479" s="300" t="s">
        <v>137</v>
      </c>
      <c r="ED1479" s="301">
        <v>1</v>
      </c>
      <c r="EE1479" s="301">
        <v>0</v>
      </c>
      <c r="EF1479" s="498">
        <v>0</v>
      </c>
      <c r="EG1479" s="300" t="s">
        <v>9519</v>
      </c>
      <c r="EH1479" s="176">
        <v>0</v>
      </c>
      <c r="EI1479" s="300" t="s">
        <v>137</v>
      </c>
      <c r="EJ1479" s="301">
        <v>1</v>
      </c>
      <c r="EK1479" s="301">
        <v>0</v>
      </c>
      <c r="EL1479" s="498">
        <v>0</v>
      </c>
      <c r="EM1479" s="300" t="s">
        <v>9520</v>
      </c>
      <c r="EN1479" s="176">
        <v>1</v>
      </c>
      <c r="EO1479" s="300" t="s">
        <v>9521</v>
      </c>
      <c r="EP1479" s="301">
        <v>3</v>
      </c>
      <c r="EQ1479" s="301">
        <v>0</v>
      </c>
      <c r="ER1479" s="498">
        <v>0</v>
      </c>
      <c r="ES1479" s="300" t="s">
        <v>9522</v>
      </c>
      <c r="ET1479" s="176">
        <v>3</v>
      </c>
      <c r="EU1479" s="300" t="s">
        <v>9523</v>
      </c>
      <c r="EV1479" s="301">
        <v>0</v>
      </c>
      <c r="EW1479" s="301">
        <v>0</v>
      </c>
      <c r="EX1479" s="498" t="s">
        <v>148</v>
      </c>
      <c r="EY1479" s="300" t="s">
        <v>137</v>
      </c>
      <c r="EZ1479" s="176">
        <v>0</v>
      </c>
      <c r="FA1479" s="300" t="s">
        <v>137</v>
      </c>
      <c r="FB1479" s="301">
        <v>2</v>
      </c>
      <c r="FC1479" s="301">
        <v>0</v>
      </c>
      <c r="FD1479" s="498">
        <v>0</v>
      </c>
      <c r="FE1479" s="300" t="s">
        <v>9524</v>
      </c>
      <c r="FF1479" s="176">
        <v>0</v>
      </c>
      <c r="FG1479" s="300" t="s">
        <v>137</v>
      </c>
      <c r="FH1479" s="301">
        <v>0</v>
      </c>
      <c r="FI1479" s="301">
        <v>0</v>
      </c>
      <c r="FJ1479" s="498" t="s">
        <v>148</v>
      </c>
      <c r="FK1479" s="300" t="s">
        <v>137</v>
      </c>
      <c r="FL1479" s="176">
        <v>0</v>
      </c>
      <c r="FM1479" s="300" t="s">
        <v>137</v>
      </c>
      <c r="FN1479" s="301">
        <v>0</v>
      </c>
      <c r="FO1479" s="301">
        <v>0</v>
      </c>
      <c r="FP1479" s="498" t="s">
        <v>148</v>
      </c>
      <c r="FQ1479" s="300" t="s">
        <v>137</v>
      </c>
      <c r="FR1479" s="176">
        <v>0</v>
      </c>
      <c r="FS1479" s="300" t="s">
        <v>137</v>
      </c>
      <c r="FT1479" s="301">
        <v>0</v>
      </c>
      <c r="FU1479" s="301">
        <v>0</v>
      </c>
      <c r="FV1479" s="498" t="s">
        <v>148</v>
      </c>
      <c r="FW1479" s="300" t="s">
        <v>137</v>
      </c>
      <c r="FX1479" s="176">
        <v>0</v>
      </c>
      <c r="FY1479" s="300" t="s">
        <v>137</v>
      </c>
      <c r="FZ1479" s="301">
        <v>2</v>
      </c>
      <c r="GA1479" s="301">
        <v>2</v>
      </c>
      <c r="GB1479" s="498">
        <v>1</v>
      </c>
      <c r="GC1479" s="300" t="s">
        <v>137</v>
      </c>
      <c r="GD1479" s="176">
        <v>0</v>
      </c>
      <c r="GE1479" s="300" t="s">
        <v>137</v>
      </c>
      <c r="GF1479" s="301">
        <v>7</v>
      </c>
      <c r="GG1479" s="301">
        <v>0</v>
      </c>
      <c r="GH1479" s="498">
        <v>0</v>
      </c>
      <c r="GI1479" s="300" t="s">
        <v>9525</v>
      </c>
      <c r="GJ1479" s="176">
        <v>0</v>
      </c>
      <c r="GK1479" s="300" t="s">
        <v>137</v>
      </c>
      <c r="GL1479" s="176" t="s">
        <v>143</v>
      </c>
      <c r="GM1479" s="300" t="s">
        <v>1431</v>
      </c>
      <c r="GN1479" s="176" t="s">
        <v>146</v>
      </c>
      <c r="GO1479" s="176"/>
      <c r="GP1479" s="176"/>
      <c r="GQ1479" s="176" t="s">
        <v>145</v>
      </c>
      <c r="GR1479" s="176" t="s">
        <v>146</v>
      </c>
      <c r="GS1479" s="176"/>
      <c r="GT1479" s="176"/>
      <c r="GU1479" s="176"/>
      <c r="GV1479" s="176"/>
      <c r="GW1479" s="300"/>
      <c r="GX1479" s="176"/>
      <c r="GY1479" s="176"/>
      <c r="GZ1479" s="176"/>
      <c r="HA1479" s="176"/>
      <c r="HB1479" s="176"/>
      <c r="HC1479" s="176"/>
      <c r="HD1479" s="557" t="s">
        <v>132</v>
      </c>
      <c r="HE1479" s="550" t="s">
        <v>132</v>
      </c>
      <c r="HF1479" s="558" t="s">
        <v>132</v>
      </c>
      <c r="HG1479" s="550"/>
      <c r="HH1479" s="550"/>
      <c r="HI1479" s="558" t="s">
        <v>132</v>
      </c>
      <c r="HJ1479" s="558" t="s">
        <v>148</v>
      </c>
      <c r="HK1479" s="550"/>
    </row>
    <row r="1480" spans="1:219" s="162" customFormat="1" ht="115" customHeight="1">
      <c r="A1480" s="495">
        <v>402265</v>
      </c>
      <c r="B1480" s="176" t="s">
        <v>9377</v>
      </c>
      <c r="C1480" s="176" t="s">
        <v>9526</v>
      </c>
      <c r="D1480" s="176"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6"/>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6">
        <v>2</v>
      </c>
      <c r="BI1480" s="300" t="s">
        <v>9528</v>
      </c>
      <c r="BJ1480" s="301">
        <v>5</v>
      </c>
      <c r="BK1480" s="301">
        <v>0</v>
      </c>
      <c r="BL1480" s="498">
        <v>0</v>
      </c>
      <c r="BM1480" s="300" t="s">
        <v>9527</v>
      </c>
      <c r="BN1480" s="176">
        <v>2</v>
      </c>
      <c r="BO1480" s="300" t="s">
        <v>9528</v>
      </c>
      <c r="BP1480" s="301">
        <v>1</v>
      </c>
      <c r="BQ1480" s="301">
        <v>0</v>
      </c>
      <c r="BR1480" s="498">
        <v>0</v>
      </c>
      <c r="BS1480" s="300" t="s">
        <v>9527</v>
      </c>
      <c r="BT1480" s="176">
        <v>0</v>
      </c>
      <c r="BU1480" s="300" t="s">
        <v>137</v>
      </c>
      <c r="BV1480" s="301">
        <v>0</v>
      </c>
      <c r="BW1480" s="301">
        <v>0</v>
      </c>
      <c r="BX1480" s="498" t="s">
        <v>148</v>
      </c>
      <c r="BY1480" s="300"/>
      <c r="BZ1480" s="176">
        <v>0</v>
      </c>
      <c r="CA1480" s="300" t="s">
        <v>137</v>
      </c>
      <c r="CB1480" s="301">
        <v>0</v>
      </c>
      <c r="CC1480" s="301">
        <v>0</v>
      </c>
      <c r="CD1480" s="498" t="s">
        <v>148</v>
      </c>
      <c r="CE1480" s="300" t="s">
        <v>137</v>
      </c>
      <c r="CF1480" s="176">
        <v>0</v>
      </c>
      <c r="CG1480" s="300" t="s">
        <v>137</v>
      </c>
      <c r="CH1480" s="301">
        <v>0</v>
      </c>
      <c r="CI1480" s="301">
        <v>0</v>
      </c>
      <c r="CJ1480" s="498" t="s">
        <v>148</v>
      </c>
      <c r="CK1480" s="176" t="s">
        <v>137</v>
      </c>
      <c r="CL1480" s="176">
        <v>0</v>
      </c>
      <c r="CM1480" s="300" t="s">
        <v>137</v>
      </c>
      <c r="CN1480" s="301">
        <v>1</v>
      </c>
      <c r="CO1480" s="301">
        <v>1</v>
      </c>
      <c r="CP1480" s="498">
        <v>1</v>
      </c>
      <c r="CQ1480" s="300" t="s">
        <v>137</v>
      </c>
      <c r="CR1480" s="176">
        <v>0</v>
      </c>
      <c r="CS1480" s="300" t="s">
        <v>137</v>
      </c>
      <c r="CT1480" s="301">
        <v>0</v>
      </c>
      <c r="CU1480" s="301">
        <v>0</v>
      </c>
      <c r="CV1480" s="498" t="s">
        <v>148</v>
      </c>
      <c r="CW1480" s="300" t="s">
        <v>137</v>
      </c>
      <c r="CX1480" s="176">
        <v>0</v>
      </c>
      <c r="CY1480" s="300" t="s">
        <v>137</v>
      </c>
      <c r="CZ1480" s="301">
        <v>0</v>
      </c>
      <c r="DA1480" s="301">
        <v>0</v>
      </c>
      <c r="DB1480" s="499" t="s">
        <v>148</v>
      </c>
      <c r="DC1480" s="300" t="s">
        <v>137</v>
      </c>
      <c r="DD1480" s="176">
        <v>0</v>
      </c>
      <c r="DE1480" s="300" t="s">
        <v>137</v>
      </c>
      <c r="DF1480" s="301">
        <v>0</v>
      </c>
      <c r="DG1480" s="301">
        <v>0</v>
      </c>
      <c r="DH1480" s="499" t="s">
        <v>148</v>
      </c>
      <c r="DI1480" s="300" t="s">
        <v>137</v>
      </c>
      <c r="DJ1480" s="176">
        <v>0</v>
      </c>
      <c r="DK1480" s="300" t="s">
        <v>137</v>
      </c>
      <c r="DL1480" s="301">
        <v>0</v>
      </c>
      <c r="DM1480" s="301">
        <v>0</v>
      </c>
      <c r="DN1480" s="499" t="s">
        <v>148</v>
      </c>
      <c r="DO1480" s="300" t="s">
        <v>137</v>
      </c>
      <c r="DP1480" s="176">
        <v>0</v>
      </c>
      <c r="DQ1480" s="300" t="s">
        <v>137</v>
      </c>
      <c r="DR1480" s="301">
        <v>21</v>
      </c>
      <c r="DS1480" s="301">
        <v>0</v>
      </c>
      <c r="DT1480" s="498">
        <v>0</v>
      </c>
      <c r="DU1480" s="300" t="s">
        <v>9529</v>
      </c>
      <c r="DV1480" s="176">
        <v>0</v>
      </c>
      <c r="DW1480" s="300" t="s">
        <v>137</v>
      </c>
      <c r="DX1480" s="301">
        <v>0</v>
      </c>
      <c r="DY1480" s="301">
        <v>0</v>
      </c>
      <c r="DZ1480" s="498" t="s">
        <v>148</v>
      </c>
      <c r="EA1480" s="300" t="s">
        <v>137</v>
      </c>
      <c r="EB1480" s="176">
        <v>0</v>
      </c>
      <c r="EC1480" s="300" t="s">
        <v>137</v>
      </c>
      <c r="ED1480" s="301">
        <v>0</v>
      </c>
      <c r="EE1480" s="301">
        <v>0</v>
      </c>
      <c r="EF1480" s="498" t="s">
        <v>148</v>
      </c>
      <c r="EG1480" s="300" t="s">
        <v>137</v>
      </c>
      <c r="EH1480" s="176">
        <v>0</v>
      </c>
      <c r="EI1480" s="300" t="s">
        <v>137</v>
      </c>
      <c r="EJ1480" s="301">
        <v>2</v>
      </c>
      <c r="EK1480" s="301">
        <v>0</v>
      </c>
      <c r="EL1480" s="498">
        <v>0</v>
      </c>
      <c r="EM1480" s="300" t="s">
        <v>9530</v>
      </c>
      <c r="EN1480" s="176">
        <v>2</v>
      </c>
      <c r="EO1480" s="300" t="s">
        <v>9531</v>
      </c>
      <c r="EP1480" s="301">
        <v>0</v>
      </c>
      <c r="EQ1480" s="301">
        <v>0</v>
      </c>
      <c r="ER1480" s="498" t="s">
        <v>148</v>
      </c>
      <c r="ES1480" s="300" t="s">
        <v>137</v>
      </c>
      <c r="ET1480" s="176">
        <v>0</v>
      </c>
      <c r="EU1480" s="300" t="s">
        <v>137</v>
      </c>
      <c r="EV1480" s="301">
        <v>3</v>
      </c>
      <c r="EW1480" s="301">
        <v>0</v>
      </c>
      <c r="EX1480" s="498">
        <v>0</v>
      </c>
      <c r="EY1480" s="300" t="s">
        <v>9532</v>
      </c>
      <c r="EZ1480" s="176">
        <v>2</v>
      </c>
      <c r="FA1480" s="300" t="s">
        <v>13677</v>
      </c>
      <c r="FB1480" s="301">
        <v>1</v>
      </c>
      <c r="FC1480" s="301">
        <v>0</v>
      </c>
      <c r="FD1480" s="498">
        <v>0</v>
      </c>
      <c r="FE1480" s="300" t="s">
        <v>9532</v>
      </c>
      <c r="FF1480" s="176">
        <v>0</v>
      </c>
      <c r="FG1480" s="300" t="s">
        <v>137</v>
      </c>
      <c r="FH1480" s="301">
        <v>0</v>
      </c>
      <c r="FI1480" s="301">
        <v>0</v>
      </c>
      <c r="FJ1480" s="498" t="s">
        <v>148</v>
      </c>
      <c r="FK1480" s="300" t="s">
        <v>137</v>
      </c>
      <c r="FL1480" s="176">
        <v>0</v>
      </c>
      <c r="FM1480" s="300" t="s">
        <v>137</v>
      </c>
      <c r="FN1480" s="301">
        <v>0</v>
      </c>
      <c r="FO1480" s="301">
        <v>0</v>
      </c>
      <c r="FP1480" s="498" t="s">
        <v>148</v>
      </c>
      <c r="FQ1480" s="300" t="s">
        <v>137</v>
      </c>
      <c r="FR1480" s="176">
        <v>0</v>
      </c>
      <c r="FS1480" s="300" t="s">
        <v>137</v>
      </c>
      <c r="FT1480" s="301">
        <v>0</v>
      </c>
      <c r="FU1480" s="301">
        <v>0</v>
      </c>
      <c r="FV1480" s="498" t="s">
        <v>148</v>
      </c>
      <c r="FW1480" s="300" t="s">
        <v>137</v>
      </c>
      <c r="FX1480" s="176">
        <v>0</v>
      </c>
      <c r="FY1480" s="300" t="s">
        <v>137</v>
      </c>
      <c r="FZ1480" s="301">
        <v>1</v>
      </c>
      <c r="GA1480" s="301">
        <v>0</v>
      </c>
      <c r="GB1480" s="498">
        <v>0</v>
      </c>
      <c r="GC1480" s="300" t="s">
        <v>9533</v>
      </c>
      <c r="GD1480" s="176">
        <v>1</v>
      </c>
      <c r="GE1480" s="300" t="s">
        <v>9534</v>
      </c>
      <c r="GF1480" s="301">
        <v>5</v>
      </c>
      <c r="GG1480" s="301">
        <v>0</v>
      </c>
      <c r="GH1480" s="498">
        <v>0</v>
      </c>
      <c r="GI1480" s="300" t="s">
        <v>9535</v>
      </c>
      <c r="GJ1480" s="176">
        <v>0</v>
      </c>
      <c r="GK1480" s="300" t="s">
        <v>137</v>
      </c>
      <c r="GL1480" s="176" t="s">
        <v>143</v>
      </c>
      <c r="GM1480" s="300"/>
      <c r="GN1480" s="176" t="s">
        <v>133</v>
      </c>
      <c r="GO1480" s="299"/>
      <c r="GP1480" s="299"/>
      <c r="GQ1480" s="176" t="s">
        <v>156</v>
      </c>
      <c r="GR1480" s="176" t="s">
        <v>146</v>
      </c>
      <c r="GS1480" s="176" t="s">
        <v>132</v>
      </c>
      <c r="GT1480" s="176"/>
      <c r="GU1480" s="176" t="s">
        <v>132</v>
      </c>
      <c r="GV1480" s="176" t="s">
        <v>132</v>
      </c>
      <c r="GW1480" s="300"/>
      <c r="GX1480" s="176" t="s">
        <v>132</v>
      </c>
      <c r="GY1480" s="176" t="s">
        <v>132</v>
      </c>
      <c r="GZ1480" s="176" t="s">
        <v>132</v>
      </c>
      <c r="HA1480" s="176" t="s">
        <v>132</v>
      </c>
      <c r="HB1480" s="176"/>
      <c r="HC1480" s="176"/>
      <c r="HD1480" s="557" t="s">
        <v>132</v>
      </c>
      <c r="HE1480" s="550"/>
      <c r="HF1480" s="558" t="s">
        <v>132</v>
      </c>
      <c r="HG1480" s="550"/>
      <c r="HH1480" s="550"/>
      <c r="HI1480" s="558" t="s">
        <v>132</v>
      </c>
      <c r="HJ1480" s="558" t="s">
        <v>148</v>
      </c>
      <c r="HK1480" s="550"/>
    </row>
    <row r="1481" spans="1:219" s="164" customFormat="1" ht="115" customHeight="1">
      <c r="A1481" s="495" t="s">
        <v>19002</v>
      </c>
      <c r="B1481" s="176" t="s">
        <v>9377</v>
      </c>
      <c r="C1481" s="176" t="s">
        <v>9536</v>
      </c>
      <c r="D1481" s="176" t="s">
        <v>100</v>
      </c>
      <c r="E1481" s="176" t="s">
        <v>132</v>
      </c>
      <c r="F1481" s="302" t="s">
        <v>137</v>
      </c>
      <c r="G1481" s="302" t="s">
        <v>137</v>
      </c>
      <c r="H1481" s="176" t="s">
        <v>132</v>
      </c>
      <c r="I1481" s="302" t="s">
        <v>137</v>
      </c>
      <c r="J1481" s="302" t="s">
        <v>137</v>
      </c>
      <c r="K1481" s="501" t="s">
        <v>132</v>
      </c>
      <c r="L1481" s="302" t="s">
        <v>137</v>
      </c>
      <c r="M1481" s="502" t="s">
        <v>137</v>
      </c>
      <c r="N1481" s="176" t="s">
        <v>138</v>
      </c>
      <c r="O1481" s="302"/>
      <c r="P1481" s="302" t="s">
        <v>137</v>
      </c>
      <c r="Q1481" s="176" t="s">
        <v>132</v>
      </c>
      <c r="R1481" s="302" t="s">
        <v>137</v>
      </c>
      <c r="S1481" s="302" t="s">
        <v>137</v>
      </c>
      <c r="T1481" s="176" t="s">
        <v>132</v>
      </c>
      <c r="U1481" s="302" t="s">
        <v>137</v>
      </c>
      <c r="V1481" s="302" t="s">
        <v>137</v>
      </c>
      <c r="W1481" s="176" t="s">
        <v>132</v>
      </c>
      <c r="X1481" s="302" t="s">
        <v>137</v>
      </c>
      <c r="Y1481" s="302" t="s">
        <v>137</v>
      </c>
      <c r="Z1481" s="176" t="s">
        <v>138</v>
      </c>
      <c r="AA1481" s="176" t="s">
        <v>132</v>
      </c>
      <c r="AB1481" s="302" t="s">
        <v>16996</v>
      </c>
      <c r="AC1481" s="176" t="s">
        <v>132</v>
      </c>
      <c r="AD1481" s="176" t="s">
        <v>137</v>
      </c>
      <c r="AE1481" s="302" t="s">
        <v>137</v>
      </c>
      <c r="AF1481" s="492" t="s">
        <v>148</v>
      </c>
      <c r="AG1481" s="176" t="s">
        <v>132</v>
      </c>
      <c r="AH1481" s="295" t="s">
        <v>16997</v>
      </c>
      <c r="AI1481" s="176" t="s">
        <v>132</v>
      </c>
      <c r="AJ1481" s="176" t="s">
        <v>137</v>
      </c>
      <c r="AK1481" s="302" t="s">
        <v>137</v>
      </c>
      <c r="AL1481" s="176" t="s">
        <v>132</v>
      </c>
      <c r="AM1481" s="176" t="s">
        <v>137</v>
      </c>
      <c r="AN1481" s="302" t="s">
        <v>137</v>
      </c>
      <c r="AO1481" s="176" t="s">
        <v>132</v>
      </c>
      <c r="AP1481" s="176" t="s">
        <v>137</v>
      </c>
      <c r="AQ1481" s="302" t="s">
        <v>137</v>
      </c>
      <c r="AR1481" s="176" t="s">
        <v>132</v>
      </c>
      <c r="AS1481" s="176" t="s">
        <v>137</v>
      </c>
      <c r="AT1481" s="302" t="s">
        <v>137</v>
      </c>
      <c r="AU1481" s="176" t="s">
        <v>132</v>
      </c>
      <c r="AV1481" s="302" t="s">
        <v>137</v>
      </c>
      <c r="AW1481" s="302" t="s">
        <v>137</v>
      </c>
      <c r="AX1481" s="176" t="s">
        <v>132</v>
      </c>
      <c r="AY1481" s="176" t="s">
        <v>137</v>
      </c>
      <c r="AZ1481" s="302" t="s">
        <v>137</v>
      </c>
      <c r="BA1481" s="176" t="s">
        <v>138</v>
      </c>
      <c r="BB1481" s="176" t="s">
        <v>132</v>
      </c>
      <c r="BC1481" s="302" t="s">
        <v>9537</v>
      </c>
      <c r="BD1481" s="176">
        <v>7</v>
      </c>
      <c r="BE1481" s="176">
        <v>1</v>
      </c>
      <c r="BF1481" s="503">
        <v>0.14285714285714285</v>
      </c>
      <c r="BG1481" s="302" t="s">
        <v>4777</v>
      </c>
      <c r="BH1481" s="176">
        <v>2</v>
      </c>
      <c r="BI1481" s="302" t="s">
        <v>9545</v>
      </c>
      <c r="BJ1481" s="176">
        <v>18</v>
      </c>
      <c r="BK1481" s="176">
        <v>1</v>
      </c>
      <c r="BL1481" s="503">
        <v>5.5555555555555552E-2</v>
      </c>
      <c r="BM1481" s="302" t="s">
        <v>4777</v>
      </c>
      <c r="BN1481" s="176">
        <v>0</v>
      </c>
      <c r="BO1481" s="302" t="s">
        <v>137</v>
      </c>
      <c r="BP1481" s="176">
        <v>2</v>
      </c>
      <c r="BQ1481" s="176">
        <v>2</v>
      </c>
      <c r="BR1481" s="503">
        <v>1</v>
      </c>
      <c r="BS1481" s="302" t="s">
        <v>137</v>
      </c>
      <c r="BT1481" s="176">
        <v>0</v>
      </c>
      <c r="BU1481" s="302" t="s">
        <v>137</v>
      </c>
      <c r="BV1481" s="176">
        <v>0</v>
      </c>
      <c r="BW1481" s="176">
        <v>0</v>
      </c>
      <c r="BX1481" s="498" t="s">
        <v>148</v>
      </c>
      <c r="BY1481" s="302"/>
      <c r="BZ1481" s="176">
        <v>0</v>
      </c>
      <c r="CA1481" s="302" t="s">
        <v>137</v>
      </c>
      <c r="CB1481" s="176">
        <v>1</v>
      </c>
      <c r="CC1481" s="176">
        <v>0</v>
      </c>
      <c r="CD1481" s="498">
        <v>0</v>
      </c>
      <c r="CE1481" s="302" t="s">
        <v>19127</v>
      </c>
      <c r="CF1481" s="176">
        <v>1</v>
      </c>
      <c r="CG1481" s="302" t="s">
        <v>16998</v>
      </c>
      <c r="CH1481" s="176">
        <v>1</v>
      </c>
      <c r="CI1481" s="176">
        <v>1</v>
      </c>
      <c r="CJ1481" s="498">
        <v>1</v>
      </c>
      <c r="CK1481" s="176" t="s">
        <v>137</v>
      </c>
      <c r="CL1481" s="176">
        <v>0</v>
      </c>
      <c r="CM1481" s="302" t="s">
        <v>137</v>
      </c>
      <c r="CN1481" s="176">
        <v>2</v>
      </c>
      <c r="CO1481" s="176">
        <v>2</v>
      </c>
      <c r="CP1481" s="498">
        <v>1</v>
      </c>
      <c r="CQ1481" s="302" t="s">
        <v>137</v>
      </c>
      <c r="CR1481" s="176">
        <v>0</v>
      </c>
      <c r="CS1481" s="302" t="s">
        <v>137</v>
      </c>
      <c r="CT1481" s="176">
        <v>3</v>
      </c>
      <c r="CU1481" s="176">
        <v>3</v>
      </c>
      <c r="CV1481" s="498">
        <v>1</v>
      </c>
      <c r="CW1481" s="302" t="s">
        <v>137</v>
      </c>
      <c r="CX1481" s="176">
        <v>0</v>
      </c>
      <c r="CY1481" s="302" t="s">
        <v>137</v>
      </c>
      <c r="CZ1481" s="176">
        <v>0</v>
      </c>
      <c r="DA1481" s="176">
        <v>0</v>
      </c>
      <c r="DB1481" s="499" t="s">
        <v>148</v>
      </c>
      <c r="DC1481" s="302" t="s">
        <v>137</v>
      </c>
      <c r="DD1481" s="176">
        <v>0</v>
      </c>
      <c r="DE1481" s="302" t="s">
        <v>137</v>
      </c>
      <c r="DF1481" s="176">
        <v>0</v>
      </c>
      <c r="DG1481" s="176">
        <v>0</v>
      </c>
      <c r="DH1481" s="499" t="s">
        <v>148</v>
      </c>
      <c r="DI1481" s="302" t="s">
        <v>137</v>
      </c>
      <c r="DJ1481" s="176">
        <v>0</v>
      </c>
      <c r="DK1481" s="302" t="s">
        <v>137</v>
      </c>
      <c r="DL1481" s="176">
        <v>0</v>
      </c>
      <c r="DM1481" s="176">
        <v>0</v>
      </c>
      <c r="DN1481" s="499" t="s">
        <v>148</v>
      </c>
      <c r="DO1481" s="302" t="s">
        <v>137</v>
      </c>
      <c r="DP1481" s="176">
        <v>0</v>
      </c>
      <c r="DQ1481" s="302" t="s">
        <v>137</v>
      </c>
      <c r="DR1481" s="176">
        <v>67</v>
      </c>
      <c r="DS1481" s="176">
        <v>0</v>
      </c>
      <c r="DT1481" s="498">
        <v>0</v>
      </c>
      <c r="DU1481" s="302" t="s">
        <v>9538</v>
      </c>
      <c r="DV1481" s="176">
        <v>0</v>
      </c>
      <c r="DW1481" s="302" t="s">
        <v>137</v>
      </c>
      <c r="DX1481" s="176">
        <v>1</v>
      </c>
      <c r="DY1481" s="176">
        <v>0</v>
      </c>
      <c r="DZ1481" s="503">
        <v>0</v>
      </c>
      <c r="EA1481" s="302" t="s">
        <v>9539</v>
      </c>
      <c r="EB1481" s="176">
        <v>0</v>
      </c>
      <c r="EC1481" s="302" t="s">
        <v>137</v>
      </c>
      <c r="ED1481" s="176">
        <v>0</v>
      </c>
      <c r="EE1481" s="176">
        <v>0</v>
      </c>
      <c r="EF1481" s="503" t="s">
        <v>148</v>
      </c>
      <c r="EG1481" s="302" t="s">
        <v>137</v>
      </c>
      <c r="EH1481" s="176">
        <v>0</v>
      </c>
      <c r="EI1481" s="302" t="s">
        <v>137</v>
      </c>
      <c r="EJ1481" s="176">
        <v>4</v>
      </c>
      <c r="EK1481" s="176">
        <v>0</v>
      </c>
      <c r="EL1481" s="503">
        <v>0</v>
      </c>
      <c r="EM1481" s="302" t="s">
        <v>9540</v>
      </c>
      <c r="EN1481" s="176">
        <v>4</v>
      </c>
      <c r="EO1481" s="302" t="s">
        <v>9541</v>
      </c>
      <c r="EP1481" s="176">
        <v>7</v>
      </c>
      <c r="EQ1481" s="176">
        <v>0</v>
      </c>
      <c r="ER1481" s="498">
        <v>0</v>
      </c>
      <c r="ES1481" s="302" t="s">
        <v>9542</v>
      </c>
      <c r="ET1481" s="176">
        <v>2</v>
      </c>
      <c r="EU1481" s="302" t="s">
        <v>9543</v>
      </c>
      <c r="EV1481" s="176">
        <v>19</v>
      </c>
      <c r="EW1481" s="176">
        <v>0</v>
      </c>
      <c r="EX1481" s="498">
        <v>0</v>
      </c>
      <c r="EY1481" s="302" t="s">
        <v>9539</v>
      </c>
      <c r="EZ1481" s="176">
        <v>4</v>
      </c>
      <c r="FA1481" s="302" t="s">
        <v>13678</v>
      </c>
      <c r="FB1481" s="176">
        <v>0</v>
      </c>
      <c r="FC1481" s="176">
        <v>0</v>
      </c>
      <c r="FD1481" s="498" t="s">
        <v>148</v>
      </c>
      <c r="FE1481" s="302" t="s">
        <v>137</v>
      </c>
      <c r="FF1481" s="176">
        <v>0</v>
      </c>
      <c r="FG1481" s="302" t="s">
        <v>137</v>
      </c>
      <c r="FH1481" s="176">
        <v>0</v>
      </c>
      <c r="FI1481" s="176">
        <v>0</v>
      </c>
      <c r="FJ1481" s="498" t="s">
        <v>148</v>
      </c>
      <c r="FK1481" s="302" t="s">
        <v>137</v>
      </c>
      <c r="FL1481" s="176">
        <v>0</v>
      </c>
      <c r="FM1481" s="302" t="s">
        <v>137</v>
      </c>
      <c r="FN1481" s="176">
        <v>0</v>
      </c>
      <c r="FO1481" s="176">
        <v>0</v>
      </c>
      <c r="FP1481" s="498" t="s">
        <v>148</v>
      </c>
      <c r="FQ1481" s="302" t="s">
        <v>137</v>
      </c>
      <c r="FR1481" s="176">
        <v>0</v>
      </c>
      <c r="FS1481" s="302" t="s">
        <v>137</v>
      </c>
      <c r="FT1481" s="176">
        <v>0</v>
      </c>
      <c r="FU1481" s="176">
        <v>0</v>
      </c>
      <c r="FV1481" s="498" t="s">
        <v>148</v>
      </c>
      <c r="FW1481" s="302" t="s">
        <v>137</v>
      </c>
      <c r="FX1481" s="176">
        <v>0</v>
      </c>
      <c r="FY1481" s="302" t="s">
        <v>137</v>
      </c>
      <c r="FZ1481" s="176">
        <v>6</v>
      </c>
      <c r="GA1481" s="176">
        <v>4</v>
      </c>
      <c r="GB1481" s="498">
        <v>0.66666666666666663</v>
      </c>
      <c r="GC1481" s="302" t="s">
        <v>418</v>
      </c>
      <c r="GD1481" s="176">
        <v>0</v>
      </c>
      <c r="GE1481" s="302" t="s">
        <v>137</v>
      </c>
      <c r="GF1481" s="176">
        <v>15</v>
      </c>
      <c r="GG1481" s="176">
        <v>0</v>
      </c>
      <c r="GH1481" s="498">
        <v>0</v>
      </c>
      <c r="GI1481" s="302" t="s">
        <v>9544</v>
      </c>
      <c r="GJ1481" s="176">
        <v>15</v>
      </c>
      <c r="GK1481" s="302" t="s">
        <v>9545</v>
      </c>
      <c r="GL1481" s="176" t="s">
        <v>130</v>
      </c>
      <c r="GM1481" s="302" t="s">
        <v>222</v>
      </c>
      <c r="GN1481" s="299" t="s">
        <v>133</v>
      </c>
      <c r="GO1481" s="504"/>
      <c r="GP1481" s="504"/>
      <c r="GQ1481" s="176" t="s">
        <v>145</v>
      </c>
      <c r="GR1481" s="176" t="s">
        <v>146</v>
      </c>
      <c r="GS1481" s="176"/>
      <c r="GT1481" s="176"/>
      <c r="GU1481" s="176"/>
      <c r="GV1481" s="176"/>
      <c r="GW1481" s="302"/>
      <c r="GX1481" s="176"/>
      <c r="GY1481" s="176"/>
      <c r="GZ1481" s="176"/>
      <c r="HA1481" s="176"/>
      <c r="HB1481" s="176"/>
      <c r="HC1481" s="176"/>
      <c r="HD1481" s="557" t="s">
        <v>132</v>
      </c>
      <c r="HE1481" s="550"/>
      <c r="HF1481" s="558" t="s">
        <v>132</v>
      </c>
      <c r="HG1481" s="550"/>
      <c r="HH1481" s="550"/>
      <c r="HI1481" s="558" t="s">
        <v>132</v>
      </c>
      <c r="HJ1481" s="558" t="s">
        <v>148</v>
      </c>
      <c r="HK1481" s="550"/>
    </row>
    <row r="1482" spans="1:219" s="164" customFormat="1" ht="115" customHeight="1">
      <c r="A1482" s="495">
        <v>402281</v>
      </c>
      <c r="B1482" s="176" t="s">
        <v>9377</v>
      </c>
      <c r="C1482" s="176" t="s">
        <v>9546</v>
      </c>
      <c r="D1482" s="176" t="s">
        <v>102</v>
      </c>
      <c r="E1482" s="176" t="s">
        <v>132</v>
      </c>
      <c r="F1482" s="302" t="s">
        <v>137</v>
      </c>
      <c r="G1482" s="302" t="s">
        <v>137</v>
      </c>
      <c r="H1482" s="176" t="s">
        <v>132</v>
      </c>
      <c r="I1482" s="302" t="s">
        <v>137</v>
      </c>
      <c r="J1482" s="302" t="s">
        <v>137</v>
      </c>
      <c r="K1482" s="501" t="s">
        <v>132</v>
      </c>
      <c r="L1482" s="302" t="s">
        <v>137</v>
      </c>
      <c r="M1482" s="502" t="s">
        <v>137</v>
      </c>
      <c r="N1482" s="176" t="s">
        <v>132</v>
      </c>
      <c r="O1482" s="302" t="s">
        <v>137</v>
      </c>
      <c r="P1482" s="302" t="s">
        <v>137</v>
      </c>
      <c r="Q1482" s="176" t="s">
        <v>132</v>
      </c>
      <c r="R1482" s="302" t="s">
        <v>137</v>
      </c>
      <c r="S1482" s="302" t="s">
        <v>137</v>
      </c>
      <c r="T1482" s="176" t="s">
        <v>132</v>
      </c>
      <c r="U1482" s="302" t="s">
        <v>137</v>
      </c>
      <c r="V1482" s="302" t="s">
        <v>137</v>
      </c>
      <c r="W1482" s="176" t="s">
        <v>132</v>
      </c>
      <c r="X1482" s="302" t="s">
        <v>137</v>
      </c>
      <c r="Y1482" s="302" t="s">
        <v>137</v>
      </c>
      <c r="Z1482" s="176" t="s">
        <v>132</v>
      </c>
      <c r="AA1482" s="176" t="s">
        <v>137</v>
      </c>
      <c r="AB1482" s="302" t="s">
        <v>137</v>
      </c>
      <c r="AC1482" s="176" t="s">
        <v>138</v>
      </c>
      <c r="AD1482" s="176" t="s">
        <v>137</v>
      </c>
      <c r="AE1482" s="302" t="s">
        <v>137</v>
      </c>
      <c r="AF1482" s="492" t="s">
        <v>148</v>
      </c>
      <c r="AG1482" s="176"/>
      <c r="AH1482" s="295"/>
      <c r="AI1482" s="176" t="s">
        <v>132</v>
      </c>
      <c r="AJ1482" s="176" t="s">
        <v>137</v>
      </c>
      <c r="AK1482" s="302"/>
      <c r="AL1482" s="176" t="s">
        <v>132</v>
      </c>
      <c r="AM1482" s="176" t="s">
        <v>137</v>
      </c>
      <c r="AN1482" s="302" t="s">
        <v>137</v>
      </c>
      <c r="AO1482" s="176" t="s">
        <v>132</v>
      </c>
      <c r="AP1482" s="176" t="s">
        <v>137</v>
      </c>
      <c r="AQ1482" s="302" t="s">
        <v>137</v>
      </c>
      <c r="AR1482" s="176" t="s">
        <v>132</v>
      </c>
      <c r="AS1482" s="176" t="s">
        <v>137</v>
      </c>
      <c r="AT1482" s="302" t="s">
        <v>137</v>
      </c>
      <c r="AU1482" s="176" t="s">
        <v>132</v>
      </c>
      <c r="AV1482" s="302" t="s">
        <v>137</v>
      </c>
      <c r="AW1482" s="302" t="s">
        <v>137</v>
      </c>
      <c r="AX1482" s="176" t="s">
        <v>132</v>
      </c>
      <c r="AY1482" s="176" t="s">
        <v>137</v>
      </c>
      <c r="AZ1482" s="302" t="s">
        <v>137</v>
      </c>
      <c r="BA1482" s="176" t="s">
        <v>132</v>
      </c>
      <c r="BB1482" s="176" t="s">
        <v>137</v>
      </c>
      <c r="BC1482" s="302" t="s">
        <v>137</v>
      </c>
      <c r="BD1482" s="176">
        <v>3</v>
      </c>
      <c r="BE1482" s="176">
        <v>1</v>
      </c>
      <c r="BF1482" s="503">
        <v>0.33333333333333331</v>
      </c>
      <c r="BG1482" s="302" t="s">
        <v>9547</v>
      </c>
      <c r="BH1482" s="176">
        <v>0</v>
      </c>
      <c r="BI1482" s="302"/>
      <c r="BJ1482" s="176">
        <v>11</v>
      </c>
      <c r="BK1482" s="176">
        <v>3</v>
      </c>
      <c r="BL1482" s="503">
        <v>0.27272727272727271</v>
      </c>
      <c r="BM1482" s="302" t="s">
        <v>9547</v>
      </c>
      <c r="BN1482" s="176">
        <v>0</v>
      </c>
      <c r="BO1482" s="302" t="s">
        <v>137</v>
      </c>
      <c r="BP1482" s="176">
        <v>1</v>
      </c>
      <c r="BQ1482" s="176">
        <v>1</v>
      </c>
      <c r="BR1482" s="503">
        <v>1</v>
      </c>
      <c r="BS1482" s="302" t="s">
        <v>137</v>
      </c>
      <c r="BT1482" s="176">
        <v>0</v>
      </c>
      <c r="BU1482" s="302" t="s">
        <v>137</v>
      </c>
      <c r="BV1482" s="176">
        <v>0</v>
      </c>
      <c r="BW1482" s="176">
        <v>0</v>
      </c>
      <c r="BX1482" s="498" t="s">
        <v>148</v>
      </c>
      <c r="BY1482" s="302"/>
      <c r="BZ1482" s="176">
        <v>0</v>
      </c>
      <c r="CA1482" s="302" t="s">
        <v>137</v>
      </c>
      <c r="CB1482" s="176">
        <v>0</v>
      </c>
      <c r="CC1482" s="176">
        <v>0</v>
      </c>
      <c r="CD1482" s="498" t="s">
        <v>148</v>
      </c>
      <c r="CE1482" s="302" t="s">
        <v>137</v>
      </c>
      <c r="CF1482" s="176">
        <v>0</v>
      </c>
      <c r="CG1482" s="302" t="s">
        <v>137</v>
      </c>
      <c r="CH1482" s="176">
        <v>1</v>
      </c>
      <c r="CI1482" s="176">
        <v>0</v>
      </c>
      <c r="CJ1482" s="498">
        <v>0</v>
      </c>
      <c r="CK1482" s="302" t="s">
        <v>16999</v>
      </c>
      <c r="CL1482" s="176">
        <v>1</v>
      </c>
      <c r="CM1482" s="302" t="s">
        <v>15386</v>
      </c>
      <c r="CN1482" s="176">
        <v>1</v>
      </c>
      <c r="CO1482" s="176">
        <v>0</v>
      </c>
      <c r="CP1482" s="498">
        <v>0</v>
      </c>
      <c r="CQ1482" s="302" t="s">
        <v>9548</v>
      </c>
      <c r="CR1482" s="176">
        <v>0</v>
      </c>
      <c r="CS1482" s="302" t="s">
        <v>137</v>
      </c>
      <c r="CT1482" s="176">
        <v>0</v>
      </c>
      <c r="CU1482" s="176">
        <v>0</v>
      </c>
      <c r="CV1482" s="498" t="s">
        <v>148</v>
      </c>
      <c r="CW1482" s="302" t="s">
        <v>137</v>
      </c>
      <c r="CX1482" s="176">
        <v>0</v>
      </c>
      <c r="CY1482" s="302" t="s">
        <v>137</v>
      </c>
      <c r="CZ1482" s="176">
        <v>0</v>
      </c>
      <c r="DA1482" s="176">
        <v>0</v>
      </c>
      <c r="DB1482" s="499" t="s">
        <v>148</v>
      </c>
      <c r="DC1482" s="302" t="s">
        <v>137</v>
      </c>
      <c r="DD1482" s="176">
        <v>0</v>
      </c>
      <c r="DE1482" s="302" t="s">
        <v>137</v>
      </c>
      <c r="DF1482" s="176">
        <v>0</v>
      </c>
      <c r="DG1482" s="176">
        <v>0</v>
      </c>
      <c r="DH1482" s="499" t="s">
        <v>148</v>
      </c>
      <c r="DI1482" s="302" t="s">
        <v>137</v>
      </c>
      <c r="DJ1482" s="176">
        <v>0</v>
      </c>
      <c r="DK1482" s="302" t="s">
        <v>137</v>
      </c>
      <c r="DL1482" s="176">
        <v>0</v>
      </c>
      <c r="DM1482" s="176">
        <v>0</v>
      </c>
      <c r="DN1482" s="499" t="s">
        <v>148</v>
      </c>
      <c r="DO1482" s="302" t="s">
        <v>137</v>
      </c>
      <c r="DP1482" s="176">
        <v>0</v>
      </c>
      <c r="DQ1482" s="302" t="s">
        <v>137</v>
      </c>
      <c r="DR1482" s="176">
        <v>23</v>
      </c>
      <c r="DS1482" s="176">
        <v>0</v>
      </c>
      <c r="DT1482" s="498">
        <v>0</v>
      </c>
      <c r="DU1482" s="302" t="s">
        <v>9549</v>
      </c>
      <c r="DV1482" s="176">
        <v>0</v>
      </c>
      <c r="DW1482" s="302" t="s">
        <v>137</v>
      </c>
      <c r="DX1482" s="176">
        <v>0</v>
      </c>
      <c r="DY1482" s="176">
        <v>0</v>
      </c>
      <c r="DZ1482" s="503" t="s">
        <v>148</v>
      </c>
      <c r="EA1482" s="302" t="s">
        <v>137</v>
      </c>
      <c r="EB1482" s="176">
        <v>0</v>
      </c>
      <c r="EC1482" s="302" t="s">
        <v>137</v>
      </c>
      <c r="ED1482" s="176">
        <v>0</v>
      </c>
      <c r="EE1482" s="176">
        <v>0</v>
      </c>
      <c r="EF1482" s="503" t="s">
        <v>148</v>
      </c>
      <c r="EG1482" s="302" t="s">
        <v>137</v>
      </c>
      <c r="EH1482" s="176">
        <v>0</v>
      </c>
      <c r="EI1482" s="302" t="s">
        <v>137</v>
      </c>
      <c r="EJ1482" s="176">
        <v>3</v>
      </c>
      <c r="EK1482" s="176">
        <v>0</v>
      </c>
      <c r="EL1482" s="503">
        <v>0</v>
      </c>
      <c r="EM1482" s="302" t="s">
        <v>17000</v>
      </c>
      <c r="EN1482" s="176">
        <v>3</v>
      </c>
      <c r="EO1482" s="302" t="s">
        <v>9550</v>
      </c>
      <c r="EP1482" s="176">
        <v>1</v>
      </c>
      <c r="EQ1482" s="176">
        <v>0</v>
      </c>
      <c r="ER1482" s="498">
        <v>0</v>
      </c>
      <c r="ES1482" s="302" t="s">
        <v>15387</v>
      </c>
      <c r="ET1482" s="176">
        <v>1</v>
      </c>
      <c r="EU1482" s="302" t="s">
        <v>9551</v>
      </c>
      <c r="EV1482" s="176">
        <v>12</v>
      </c>
      <c r="EW1482" s="176">
        <v>0</v>
      </c>
      <c r="EX1482" s="498">
        <v>0</v>
      </c>
      <c r="EY1482" s="302" t="s">
        <v>17001</v>
      </c>
      <c r="EZ1482" s="176">
        <v>12</v>
      </c>
      <c r="FA1482" s="302" t="s">
        <v>17001</v>
      </c>
      <c r="FB1482" s="176">
        <v>3</v>
      </c>
      <c r="FC1482" s="176">
        <v>0</v>
      </c>
      <c r="FD1482" s="498">
        <v>0</v>
      </c>
      <c r="FE1482" s="302" t="s">
        <v>9552</v>
      </c>
      <c r="FF1482" s="176">
        <v>2</v>
      </c>
      <c r="FG1482" s="302" t="s">
        <v>9553</v>
      </c>
      <c r="FH1482" s="176">
        <v>0</v>
      </c>
      <c r="FI1482" s="176">
        <v>0</v>
      </c>
      <c r="FJ1482" s="498" t="s">
        <v>148</v>
      </c>
      <c r="FK1482" s="302" t="s">
        <v>137</v>
      </c>
      <c r="FL1482" s="176">
        <v>0</v>
      </c>
      <c r="FM1482" s="302" t="s">
        <v>137</v>
      </c>
      <c r="FN1482" s="176">
        <v>0</v>
      </c>
      <c r="FO1482" s="176">
        <v>0</v>
      </c>
      <c r="FP1482" s="498" t="s">
        <v>148</v>
      </c>
      <c r="FQ1482" s="302" t="s">
        <v>137</v>
      </c>
      <c r="FR1482" s="176">
        <v>0</v>
      </c>
      <c r="FS1482" s="302" t="s">
        <v>137</v>
      </c>
      <c r="FT1482" s="176">
        <v>0</v>
      </c>
      <c r="FU1482" s="176">
        <v>0</v>
      </c>
      <c r="FV1482" s="498" t="s">
        <v>148</v>
      </c>
      <c r="FW1482" s="302" t="s">
        <v>137</v>
      </c>
      <c r="FX1482" s="176">
        <v>0</v>
      </c>
      <c r="FY1482" s="302" t="s">
        <v>137</v>
      </c>
      <c r="FZ1482" s="176">
        <v>2</v>
      </c>
      <c r="GA1482" s="176">
        <v>2</v>
      </c>
      <c r="GB1482" s="498">
        <v>1</v>
      </c>
      <c r="GC1482" s="302" t="s">
        <v>137</v>
      </c>
      <c r="GD1482" s="176">
        <v>0</v>
      </c>
      <c r="GE1482" s="302" t="s">
        <v>137</v>
      </c>
      <c r="GF1482" s="176">
        <v>15</v>
      </c>
      <c r="GG1482" s="176">
        <v>15</v>
      </c>
      <c r="GH1482" s="498">
        <v>1</v>
      </c>
      <c r="GI1482" s="302"/>
      <c r="GJ1482" s="176">
        <v>0</v>
      </c>
      <c r="GK1482" s="302" t="s">
        <v>137</v>
      </c>
      <c r="GL1482" s="176" t="s">
        <v>12125</v>
      </c>
      <c r="GM1482" s="302" t="s">
        <v>1431</v>
      </c>
      <c r="GN1482" s="299" t="s">
        <v>133</v>
      </c>
      <c r="GO1482" s="504"/>
      <c r="GP1482" s="504"/>
      <c r="GQ1482" s="176" t="s">
        <v>145</v>
      </c>
      <c r="GR1482" s="176" t="s">
        <v>146</v>
      </c>
      <c r="GS1482" s="176"/>
      <c r="GT1482" s="176"/>
      <c r="GU1482" s="176"/>
      <c r="GV1482" s="176"/>
      <c r="GW1482" s="302" t="s">
        <v>9554</v>
      </c>
      <c r="GX1482" s="176"/>
      <c r="GY1482" s="176"/>
      <c r="GZ1482" s="176"/>
      <c r="HA1482" s="176"/>
      <c r="HB1482" s="176"/>
      <c r="HC1482" s="176"/>
      <c r="HD1482" s="557"/>
      <c r="HE1482" s="550"/>
      <c r="HF1482" s="558" t="s">
        <v>132</v>
      </c>
      <c r="HG1482" s="550"/>
      <c r="HH1482" s="550"/>
      <c r="HI1482" s="558" t="s">
        <v>132</v>
      </c>
      <c r="HJ1482" s="558" t="s">
        <v>148</v>
      </c>
      <c r="HK1482" s="550"/>
    </row>
    <row r="1483" spans="1:219" s="164" customFormat="1" ht="115" customHeight="1">
      <c r="A1483" s="495">
        <v>402290</v>
      </c>
      <c r="B1483" s="176" t="s">
        <v>9377</v>
      </c>
      <c r="C1483" s="176" t="s">
        <v>9555</v>
      </c>
      <c r="D1483" s="176" t="s">
        <v>98</v>
      </c>
      <c r="E1483" s="176" t="s">
        <v>132</v>
      </c>
      <c r="F1483" s="302" t="s">
        <v>137</v>
      </c>
      <c r="G1483" s="302" t="s">
        <v>137</v>
      </c>
      <c r="H1483" s="176" t="s">
        <v>132</v>
      </c>
      <c r="I1483" s="302" t="s">
        <v>137</v>
      </c>
      <c r="J1483" s="302" t="s">
        <v>137</v>
      </c>
      <c r="K1483" s="501" t="s">
        <v>132</v>
      </c>
      <c r="L1483" s="302" t="s">
        <v>137</v>
      </c>
      <c r="M1483" s="502" t="s">
        <v>137</v>
      </c>
      <c r="N1483" s="176" t="s">
        <v>132</v>
      </c>
      <c r="O1483" s="302" t="s">
        <v>137</v>
      </c>
      <c r="P1483" s="302" t="s">
        <v>137</v>
      </c>
      <c r="Q1483" s="176"/>
      <c r="R1483" s="302" t="s">
        <v>137</v>
      </c>
      <c r="S1483" s="302" t="s">
        <v>137</v>
      </c>
      <c r="T1483" s="176" t="s">
        <v>132</v>
      </c>
      <c r="U1483" s="302" t="s">
        <v>137</v>
      </c>
      <c r="V1483" s="302" t="s">
        <v>137</v>
      </c>
      <c r="W1483" s="176" t="s">
        <v>132</v>
      </c>
      <c r="X1483" s="302" t="s">
        <v>137</v>
      </c>
      <c r="Y1483" s="302" t="s">
        <v>137</v>
      </c>
      <c r="Z1483" s="176" t="s">
        <v>138</v>
      </c>
      <c r="AA1483" s="176" t="s">
        <v>132</v>
      </c>
      <c r="AB1483" s="302" t="s">
        <v>9556</v>
      </c>
      <c r="AC1483" s="176" t="s">
        <v>138</v>
      </c>
      <c r="AD1483" s="176" t="s">
        <v>137</v>
      </c>
      <c r="AE1483" s="302" t="s">
        <v>137</v>
      </c>
      <c r="AF1483" s="492" t="s">
        <v>148</v>
      </c>
      <c r="AG1483" s="176"/>
      <c r="AH1483" s="295"/>
      <c r="AI1483" s="176" t="s">
        <v>132</v>
      </c>
      <c r="AJ1483" s="176" t="s">
        <v>137</v>
      </c>
      <c r="AK1483" s="302" t="s">
        <v>137</v>
      </c>
      <c r="AL1483" s="176" t="s">
        <v>132</v>
      </c>
      <c r="AM1483" s="176" t="s">
        <v>137</v>
      </c>
      <c r="AN1483" s="302" t="s">
        <v>137</v>
      </c>
      <c r="AO1483" s="176" t="s">
        <v>132</v>
      </c>
      <c r="AP1483" s="176" t="s">
        <v>137</v>
      </c>
      <c r="AQ1483" s="302" t="s">
        <v>137</v>
      </c>
      <c r="AR1483" s="176" t="s">
        <v>132</v>
      </c>
      <c r="AS1483" s="176" t="s">
        <v>137</v>
      </c>
      <c r="AT1483" s="302" t="s">
        <v>137</v>
      </c>
      <c r="AU1483" s="176" t="s">
        <v>132</v>
      </c>
      <c r="AV1483" s="302" t="s">
        <v>137</v>
      </c>
      <c r="AW1483" s="302" t="s">
        <v>137</v>
      </c>
      <c r="AX1483" s="176" t="s">
        <v>132</v>
      </c>
      <c r="AY1483" s="176" t="s">
        <v>137</v>
      </c>
      <c r="AZ1483" s="302" t="s">
        <v>137</v>
      </c>
      <c r="BA1483" s="176" t="s">
        <v>132</v>
      </c>
      <c r="BB1483" s="176" t="s">
        <v>137</v>
      </c>
      <c r="BC1483" s="302" t="s">
        <v>137</v>
      </c>
      <c r="BD1483" s="176">
        <v>4</v>
      </c>
      <c r="BE1483" s="176">
        <v>0</v>
      </c>
      <c r="BF1483" s="503">
        <v>0</v>
      </c>
      <c r="BG1483" s="302" t="s">
        <v>9557</v>
      </c>
      <c r="BH1483" s="176">
        <v>0</v>
      </c>
      <c r="BI1483" s="302"/>
      <c r="BJ1483" s="176">
        <v>6</v>
      </c>
      <c r="BK1483" s="176">
        <v>0</v>
      </c>
      <c r="BL1483" s="503">
        <v>0</v>
      </c>
      <c r="BM1483" s="302" t="s">
        <v>9557</v>
      </c>
      <c r="BN1483" s="176">
        <v>0</v>
      </c>
      <c r="BO1483" s="302" t="s">
        <v>137</v>
      </c>
      <c r="BP1483" s="176">
        <v>2</v>
      </c>
      <c r="BQ1483" s="176">
        <v>0</v>
      </c>
      <c r="BR1483" s="503">
        <v>0</v>
      </c>
      <c r="BS1483" s="302" t="s">
        <v>9557</v>
      </c>
      <c r="BT1483" s="176">
        <v>0</v>
      </c>
      <c r="BU1483" s="302" t="s">
        <v>137</v>
      </c>
      <c r="BV1483" s="176">
        <v>0</v>
      </c>
      <c r="BW1483" s="176">
        <v>0</v>
      </c>
      <c r="BX1483" s="498" t="s">
        <v>148</v>
      </c>
      <c r="BY1483" s="302"/>
      <c r="BZ1483" s="176">
        <v>0</v>
      </c>
      <c r="CA1483" s="302" t="s">
        <v>137</v>
      </c>
      <c r="CB1483" s="176">
        <v>0</v>
      </c>
      <c r="CC1483" s="176">
        <v>0</v>
      </c>
      <c r="CD1483" s="498" t="s">
        <v>148</v>
      </c>
      <c r="CE1483" s="302" t="s">
        <v>137</v>
      </c>
      <c r="CF1483" s="176">
        <v>0</v>
      </c>
      <c r="CG1483" s="302" t="s">
        <v>137</v>
      </c>
      <c r="CH1483" s="176">
        <v>0</v>
      </c>
      <c r="CI1483" s="176">
        <v>0</v>
      </c>
      <c r="CJ1483" s="498" t="s">
        <v>148</v>
      </c>
      <c r="CK1483" s="176" t="s">
        <v>137</v>
      </c>
      <c r="CL1483" s="176">
        <v>0</v>
      </c>
      <c r="CM1483" s="302" t="s">
        <v>137</v>
      </c>
      <c r="CN1483" s="176">
        <v>2</v>
      </c>
      <c r="CO1483" s="176">
        <v>0</v>
      </c>
      <c r="CP1483" s="498">
        <v>0</v>
      </c>
      <c r="CQ1483" s="302" t="s">
        <v>9557</v>
      </c>
      <c r="CR1483" s="176">
        <v>0</v>
      </c>
      <c r="CS1483" s="302" t="s">
        <v>137</v>
      </c>
      <c r="CT1483" s="176">
        <v>0</v>
      </c>
      <c r="CU1483" s="176">
        <v>0</v>
      </c>
      <c r="CV1483" s="498" t="s">
        <v>148</v>
      </c>
      <c r="CW1483" s="302" t="s">
        <v>137</v>
      </c>
      <c r="CX1483" s="176">
        <v>0</v>
      </c>
      <c r="CY1483" s="302" t="s">
        <v>137</v>
      </c>
      <c r="CZ1483" s="176">
        <v>0</v>
      </c>
      <c r="DA1483" s="176">
        <v>0</v>
      </c>
      <c r="DB1483" s="499" t="s">
        <v>148</v>
      </c>
      <c r="DC1483" s="302" t="s">
        <v>137</v>
      </c>
      <c r="DD1483" s="176">
        <v>0</v>
      </c>
      <c r="DE1483" s="302" t="s">
        <v>137</v>
      </c>
      <c r="DF1483" s="176">
        <v>0</v>
      </c>
      <c r="DG1483" s="176">
        <v>0</v>
      </c>
      <c r="DH1483" s="499" t="s">
        <v>148</v>
      </c>
      <c r="DI1483" s="302" t="s">
        <v>137</v>
      </c>
      <c r="DJ1483" s="176">
        <v>0</v>
      </c>
      <c r="DK1483" s="302" t="s">
        <v>137</v>
      </c>
      <c r="DL1483" s="176">
        <v>3</v>
      </c>
      <c r="DM1483" s="176">
        <v>0</v>
      </c>
      <c r="DN1483" s="499">
        <v>0</v>
      </c>
      <c r="DO1483" s="302" t="s">
        <v>9557</v>
      </c>
      <c r="DP1483" s="176">
        <v>0</v>
      </c>
      <c r="DQ1483" s="302" t="s">
        <v>137</v>
      </c>
      <c r="DR1483" s="176">
        <v>6</v>
      </c>
      <c r="DS1483" s="176">
        <v>0</v>
      </c>
      <c r="DT1483" s="498">
        <v>0</v>
      </c>
      <c r="DU1483" s="302" t="s">
        <v>9557</v>
      </c>
      <c r="DV1483" s="176">
        <v>5</v>
      </c>
      <c r="DW1483" s="302" t="s">
        <v>9557</v>
      </c>
      <c r="DX1483" s="176">
        <v>5</v>
      </c>
      <c r="DY1483" s="176">
        <v>0</v>
      </c>
      <c r="DZ1483" s="503">
        <v>0</v>
      </c>
      <c r="EA1483" s="302" t="s">
        <v>9557</v>
      </c>
      <c r="EB1483" s="176">
        <v>0</v>
      </c>
      <c r="EC1483" s="302" t="s">
        <v>137</v>
      </c>
      <c r="ED1483" s="176">
        <v>0</v>
      </c>
      <c r="EE1483" s="176">
        <v>0</v>
      </c>
      <c r="EF1483" s="503" t="s">
        <v>148</v>
      </c>
      <c r="EG1483" s="302" t="s">
        <v>137</v>
      </c>
      <c r="EH1483" s="176">
        <v>0</v>
      </c>
      <c r="EI1483" s="302" t="s">
        <v>137</v>
      </c>
      <c r="EJ1483" s="176">
        <v>3</v>
      </c>
      <c r="EK1483" s="176">
        <v>0</v>
      </c>
      <c r="EL1483" s="503">
        <v>0</v>
      </c>
      <c r="EM1483" s="302" t="s">
        <v>9557</v>
      </c>
      <c r="EN1483" s="176">
        <v>3</v>
      </c>
      <c r="EO1483" s="302" t="s">
        <v>9557</v>
      </c>
      <c r="EP1483" s="176">
        <v>0</v>
      </c>
      <c r="EQ1483" s="176">
        <v>0</v>
      </c>
      <c r="ER1483" s="498" t="s">
        <v>148</v>
      </c>
      <c r="ES1483" s="302" t="s">
        <v>137</v>
      </c>
      <c r="ET1483" s="176">
        <v>0</v>
      </c>
      <c r="EU1483" s="302" t="s">
        <v>137</v>
      </c>
      <c r="EV1483" s="176">
        <v>6</v>
      </c>
      <c r="EW1483" s="176">
        <v>0</v>
      </c>
      <c r="EX1483" s="498">
        <v>0</v>
      </c>
      <c r="EY1483" s="302" t="s">
        <v>9557</v>
      </c>
      <c r="EZ1483" s="176">
        <v>0</v>
      </c>
      <c r="FA1483" s="302" t="s">
        <v>137</v>
      </c>
      <c r="FB1483" s="176">
        <v>2</v>
      </c>
      <c r="FC1483" s="176">
        <v>0</v>
      </c>
      <c r="FD1483" s="498">
        <v>0</v>
      </c>
      <c r="FE1483" s="302" t="s">
        <v>9557</v>
      </c>
      <c r="FF1483" s="176">
        <v>0</v>
      </c>
      <c r="FG1483" s="302" t="s">
        <v>137</v>
      </c>
      <c r="FH1483" s="176">
        <v>2</v>
      </c>
      <c r="FI1483" s="176">
        <v>0</v>
      </c>
      <c r="FJ1483" s="498">
        <v>0</v>
      </c>
      <c r="FK1483" s="302" t="s">
        <v>9557</v>
      </c>
      <c r="FL1483" s="176">
        <v>1</v>
      </c>
      <c r="FM1483" s="302" t="s">
        <v>9557</v>
      </c>
      <c r="FN1483" s="176">
        <v>0</v>
      </c>
      <c r="FO1483" s="176">
        <v>0</v>
      </c>
      <c r="FP1483" s="498" t="s">
        <v>148</v>
      </c>
      <c r="FQ1483" s="302" t="s">
        <v>137</v>
      </c>
      <c r="FR1483" s="176">
        <v>0</v>
      </c>
      <c r="FS1483" s="302" t="s">
        <v>137</v>
      </c>
      <c r="FT1483" s="176">
        <v>0</v>
      </c>
      <c r="FU1483" s="176">
        <v>0</v>
      </c>
      <c r="FV1483" s="498" t="s">
        <v>148</v>
      </c>
      <c r="FW1483" s="302" t="s">
        <v>137</v>
      </c>
      <c r="FX1483" s="176">
        <v>0</v>
      </c>
      <c r="FY1483" s="302" t="s">
        <v>137</v>
      </c>
      <c r="FZ1483" s="176">
        <v>2</v>
      </c>
      <c r="GA1483" s="176">
        <v>0</v>
      </c>
      <c r="GB1483" s="498">
        <v>0</v>
      </c>
      <c r="GC1483" s="302" t="s">
        <v>9557</v>
      </c>
      <c r="GD1483" s="176">
        <v>0</v>
      </c>
      <c r="GE1483" s="302" t="s">
        <v>137</v>
      </c>
      <c r="GF1483" s="176">
        <v>9</v>
      </c>
      <c r="GG1483" s="176">
        <v>0</v>
      </c>
      <c r="GH1483" s="498">
        <v>0</v>
      </c>
      <c r="GI1483" s="302" t="s">
        <v>9557</v>
      </c>
      <c r="GJ1483" s="176">
        <v>0</v>
      </c>
      <c r="GK1483" s="302" t="s">
        <v>137</v>
      </c>
      <c r="GL1483" s="176" t="s">
        <v>143</v>
      </c>
      <c r="GM1483" s="302" t="s">
        <v>1431</v>
      </c>
      <c r="GN1483" s="299" t="s">
        <v>146</v>
      </c>
      <c r="GO1483" s="504"/>
      <c r="GP1483" s="504"/>
      <c r="GQ1483" s="176" t="s">
        <v>145</v>
      </c>
      <c r="GR1483" s="176" t="s">
        <v>146</v>
      </c>
      <c r="GS1483" s="176"/>
      <c r="GT1483" s="176"/>
      <c r="GU1483" s="176"/>
      <c r="GV1483" s="176"/>
      <c r="GW1483" s="302"/>
      <c r="GX1483" s="176"/>
      <c r="GY1483" s="176"/>
      <c r="GZ1483" s="176"/>
      <c r="HA1483" s="176"/>
      <c r="HB1483" s="176"/>
      <c r="HC1483" s="176"/>
      <c r="HD1483" s="557" t="s">
        <v>132</v>
      </c>
      <c r="HE1483" s="550"/>
      <c r="HF1483" s="558" t="s">
        <v>132</v>
      </c>
      <c r="HG1483" s="550"/>
      <c r="HH1483" s="550"/>
      <c r="HI1483" s="558" t="s">
        <v>132</v>
      </c>
      <c r="HJ1483" s="558" t="s">
        <v>148</v>
      </c>
      <c r="HK1483" s="550"/>
    </row>
    <row r="1484" spans="1:219" s="164" customFormat="1" ht="115" customHeight="1">
      <c r="A1484" s="495">
        <v>402303</v>
      </c>
      <c r="B1484" s="176" t="s">
        <v>9377</v>
      </c>
      <c r="C1484" s="176" t="s">
        <v>9558</v>
      </c>
      <c r="D1484" s="176" t="s">
        <v>102</v>
      </c>
      <c r="E1484" s="176" t="s">
        <v>132</v>
      </c>
      <c r="F1484" s="302" t="s">
        <v>137</v>
      </c>
      <c r="G1484" s="302" t="s">
        <v>137</v>
      </c>
      <c r="H1484" s="176" t="s">
        <v>132</v>
      </c>
      <c r="I1484" s="302" t="s">
        <v>137</v>
      </c>
      <c r="J1484" s="302" t="s">
        <v>137</v>
      </c>
      <c r="K1484" s="501" t="s">
        <v>132</v>
      </c>
      <c r="L1484" s="302" t="s">
        <v>137</v>
      </c>
      <c r="M1484" s="502" t="s">
        <v>137</v>
      </c>
      <c r="N1484" s="176" t="s">
        <v>132</v>
      </c>
      <c r="O1484" s="302" t="s">
        <v>137</v>
      </c>
      <c r="P1484" s="302" t="s">
        <v>137</v>
      </c>
      <c r="Q1484" s="176" t="s">
        <v>132</v>
      </c>
      <c r="R1484" s="302" t="s">
        <v>137</v>
      </c>
      <c r="S1484" s="302" t="s">
        <v>137</v>
      </c>
      <c r="T1484" s="176" t="s">
        <v>132</v>
      </c>
      <c r="U1484" s="302" t="s">
        <v>137</v>
      </c>
      <c r="V1484" s="302" t="s">
        <v>137</v>
      </c>
      <c r="W1484" s="176" t="s">
        <v>132</v>
      </c>
      <c r="X1484" s="302" t="s">
        <v>137</v>
      </c>
      <c r="Y1484" s="302" t="s">
        <v>137</v>
      </c>
      <c r="Z1484" s="176" t="s">
        <v>132</v>
      </c>
      <c r="AA1484" s="176" t="s">
        <v>137</v>
      </c>
      <c r="AB1484" s="302" t="s">
        <v>137</v>
      </c>
      <c r="AC1484" s="176" t="s">
        <v>132</v>
      </c>
      <c r="AD1484" s="176" t="s">
        <v>137</v>
      </c>
      <c r="AE1484" s="302" t="s">
        <v>137</v>
      </c>
      <c r="AF1484" s="492" t="s">
        <v>132</v>
      </c>
      <c r="AG1484" s="176"/>
      <c r="AH1484" s="295"/>
      <c r="AI1484" s="176" t="s">
        <v>132</v>
      </c>
      <c r="AJ1484" s="176" t="s">
        <v>137</v>
      </c>
      <c r="AK1484" s="302" t="s">
        <v>137</v>
      </c>
      <c r="AL1484" s="176" t="s">
        <v>132</v>
      </c>
      <c r="AM1484" s="176" t="s">
        <v>137</v>
      </c>
      <c r="AN1484" s="302" t="s">
        <v>137</v>
      </c>
      <c r="AO1484" s="176" t="s">
        <v>132</v>
      </c>
      <c r="AP1484" s="176" t="s">
        <v>137</v>
      </c>
      <c r="AQ1484" s="302" t="s">
        <v>137</v>
      </c>
      <c r="AR1484" s="176" t="s">
        <v>132</v>
      </c>
      <c r="AS1484" s="176" t="s">
        <v>137</v>
      </c>
      <c r="AT1484" s="302" t="s">
        <v>137</v>
      </c>
      <c r="AU1484" s="176" t="s">
        <v>132</v>
      </c>
      <c r="AV1484" s="302" t="s">
        <v>137</v>
      </c>
      <c r="AW1484" s="302" t="s">
        <v>137</v>
      </c>
      <c r="AX1484" s="176" t="s">
        <v>132</v>
      </c>
      <c r="AY1484" s="176" t="s">
        <v>137</v>
      </c>
      <c r="AZ1484" s="302" t="s">
        <v>137</v>
      </c>
      <c r="BA1484" s="176"/>
      <c r="BB1484" s="176" t="s">
        <v>137</v>
      </c>
      <c r="BC1484" s="302" t="s">
        <v>137</v>
      </c>
      <c r="BD1484" s="176">
        <v>2</v>
      </c>
      <c r="BE1484" s="176">
        <v>2</v>
      </c>
      <c r="BF1484" s="503">
        <v>1</v>
      </c>
      <c r="BG1484" s="302"/>
      <c r="BH1484" s="176">
        <v>0</v>
      </c>
      <c r="BI1484" s="302" t="s">
        <v>137</v>
      </c>
      <c r="BJ1484" s="176">
        <v>9</v>
      </c>
      <c r="BK1484" s="176">
        <v>9</v>
      </c>
      <c r="BL1484" s="503">
        <v>1</v>
      </c>
      <c r="BM1484" s="302"/>
      <c r="BN1484" s="176">
        <v>0</v>
      </c>
      <c r="BO1484" s="302" t="s">
        <v>137</v>
      </c>
      <c r="BP1484" s="176">
        <v>0</v>
      </c>
      <c r="BQ1484" s="176">
        <v>0</v>
      </c>
      <c r="BR1484" s="503" t="s">
        <v>148</v>
      </c>
      <c r="BS1484" s="302" t="s">
        <v>137</v>
      </c>
      <c r="BT1484" s="176">
        <v>0</v>
      </c>
      <c r="BU1484" s="302" t="s">
        <v>137</v>
      </c>
      <c r="BV1484" s="176">
        <v>0</v>
      </c>
      <c r="BW1484" s="176">
        <v>0</v>
      </c>
      <c r="BX1484" s="498" t="s">
        <v>148</v>
      </c>
      <c r="BY1484" s="302"/>
      <c r="BZ1484" s="176">
        <v>0</v>
      </c>
      <c r="CA1484" s="302" t="s">
        <v>137</v>
      </c>
      <c r="CB1484" s="176">
        <v>0</v>
      </c>
      <c r="CC1484" s="176">
        <v>0</v>
      </c>
      <c r="CD1484" s="498" t="s">
        <v>148</v>
      </c>
      <c r="CE1484" s="302" t="s">
        <v>137</v>
      </c>
      <c r="CF1484" s="176">
        <v>0</v>
      </c>
      <c r="CG1484" s="302" t="s">
        <v>137</v>
      </c>
      <c r="CH1484" s="176">
        <v>1</v>
      </c>
      <c r="CI1484" s="176">
        <v>1</v>
      </c>
      <c r="CJ1484" s="498">
        <v>1</v>
      </c>
      <c r="CK1484" s="176" t="s">
        <v>137</v>
      </c>
      <c r="CL1484" s="176">
        <v>0</v>
      </c>
      <c r="CM1484" s="302" t="s">
        <v>137</v>
      </c>
      <c r="CN1484" s="176">
        <v>1</v>
      </c>
      <c r="CO1484" s="176">
        <v>1</v>
      </c>
      <c r="CP1484" s="498">
        <v>1</v>
      </c>
      <c r="CQ1484" s="302" t="s">
        <v>137</v>
      </c>
      <c r="CR1484" s="176">
        <v>0</v>
      </c>
      <c r="CS1484" s="302" t="s">
        <v>137</v>
      </c>
      <c r="CT1484" s="176">
        <v>2</v>
      </c>
      <c r="CU1484" s="176">
        <v>2</v>
      </c>
      <c r="CV1484" s="498">
        <v>1</v>
      </c>
      <c r="CW1484" s="302" t="s">
        <v>137</v>
      </c>
      <c r="CX1484" s="176">
        <v>0</v>
      </c>
      <c r="CY1484" s="302" t="s">
        <v>137</v>
      </c>
      <c r="CZ1484" s="176">
        <v>1</v>
      </c>
      <c r="DA1484" s="176">
        <v>1</v>
      </c>
      <c r="DB1484" s="499">
        <v>1</v>
      </c>
      <c r="DC1484" s="302" t="s">
        <v>137</v>
      </c>
      <c r="DD1484" s="176">
        <v>0</v>
      </c>
      <c r="DE1484" s="302" t="s">
        <v>137</v>
      </c>
      <c r="DF1484" s="176">
        <v>0</v>
      </c>
      <c r="DG1484" s="176">
        <v>0</v>
      </c>
      <c r="DH1484" s="499" t="s">
        <v>148</v>
      </c>
      <c r="DI1484" s="302" t="s">
        <v>137</v>
      </c>
      <c r="DJ1484" s="176">
        <v>0</v>
      </c>
      <c r="DK1484" s="302" t="s">
        <v>137</v>
      </c>
      <c r="DL1484" s="176">
        <v>0</v>
      </c>
      <c r="DM1484" s="176">
        <v>0</v>
      </c>
      <c r="DN1484" s="499" t="s">
        <v>148</v>
      </c>
      <c r="DO1484" s="302" t="s">
        <v>137</v>
      </c>
      <c r="DP1484" s="176">
        <v>0</v>
      </c>
      <c r="DQ1484" s="302" t="s">
        <v>137</v>
      </c>
      <c r="DR1484" s="176">
        <v>14</v>
      </c>
      <c r="DS1484" s="176">
        <v>0</v>
      </c>
      <c r="DT1484" s="498">
        <v>0</v>
      </c>
      <c r="DU1484" s="302" t="s">
        <v>9559</v>
      </c>
      <c r="DV1484" s="176">
        <v>0</v>
      </c>
      <c r="DW1484" s="302" t="s">
        <v>137</v>
      </c>
      <c r="DX1484" s="176">
        <v>1</v>
      </c>
      <c r="DY1484" s="176">
        <v>0</v>
      </c>
      <c r="DZ1484" s="503">
        <v>0</v>
      </c>
      <c r="EA1484" s="302" t="s">
        <v>9560</v>
      </c>
      <c r="EB1484" s="176">
        <v>0</v>
      </c>
      <c r="EC1484" s="302" t="s">
        <v>137</v>
      </c>
      <c r="ED1484" s="176">
        <v>2</v>
      </c>
      <c r="EE1484" s="176">
        <v>0</v>
      </c>
      <c r="EF1484" s="503">
        <v>0</v>
      </c>
      <c r="EG1484" s="302" t="s">
        <v>9561</v>
      </c>
      <c r="EH1484" s="176">
        <v>0</v>
      </c>
      <c r="EI1484" s="302" t="s">
        <v>137</v>
      </c>
      <c r="EJ1484" s="176">
        <v>3</v>
      </c>
      <c r="EK1484" s="176">
        <v>0</v>
      </c>
      <c r="EL1484" s="503">
        <v>0</v>
      </c>
      <c r="EM1484" s="302" t="s">
        <v>15388</v>
      </c>
      <c r="EN1484" s="176">
        <v>3</v>
      </c>
      <c r="EO1484" s="302" t="s">
        <v>17002</v>
      </c>
      <c r="EP1484" s="176">
        <v>4</v>
      </c>
      <c r="EQ1484" s="176">
        <v>0</v>
      </c>
      <c r="ER1484" s="498">
        <v>0</v>
      </c>
      <c r="ES1484" s="302" t="s">
        <v>9562</v>
      </c>
      <c r="ET1484" s="176">
        <v>2</v>
      </c>
      <c r="EU1484" s="302" t="s">
        <v>9563</v>
      </c>
      <c r="EV1484" s="176">
        <v>15</v>
      </c>
      <c r="EW1484" s="176">
        <v>0</v>
      </c>
      <c r="EX1484" s="498">
        <v>0</v>
      </c>
      <c r="EY1484" s="302" t="s">
        <v>15389</v>
      </c>
      <c r="EZ1484" s="176">
        <v>15</v>
      </c>
      <c r="FA1484" s="302" t="s">
        <v>15390</v>
      </c>
      <c r="FB1484" s="176">
        <v>1</v>
      </c>
      <c r="FC1484" s="176">
        <v>1</v>
      </c>
      <c r="FD1484" s="498">
        <v>1</v>
      </c>
      <c r="FE1484" s="302" t="s">
        <v>137</v>
      </c>
      <c r="FF1484" s="176">
        <v>0</v>
      </c>
      <c r="FG1484" s="302" t="s">
        <v>137</v>
      </c>
      <c r="FH1484" s="176">
        <v>0</v>
      </c>
      <c r="FI1484" s="176">
        <v>0</v>
      </c>
      <c r="FJ1484" s="498" t="s">
        <v>148</v>
      </c>
      <c r="FK1484" s="302" t="s">
        <v>137</v>
      </c>
      <c r="FL1484" s="176">
        <v>0</v>
      </c>
      <c r="FM1484" s="302" t="s">
        <v>137</v>
      </c>
      <c r="FN1484" s="176">
        <v>0</v>
      </c>
      <c r="FO1484" s="176">
        <v>0</v>
      </c>
      <c r="FP1484" s="498" t="s">
        <v>148</v>
      </c>
      <c r="FQ1484" s="302" t="s">
        <v>137</v>
      </c>
      <c r="FR1484" s="176">
        <v>0</v>
      </c>
      <c r="FS1484" s="302" t="s">
        <v>137</v>
      </c>
      <c r="FT1484" s="176">
        <v>0</v>
      </c>
      <c r="FU1484" s="176">
        <v>0</v>
      </c>
      <c r="FV1484" s="498" t="s">
        <v>148</v>
      </c>
      <c r="FW1484" s="302" t="s">
        <v>137</v>
      </c>
      <c r="FX1484" s="176">
        <v>0</v>
      </c>
      <c r="FY1484" s="302" t="s">
        <v>137</v>
      </c>
      <c r="FZ1484" s="176">
        <v>10</v>
      </c>
      <c r="GA1484" s="176">
        <v>3</v>
      </c>
      <c r="GB1484" s="498">
        <v>0.3</v>
      </c>
      <c r="GC1484" s="302" t="s">
        <v>15391</v>
      </c>
      <c r="GD1484" s="176">
        <v>0</v>
      </c>
      <c r="GE1484" s="302" t="s">
        <v>137</v>
      </c>
      <c r="GF1484" s="176">
        <v>22</v>
      </c>
      <c r="GG1484" s="176">
        <v>22</v>
      </c>
      <c r="GH1484" s="498">
        <v>1</v>
      </c>
      <c r="GI1484" s="302"/>
      <c r="GJ1484" s="176">
        <v>0</v>
      </c>
      <c r="GK1484" s="302" t="s">
        <v>137</v>
      </c>
      <c r="GL1484" s="176" t="s">
        <v>143</v>
      </c>
      <c r="GM1484" s="302" t="s">
        <v>1431</v>
      </c>
      <c r="GN1484" s="299" t="s">
        <v>133</v>
      </c>
      <c r="GO1484" s="504"/>
      <c r="GP1484" s="504"/>
      <c r="GQ1484" s="176" t="s">
        <v>156</v>
      </c>
      <c r="GR1484" s="176" t="s">
        <v>133</v>
      </c>
      <c r="GS1484" s="176" t="s">
        <v>132</v>
      </c>
      <c r="GT1484" s="176" t="s">
        <v>132</v>
      </c>
      <c r="GU1484" s="176" t="s">
        <v>132</v>
      </c>
      <c r="GV1484" s="176" t="s">
        <v>132</v>
      </c>
      <c r="GW1484" s="302"/>
      <c r="GX1484" s="176" t="s">
        <v>132</v>
      </c>
      <c r="GY1484" s="176" t="s">
        <v>132</v>
      </c>
      <c r="GZ1484" s="176" t="s">
        <v>132</v>
      </c>
      <c r="HA1484" s="176" t="s">
        <v>132</v>
      </c>
      <c r="HB1484" s="176" t="s">
        <v>132</v>
      </c>
      <c r="HC1484" s="176" t="s">
        <v>132</v>
      </c>
      <c r="HD1484" s="557" t="s">
        <v>132</v>
      </c>
      <c r="HE1484" s="550"/>
      <c r="HF1484" s="558" t="s">
        <v>132</v>
      </c>
      <c r="HG1484" s="550"/>
      <c r="HH1484" s="550"/>
      <c r="HI1484" s="558" t="s">
        <v>132</v>
      </c>
      <c r="HJ1484" s="558" t="s">
        <v>148</v>
      </c>
      <c r="HK1484" s="550"/>
    </row>
    <row r="1485" spans="1:219" s="164" customFormat="1" ht="115" customHeight="1">
      <c r="A1485" s="495" t="s">
        <v>19003</v>
      </c>
      <c r="B1485" s="176" t="s">
        <v>9377</v>
      </c>
      <c r="C1485" s="176" t="s">
        <v>15392</v>
      </c>
      <c r="D1485" s="176" t="s">
        <v>104</v>
      </c>
      <c r="E1485" s="176" t="s">
        <v>132</v>
      </c>
      <c r="F1485" s="302" t="s">
        <v>137</v>
      </c>
      <c r="G1485" s="302" t="s">
        <v>137</v>
      </c>
      <c r="H1485" s="176" t="s">
        <v>132</v>
      </c>
      <c r="I1485" s="302" t="s">
        <v>137</v>
      </c>
      <c r="J1485" s="302" t="s">
        <v>137</v>
      </c>
      <c r="K1485" s="501" t="s">
        <v>132</v>
      </c>
      <c r="L1485" s="302" t="s">
        <v>137</v>
      </c>
      <c r="M1485" s="502" t="s">
        <v>137</v>
      </c>
      <c r="N1485" s="176" t="s">
        <v>132</v>
      </c>
      <c r="O1485" s="302" t="s">
        <v>137</v>
      </c>
      <c r="P1485" s="302" t="s">
        <v>137</v>
      </c>
      <c r="Q1485" s="176" t="s">
        <v>132</v>
      </c>
      <c r="R1485" s="302" t="s">
        <v>137</v>
      </c>
      <c r="S1485" s="302" t="s">
        <v>137</v>
      </c>
      <c r="T1485" s="176" t="s">
        <v>132</v>
      </c>
      <c r="U1485" s="302" t="s">
        <v>137</v>
      </c>
      <c r="V1485" s="302" t="s">
        <v>137</v>
      </c>
      <c r="W1485" s="176" t="s">
        <v>132</v>
      </c>
      <c r="X1485" s="302" t="s">
        <v>137</v>
      </c>
      <c r="Y1485" s="302" t="s">
        <v>137</v>
      </c>
      <c r="Z1485" s="176" t="s">
        <v>132</v>
      </c>
      <c r="AA1485" s="176" t="s">
        <v>137</v>
      </c>
      <c r="AB1485" s="302" t="s">
        <v>137</v>
      </c>
      <c r="AC1485" s="176" t="s">
        <v>132</v>
      </c>
      <c r="AD1485" s="176" t="s">
        <v>137</v>
      </c>
      <c r="AE1485" s="302" t="s">
        <v>137</v>
      </c>
      <c r="AF1485" s="492" t="s">
        <v>132</v>
      </c>
      <c r="AG1485" s="176"/>
      <c r="AH1485" s="295"/>
      <c r="AI1485" s="176" t="s">
        <v>132</v>
      </c>
      <c r="AJ1485" s="176" t="s">
        <v>137</v>
      </c>
      <c r="AK1485" s="302" t="s">
        <v>137</v>
      </c>
      <c r="AL1485" s="176" t="s">
        <v>132</v>
      </c>
      <c r="AM1485" s="176" t="s">
        <v>137</v>
      </c>
      <c r="AN1485" s="302" t="s">
        <v>137</v>
      </c>
      <c r="AO1485" s="176" t="s">
        <v>132</v>
      </c>
      <c r="AP1485" s="176" t="s">
        <v>137</v>
      </c>
      <c r="AQ1485" s="302" t="s">
        <v>137</v>
      </c>
      <c r="AR1485" s="176" t="s">
        <v>132</v>
      </c>
      <c r="AS1485" s="176" t="s">
        <v>137</v>
      </c>
      <c r="AT1485" s="302" t="s">
        <v>137</v>
      </c>
      <c r="AU1485" s="176" t="s">
        <v>132</v>
      </c>
      <c r="AV1485" s="302" t="s">
        <v>137</v>
      </c>
      <c r="AW1485" s="302" t="s">
        <v>137</v>
      </c>
      <c r="AX1485" s="176" t="s">
        <v>132</v>
      </c>
      <c r="AY1485" s="176" t="s">
        <v>137</v>
      </c>
      <c r="AZ1485" s="302" t="s">
        <v>137</v>
      </c>
      <c r="BA1485" s="176" t="s">
        <v>132</v>
      </c>
      <c r="BB1485" s="176" t="s">
        <v>137</v>
      </c>
      <c r="BC1485" s="302" t="s">
        <v>137</v>
      </c>
      <c r="BD1485" s="176">
        <v>1</v>
      </c>
      <c r="BE1485" s="176">
        <v>0</v>
      </c>
      <c r="BF1485" s="503">
        <v>0</v>
      </c>
      <c r="BG1485" s="302" t="s">
        <v>9564</v>
      </c>
      <c r="BH1485" s="176">
        <v>1</v>
      </c>
      <c r="BI1485" s="302" t="s">
        <v>9564</v>
      </c>
      <c r="BJ1485" s="176">
        <v>4</v>
      </c>
      <c r="BK1485" s="176">
        <v>0</v>
      </c>
      <c r="BL1485" s="503">
        <v>0</v>
      </c>
      <c r="BM1485" s="302" t="s">
        <v>9564</v>
      </c>
      <c r="BN1485" s="176">
        <v>0</v>
      </c>
      <c r="BO1485" s="302" t="s">
        <v>137</v>
      </c>
      <c r="BP1485" s="176">
        <v>1</v>
      </c>
      <c r="BQ1485" s="176">
        <v>1</v>
      </c>
      <c r="BR1485" s="503">
        <v>1</v>
      </c>
      <c r="BS1485" s="302" t="s">
        <v>137</v>
      </c>
      <c r="BT1485" s="176">
        <v>0</v>
      </c>
      <c r="BU1485" s="302" t="s">
        <v>137</v>
      </c>
      <c r="BV1485" s="176">
        <v>0</v>
      </c>
      <c r="BW1485" s="176">
        <v>0</v>
      </c>
      <c r="BX1485" s="498" t="s">
        <v>148</v>
      </c>
      <c r="BY1485" s="302"/>
      <c r="BZ1485" s="176">
        <v>0</v>
      </c>
      <c r="CA1485" s="302" t="s">
        <v>137</v>
      </c>
      <c r="CB1485" s="176">
        <v>0</v>
      </c>
      <c r="CC1485" s="176">
        <v>0</v>
      </c>
      <c r="CD1485" s="498" t="s">
        <v>148</v>
      </c>
      <c r="CE1485" s="302" t="s">
        <v>137</v>
      </c>
      <c r="CF1485" s="176">
        <v>0</v>
      </c>
      <c r="CG1485" s="302" t="s">
        <v>137</v>
      </c>
      <c r="CH1485" s="176">
        <v>0</v>
      </c>
      <c r="CI1485" s="176">
        <v>0</v>
      </c>
      <c r="CJ1485" s="498" t="s">
        <v>148</v>
      </c>
      <c r="CK1485" s="176" t="s">
        <v>137</v>
      </c>
      <c r="CL1485" s="176">
        <v>0</v>
      </c>
      <c r="CM1485" s="302" t="s">
        <v>137</v>
      </c>
      <c r="CN1485" s="176">
        <v>2</v>
      </c>
      <c r="CO1485" s="176">
        <v>1</v>
      </c>
      <c r="CP1485" s="498">
        <v>0.5</v>
      </c>
      <c r="CQ1485" s="302" t="s">
        <v>15393</v>
      </c>
      <c r="CR1485" s="176">
        <v>0</v>
      </c>
      <c r="CS1485" s="302" t="s">
        <v>137</v>
      </c>
      <c r="CT1485" s="176">
        <v>0</v>
      </c>
      <c r="CU1485" s="176">
        <v>0</v>
      </c>
      <c r="CV1485" s="498" t="s">
        <v>148</v>
      </c>
      <c r="CW1485" s="302" t="s">
        <v>137</v>
      </c>
      <c r="CX1485" s="176">
        <v>0</v>
      </c>
      <c r="CY1485" s="302" t="s">
        <v>137</v>
      </c>
      <c r="CZ1485" s="176">
        <v>0</v>
      </c>
      <c r="DA1485" s="176">
        <v>0</v>
      </c>
      <c r="DB1485" s="499" t="s">
        <v>148</v>
      </c>
      <c r="DC1485" s="302" t="s">
        <v>137</v>
      </c>
      <c r="DD1485" s="176">
        <v>0</v>
      </c>
      <c r="DE1485" s="302" t="s">
        <v>137</v>
      </c>
      <c r="DF1485" s="176">
        <v>0</v>
      </c>
      <c r="DG1485" s="176">
        <v>0</v>
      </c>
      <c r="DH1485" s="499" t="s">
        <v>148</v>
      </c>
      <c r="DI1485" s="302" t="s">
        <v>137</v>
      </c>
      <c r="DJ1485" s="176">
        <v>0</v>
      </c>
      <c r="DK1485" s="302" t="s">
        <v>137</v>
      </c>
      <c r="DL1485" s="176">
        <v>0</v>
      </c>
      <c r="DM1485" s="176">
        <v>0</v>
      </c>
      <c r="DN1485" s="499" t="s">
        <v>148</v>
      </c>
      <c r="DO1485" s="302" t="s">
        <v>137</v>
      </c>
      <c r="DP1485" s="176">
        <v>0</v>
      </c>
      <c r="DQ1485" s="302" t="s">
        <v>137</v>
      </c>
      <c r="DR1485" s="176">
        <v>1</v>
      </c>
      <c r="DS1485" s="176">
        <v>0</v>
      </c>
      <c r="DT1485" s="498">
        <v>0</v>
      </c>
      <c r="DU1485" s="302" t="s">
        <v>560</v>
      </c>
      <c r="DV1485" s="176">
        <v>0</v>
      </c>
      <c r="DW1485" s="302" t="s">
        <v>137</v>
      </c>
      <c r="DX1485" s="176">
        <v>0</v>
      </c>
      <c r="DY1485" s="176">
        <v>0</v>
      </c>
      <c r="DZ1485" s="503" t="s">
        <v>148</v>
      </c>
      <c r="EA1485" s="302" t="s">
        <v>137</v>
      </c>
      <c r="EB1485" s="176">
        <v>0</v>
      </c>
      <c r="EC1485" s="302" t="s">
        <v>137</v>
      </c>
      <c r="ED1485" s="176">
        <v>1</v>
      </c>
      <c r="EE1485" s="176">
        <v>1</v>
      </c>
      <c r="EF1485" s="503">
        <v>1</v>
      </c>
      <c r="EG1485" s="302" t="s">
        <v>137</v>
      </c>
      <c r="EH1485" s="176">
        <v>0</v>
      </c>
      <c r="EI1485" s="302" t="s">
        <v>137</v>
      </c>
      <c r="EJ1485" s="176">
        <v>1</v>
      </c>
      <c r="EK1485" s="176">
        <v>1</v>
      </c>
      <c r="EL1485" s="503">
        <v>1</v>
      </c>
      <c r="EM1485" s="302" t="s">
        <v>137</v>
      </c>
      <c r="EN1485" s="176">
        <v>0</v>
      </c>
      <c r="EO1485" s="302" t="s">
        <v>137</v>
      </c>
      <c r="EP1485" s="176">
        <v>0</v>
      </c>
      <c r="EQ1485" s="176">
        <v>0</v>
      </c>
      <c r="ER1485" s="498" t="s">
        <v>148</v>
      </c>
      <c r="ES1485" s="302" t="s">
        <v>137</v>
      </c>
      <c r="ET1485" s="176">
        <v>0</v>
      </c>
      <c r="EU1485" s="302" t="s">
        <v>137</v>
      </c>
      <c r="EV1485" s="176">
        <v>4</v>
      </c>
      <c r="EW1485" s="176">
        <v>0</v>
      </c>
      <c r="EX1485" s="498">
        <v>0</v>
      </c>
      <c r="EY1485" s="302" t="s">
        <v>418</v>
      </c>
      <c r="EZ1485" s="176">
        <v>2</v>
      </c>
      <c r="FA1485" s="302" t="s">
        <v>13679</v>
      </c>
      <c r="FB1485" s="176">
        <v>1</v>
      </c>
      <c r="FC1485" s="176">
        <v>1</v>
      </c>
      <c r="FD1485" s="498">
        <v>1</v>
      </c>
      <c r="FE1485" s="302" t="s">
        <v>137</v>
      </c>
      <c r="FF1485" s="176">
        <v>0</v>
      </c>
      <c r="FG1485" s="302" t="s">
        <v>137</v>
      </c>
      <c r="FH1485" s="176">
        <v>0</v>
      </c>
      <c r="FI1485" s="176">
        <v>0</v>
      </c>
      <c r="FJ1485" s="498" t="s">
        <v>148</v>
      </c>
      <c r="FK1485" s="302" t="s">
        <v>137</v>
      </c>
      <c r="FL1485" s="176">
        <v>0</v>
      </c>
      <c r="FM1485" s="302" t="s">
        <v>137</v>
      </c>
      <c r="FN1485" s="176">
        <v>0</v>
      </c>
      <c r="FO1485" s="176">
        <v>0</v>
      </c>
      <c r="FP1485" s="498" t="s">
        <v>148</v>
      </c>
      <c r="FQ1485" s="302" t="s">
        <v>137</v>
      </c>
      <c r="FR1485" s="176">
        <v>0</v>
      </c>
      <c r="FS1485" s="302" t="s">
        <v>137</v>
      </c>
      <c r="FT1485" s="176">
        <v>0</v>
      </c>
      <c r="FU1485" s="176">
        <v>0</v>
      </c>
      <c r="FV1485" s="498" t="s">
        <v>148</v>
      </c>
      <c r="FW1485" s="302" t="s">
        <v>137</v>
      </c>
      <c r="FX1485" s="176">
        <v>0</v>
      </c>
      <c r="FY1485" s="302" t="s">
        <v>137</v>
      </c>
      <c r="FZ1485" s="176">
        <v>2</v>
      </c>
      <c r="GA1485" s="176">
        <v>1</v>
      </c>
      <c r="GB1485" s="498">
        <v>0.5</v>
      </c>
      <c r="GC1485" s="302" t="s">
        <v>418</v>
      </c>
      <c r="GD1485" s="176">
        <v>1</v>
      </c>
      <c r="GE1485" s="302" t="s">
        <v>418</v>
      </c>
      <c r="GF1485" s="176">
        <v>7</v>
      </c>
      <c r="GG1485" s="176">
        <v>7</v>
      </c>
      <c r="GH1485" s="498">
        <v>1</v>
      </c>
      <c r="GI1485" s="302"/>
      <c r="GJ1485" s="176">
        <v>0</v>
      </c>
      <c r="GK1485" s="302" t="s">
        <v>137</v>
      </c>
      <c r="GL1485" s="176" t="s">
        <v>130</v>
      </c>
      <c r="GM1485" s="302" t="s">
        <v>222</v>
      </c>
      <c r="GN1485" s="299" t="s">
        <v>133</v>
      </c>
      <c r="GO1485" s="504"/>
      <c r="GP1485" s="504"/>
      <c r="GQ1485" s="176" t="s">
        <v>145</v>
      </c>
      <c r="GR1485" s="176" t="s">
        <v>146</v>
      </c>
      <c r="GS1485" s="176"/>
      <c r="GT1485" s="176"/>
      <c r="GU1485" s="176"/>
      <c r="GV1485" s="176"/>
      <c r="GW1485" s="302" t="s">
        <v>9565</v>
      </c>
      <c r="GX1485" s="176"/>
      <c r="GY1485" s="176"/>
      <c r="GZ1485" s="176"/>
      <c r="HA1485" s="176"/>
      <c r="HB1485" s="176"/>
      <c r="HC1485" s="176"/>
      <c r="HD1485" s="557" t="s">
        <v>132</v>
      </c>
      <c r="HE1485" s="550"/>
      <c r="HF1485" s="558" t="s">
        <v>132</v>
      </c>
      <c r="HG1485" s="550"/>
      <c r="HH1485" s="550"/>
      <c r="HI1485" s="558" t="s">
        <v>132</v>
      </c>
      <c r="HJ1485" s="558" t="s">
        <v>148</v>
      </c>
      <c r="HK1485" s="550"/>
    </row>
    <row r="1486" spans="1:219" s="164" customFormat="1" ht="115" customHeight="1">
      <c r="A1486" s="495">
        <v>403415</v>
      </c>
      <c r="B1486" s="176" t="s">
        <v>9377</v>
      </c>
      <c r="C1486" s="176" t="s">
        <v>9566</v>
      </c>
      <c r="D1486" s="176" t="s">
        <v>126</v>
      </c>
      <c r="E1486" s="176" t="s">
        <v>132</v>
      </c>
      <c r="F1486" s="302" t="s">
        <v>137</v>
      </c>
      <c r="G1486" s="302" t="s">
        <v>137</v>
      </c>
      <c r="H1486" s="176" t="s">
        <v>132</v>
      </c>
      <c r="I1486" s="302" t="s">
        <v>137</v>
      </c>
      <c r="J1486" s="302" t="s">
        <v>137</v>
      </c>
      <c r="K1486" s="501" t="s">
        <v>132</v>
      </c>
      <c r="L1486" s="302" t="s">
        <v>137</v>
      </c>
      <c r="M1486" s="502" t="s">
        <v>137</v>
      </c>
      <c r="N1486" s="176" t="s">
        <v>138</v>
      </c>
      <c r="O1486" s="302" t="s">
        <v>137</v>
      </c>
      <c r="P1486" s="302" t="s">
        <v>137</v>
      </c>
      <c r="Q1486" s="176" t="s">
        <v>138</v>
      </c>
      <c r="R1486" s="302" t="s">
        <v>137</v>
      </c>
      <c r="S1486" s="302" t="s">
        <v>137</v>
      </c>
      <c r="T1486" s="176" t="s">
        <v>132</v>
      </c>
      <c r="U1486" s="302" t="s">
        <v>137</v>
      </c>
      <c r="V1486" s="302" t="s">
        <v>137</v>
      </c>
      <c r="W1486" s="176" t="s">
        <v>132</v>
      </c>
      <c r="X1486" s="302" t="s">
        <v>137</v>
      </c>
      <c r="Y1486" s="302" t="s">
        <v>137</v>
      </c>
      <c r="Z1486" s="176" t="s">
        <v>132</v>
      </c>
      <c r="AA1486" s="176" t="s">
        <v>137</v>
      </c>
      <c r="AB1486" s="302" t="s">
        <v>137</v>
      </c>
      <c r="AC1486" s="176" t="s">
        <v>132</v>
      </c>
      <c r="AD1486" s="176" t="s">
        <v>137</v>
      </c>
      <c r="AE1486" s="302" t="s">
        <v>137</v>
      </c>
      <c r="AF1486" s="492" t="s">
        <v>132</v>
      </c>
      <c r="AG1486" s="176"/>
      <c r="AH1486" s="295"/>
      <c r="AI1486" s="176" t="s">
        <v>138</v>
      </c>
      <c r="AJ1486" s="176" t="s">
        <v>137</v>
      </c>
      <c r="AK1486" s="302" t="s">
        <v>137</v>
      </c>
      <c r="AL1486" s="176" t="s">
        <v>132</v>
      </c>
      <c r="AM1486" s="176" t="s">
        <v>137</v>
      </c>
      <c r="AN1486" s="302" t="s">
        <v>137</v>
      </c>
      <c r="AO1486" s="176" t="s">
        <v>138</v>
      </c>
      <c r="AP1486" s="176" t="s">
        <v>137</v>
      </c>
      <c r="AQ1486" s="302" t="s">
        <v>137</v>
      </c>
      <c r="AR1486" s="176" t="s">
        <v>132</v>
      </c>
      <c r="AS1486" s="176" t="s">
        <v>137</v>
      </c>
      <c r="AT1486" s="302" t="s">
        <v>137</v>
      </c>
      <c r="AU1486" s="176" t="s">
        <v>132</v>
      </c>
      <c r="AV1486" s="302" t="s">
        <v>137</v>
      </c>
      <c r="AW1486" s="302" t="s">
        <v>137</v>
      </c>
      <c r="AX1486" s="176" t="s">
        <v>138</v>
      </c>
      <c r="AY1486" s="176" t="s">
        <v>137</v>
      </c>
      <c r="AZ1486" s="302" t="s">
        <v>137</v>
      </c>
      <c r="BA1486" s="176" t="s">
        <v>132</v>
      </c>
      <c r="BB1486" s="176" t="s">
        <v>137</v>
      </c>
      <c r="BC1486" s="302" t="s">
        <v>137</v>
      </c>
      <c r="BD1486" s="176">
        <v>4</v>
      </c>
      <c r="BE1486" s="176">
        <v>0</v>
      </c>
      <c r="BF1486" s="503">
        <v>0</v>
      </c>
      <c r="BG1486" s="302" t="s">
        <v>9567</v>
      </c>
      <c r="BH1486" s="176">
        <v>0</v>
      </c>
      <c r="BI1486" s="302" t="s">
        <v>137</v>
      </c>
      <c r="BJ1486" s="176">
        <v>3</v>
      </c>
      <c r="BK1486" s="176">
        <v>0</v>
      </c>
      <c r="BL1486" s="503">
        <v>0</v>
      </c>
      <c r="BM1486" s="302" t="s">
        <v>9567</v>
      </c>
      <c r="BN1486" s="176">
        <v>0</v>
      </c>
      <c r="BO1486" s="302" t="s">
        <v>137</v>
      </c>
      <c r="BP1486" s="176">
        <v>0</v>
      </c>
      <c r="BQ1486" s="176">
        <v>0</v>
      </c>
      <c r="BR1486" s="503" t="s">
        <v>148</v>
      </c>
      <c r="BS1486" s="302" t="s">
        <v>137</v>
      </c>
      <c r="BT1486" s="176">
        <v>0</v>
      </c>
      <c r="BU1486" s="302" t="s">
        <v>137</v>
      </c>
      <c r="BV1486" s="176">
        <v>0</v>
      </c>
      <c r="BW1486" s="176">
        <v>0</v>
      </c>
      <c r="BX1486" s="498" t="s">
        <v>148</v>
      </c>
      <c r="BY1486" s="302"/>
      <c r="BZ1486" s="176">
        <v>0</v>
      </c>
      <c r="CA1486" s="302" t="s">
        <v>137</v>
      </c>
      <c r="CB1486" s="176">
        <v>0</v>
      </c>
      <c r="CC1486" s="176">
        <v>0</v>
      </c>
      <c r="CD1486" s="498" t="s">
        <v>148</v>
      </c>
      <c r="CE1486" s="302" t="s">
        <v>137</v>
      </c>
      <c r="CF1486" s="176">
        <v>0</v>
      </c>
      <c r="CG1486" s="302" t="s">
        <v>137</v>
      </c>
      <c r="CH1486" s="176">
        <v>0</v>
      </c>
      <c r="CI1486" s="176">
        <v>0</v>
      </c>
      <c r="CJ1486" s="498" t="s">
        <v>148</v>
      </c>
      <c r="CK1486" s="176" t="s">
        <v>137</v>
      </c>
      <c r="CL1486" s="176">
        <v>0</v>
      </c>
      <c r="CM1486" s="302" t="s">
        <v>137</v>
      </c>
      <c r="CN1486" s="176">
        <v>0</v>
      </c>
      <c r="CO1486" s="176">
        <v>0</v>
      </c>
      <c r="CP1486" s="498" t="s">
        <v>148</v>
      </c>
      <c r="CQ1486" s="302" t="s">
        <v>137</v>
      </c>
      <c r="CR1486" s="176">
        <v>0</v>
      </c>
      <c r="CS1486" s="302" t="s">
        <v>137</v>
      </c>
      <c r="CT1486" s="176">
        <v>0</v>
      </c>
      <c r="CU1486" s="176">
        <v>0</v>
      </c>
      <c r="CV1486" s="498" t="s">
        <v>148</v>
      </c>
      <c r="CW1486" s="302" t="s">
        <v>137</v>
      </c>
      <c r="CX1486" s="176">
        <v>0</v>
      </c>
      <c r="CY1486" s="302" t="s">
        <v>137</v>
      </c>
      <c r="CZ1486" s="176">
        <v>0</v>
      </c>
      <c r="DA1486" s="176">
        <v>0</v>
      </c>
      <c r="DB1486" s="499" t="s">
        <v>148</v>
      </c>
      <c r="DC1486" s="302" t="s">
        <v>137</v>
      </c>
      <c r="DD1486" s="176">
        <v>0</v>
      </c>
      <c r="DE1486" s="302" t="s">
        <v>137</v>
      </c>
      <c r="DF1486" s="176">
        <v>0</v>
      </c>
      <c r="DG1486" s="176">
        <v>0</v>
      </c>
      <c r="DH1486" s="499" t="s">
        <v>148</v>
      </c>
      <c r="DI1486" s="302" t="s">
        <v>137</v>
      </c>
      <c r="DJ1486" s="176">
        <v>0</v>
      </c>
      <c r="DK1486" s="302" t="s">
        <v>137</v>
      </c>
      <c r="DL1486" s="176">
        <v>1</v>
      </c>
      <c r="DM1486" s="176">
        <v>0</v>
      </c>
      <c r="DN1486" s="499">
        <v>0</v>
      </c>
      <c r="DO1486" s="302" t="s">
        <v>12555</v>
      </c>
      <c r="DP1486" s="176">
        <v>0</v>
      </c>
      <c r="DQ1486" s="302" t="s">
        <v>137</v>
      </c>
      <c r="DR1486" s="176">
        <v>2</v>
      </c>
      <c r="DS1486" s="176">
        <v>0</v>
      </c>
      <c r="DT1486" s="498">
        <v>0</v>
      </c>
      <c r="DU1486" s="302" t="s">
        <v>9568</v>
      </c>
      <c r="DV1486" s="176">
        <v>0</v>
      </c>
      <c r="DW1486" s="302" t="s">
        <v>137</v>
      </c>
      <c r="DX1486" s="176">
        <v>0</v>
      </c>
      <c r="DY1486" s="176">
        <v>0</v>
      </c>
      <c r="DZ1486" s="503" t="s">
        <v>148</v>
      </c>
      <c r="EA1486" s="302" t="s">
        <v>137</v>
      </c>
      <c r="EB1486" s="176">
        <v>0</v>
      </c>
      <c r="EC1486" s="302" t="s">
        <v>137</v>
      </c>
      <c r="ED1486" s="176">
        <v>0</v>
      </c>
      <c r="EE1486" s="176">
        <v>0</v>
      </c>
      <c r="EF1486" s="503" t="s">
        <v>148</v>
      </c>
      <c r="EG1486" s="302" t="s">
        <v>137</v>
      </c>
      <c r="EH1486" s="176">
        <v>0</v>
      </c>
      <c r="EI1486" s="302" t="s">
        <v>137</v>
      </c>
      <c r="EJ1486" s="176">
        <v>1</v>
      </c>
      <c r="EK1486" s="176">
        <v>0</v>
      </c>
      <c r="EL1486" s="503">
        <v>0</v>
      </c>
      <c r="EM1486" s="302" t="s">
        <v>9569</v>
      </c>
      <c r="EN1486" s="176">
        <v>1</v>
      </c>
      <c r="EO1486" s="302" t="s">
        <v>9570</v>
      </c>
      <c r="EP1486" s="176">
        <v>1</v>
      </c>
      <c r="EQ1486" s="176">
        <v>0</v>
      </c>
      <c r="ER1486" s="498">
        <v>0</v>
      </c>
      <c r="ES1486" s="302" t="s">
        <v>9571</v>
      </c>
      <c r="ET1486" s="176">
        <v>1</v>
      </c>
      <c r="EU1486" s="302" t="s">
        <v>9572</v>
      </c>
      <c r="EV1486" s="176">
        <v>1</v>
      </c>
      <c r="EW1486" s="176">
        <v>0</v>
      </c>
      <c r="EX1486" s="498">
        <v>0</v>
      </c>
      <c r="EY1486" s="302" t="s">
        <v>9567</v>
      </c>
      <c r="EZ1486" s="176">
        <v>0</v>
      </c>
      <c r="FA1486" s="302" t="s">
        <v>137</v>
      </c>
      <c r="FB1486" s="176">
        <v>0</v>
      </c>
      <c r="FC1486" s="176">
        <v>0</v>
      </c>
      <c r="FD1486" s="498" t="s">
        <v>148</v>
      </c>
      <c r="FE1486" s="302" t="s">
        <v>137</v>
      </c>
      <c r="FF1486" s="176">
        <v>0</v>
      </c>
      <c r="FG1486" s="302" t="s">
        <v>137</v>
      </c>
      <c r="FH1486" s="176">
        <v>1</v>
      </c>
      <c r="FI1486" s="176">
        <v>0</v>
      </c>
      <c r="FJ1486" s="498">
        <v>0</v>
      </c>
      <c r="FK1486" s="302" t="s">
        <v>9567</v>
      </c>
      <c r="FL1486" s="176">
        <v>0</v>
      </c>
      <c r="FM1486" s="302" t="s">
        <v>137</v>
      </c>
      <c r="FN1486" s="176">
        <v>0</v>
      </c>
      <c r="FO1486" s="176">
        <v>0</v>
      </c>
      <c r="FP1486" s="498" t="s">
        <v>148</v>
      </c>
      <c r="FQ1486" s="302" t="s">
        <v>137</v>
      </c>
      <c r="FR1486" s="176">
        <v>0</v>
      </c>
      <c r="FS1486" s="302" t="s">
        <v>137</v>
      </c>
      <c r="FT1486" s="176">
        <v>0</v>
      </c>
      <c r="FU1486" s="176">
        <v>0</v>
      </c>
      <c r="FV1486" s="498" t="s">
        <v>148</v>
      </c>
      <c r="FW1486" s="302" t="s">
        <v>137</v>
      </c>
      <c r="FX1486" s="176">
        <v>0</v>
      </c>
      <c r="FY1486" s="302" t="s">
        <v>137</v>
      </c>
      <c r="FZ1486" s="176">
        <v>2</v>
      </c>
      <c r="GA1486" s="176">
        <v>0</v>
      </c>
      <c r="GB1486" s="498">
        <v>0</v>
      </c>
      <c r="GC1486" s="302" t="s">
        <v>9573</v>
      </c>
      <c r="GD1486" s="176">
        <v>2</v>
      </c>
      <c r="GE1486" s="302" t="s">
        <v>9573</v>
      </c>
      <c r="GF1486" s="176">
        <v>11</v>
      </c>
      <c r="GG1486" s="176">
        <v>11</v>
      </c>
      <c r="GH1486" s="498">
        <v>1</v>
      </c>
      <c r="GI1486" s="302"/>
      <c r="GJ1486" s="176">
        <v>0</v>
      </c>
      <c r="GK1486" s="302" t="s">
        <v>137</v>
      </c>
      <c r="GL1486" s="176" t="s">
        <v>143</v>
      </c>
      <c r="GM1486" s="302" t="s">
        <v>1431</v>
      </c>
      <c r="GN1486" s="299" t="s">
        <v>133</v>
      </c>
      <c r="GO1486" s="504"/>
      <c r="GP1486" s="504"/>
      <c r="GQ1486" s="176" t="s">
        <v>145</v>
      </c>
      <c r="GR1486" s="176" t="s">
        <v>146</v>
      </c>
      <c r="GS1486" s="176"/>
      <c r="GT1486" s="176"/>
      <c r="GU1486" s="176"/>
      <c r="GV1486" s="176"/>
      <c r="GW1486" s="302"/>
      <c r="GX1486" s="176"/>
      <c r="GY1486" s="176"/>
      <c r="GZ1486" s="176"/>
      <c r="HA1486" s="176"/>
      <c r="HB1486" s="176"/>
      <c r="HC1486" s="176"/>
      <c r="HD1486" s="557" t="s">
        <v>132</v>
      </c>
      <c r="HE1486" s="550" t="s">
        <v>132</v>
      </c>
      <c r="HF1486" s="558" t="s">
        <v>132</v>
      </c>
      <c r="HG1486" s="550"/>
      <c r="HH1486" s="550"/>
      <c r="HI1486" s="558" t="s">
        <v>132</v>
      </c>
      <c r="HJ1486" s="558" t="s">
        <v>148</v>
      </c>
      <c r="HK1486" s="550"/>
    </row>
    <row r="1487" spans="1:219" s="164" customFormat="1" ht="115" customHeight="1">
      <c r="A1487" s="495">
        <v>403423</v>
      </c>
      <c r="B1487" s="176" t="s">
        <v>9377</v>
      </c>
      <c r="C1487" s="176" t="s">
        <v>9574</v>
      </c>
      <c r="D1487" s="176" t="s">
        <v>126</v>
      </c>
      <c r="E1487" s="176" t="s">
        <v>132</v>
      </c>
      <c r="F1487" s="302"/>
      <c r="G1487" s="302" t="s">
        <v>137</v>
      </c>
      <c r="H1487" s="176" t="s">
        <v>132</v>
      </c>
      <c r="I1487" s="302" t="s">
        <v>137</v>
      </c>
      <c r="J1487" s="302" t="s">
        <v>137</v>
      </c>
      <c r="K1487" s="501" t="s">
        <v>132</v>
      </c>
      <c r="L1487" s="302" t="s">
        <v>137</v>
      </c>
      <c r="M1487" s="502" t="s">
        <v>137</v>
      </c>
      <c r="N1487" s="176" t="s">
        <v>132</v>
      </c>
      <c r="O1487" s="302" t="s">
        <v>137</v>
      </c>
      <c r="P1487" s="302" t="s">
        <v>137</v>
      </c>
      <c r="Q1487" s="176" t="s">
        <v>138</v>
      </c>
      <c r="R1487" s="302" t="s">
        <v>132</v>
      </c>
      <c r="S1487" s="302" t="s">
        <v>15394</v>
      </c>
      <c r="T1487" s="176" t="s">
        <v>132</v>
      </c>
      <c r="U1487" s="302" t="s">
        <v>137</v>
      </c>
      <c r="V1487" s="302" t="s">
        <v>137</v>
      </c>
      <c r="W1487" s="176" t="s">
        <v>132</v>
      </c>
      <c r="X1487" s="302" t="s">
        <v>137</v>
      </c>
      <c r="Y1487" s="302" t="s">
        <v>137</v>
      </c>
      <c r="Z1487" s="176" t="s">
        <v>132</v>
      </c>
      <c r="AA1487" s="176" t="s">
        <v>137</v>
      </c>
      <c r="AB1487" s="302" t="s">
        <v>137</v>
      </c>
      <c r="AC1487" s="176" t="s">
        <v>132</v>
      </c>
      <c r="AD1487" s="176" t="s">
        <v>137</v>
      </c>
      <c r="AE1487" s="302" t="s">
        <v>137</v>
      </c>
      <c r="AF1487" s="492" t="s">
        <v>132</v>
      </c>
      <c r="AG1487" s="176"/>
      <c r="AH1487" s="295"/>
      <c r="AI1487" s="176" t="s">
        <v>132</v>
      </c>
      <c r="AJ1487" s="176" t="s">
        <v>137</v>
      </c>
      <c r="AK1487" s="302" t="s">
        <v>137</v>
      </c>
      <c r="AL1487" s="176" t="s">
        <v>132</v>
      </c>
      <c r="AM1487" s="176" t="s">
        <v>137</v>
      </c>
      <c r="AN1487" s="302" t="s">
        <v>137</v>
      </c>
      <c r="AO1487" s="176" t="s">
        <v>132</v>
      </c>
      <c r="AP1487" s="176" t="s">
        <v>137</v>
      </c>
      <c r="AQ1487" s="302" t="s">
        <v>137</v>
      </c>
      <c r="AR1487" s="176" t="s">
        <v>132</v>
      </c>
      <c r="AS1487" s="176" t="s">
        <v>137</v>
      </c>
      <c r="AT1487" s="302" t="s">
        <v>137</v>
      </c>
      <c r="AU1487" s="176" t="s">
        <v>132</v>
      </c>
      <c r="AV1487" s="302" t="s">
        <v>137</v>
      </c>
      <c r="AW1487" s="302" t="s">
        <v>137</v>
      </c>
      <c r="AX1487" s="176" t="s">
        <v>132</v>
      </c>
      <c r="AY1487" s="176" t="s">
        <v>137</v>
      </c>
      <c r="AZ1487" s="302" t="s">
        <v>137</v>
      </c>
      <c r="BA1487" s="176" t="s">
        <v>132</v>
      </c>
      <c r="BB1487" s="176" t="s">
        <v>137</v>
      </c>
      <c r="BC1487" s="302" t="s">
        <v>137</v>
      </c>
      <c r="BD1487" s="176">
        <v>3</v>
      </c>
      <c r="BE1487" s="176">
        <v>0</v>
      </c>
      <c r="BF1487" s="503">
        <v>0</v>
      </c>
      <c r="BG1487" s="302" t="s">
        <v>3753</v>
      </c>
      <c r="BH1487" s="176">
        <v>0</v>
      </c>
      <c r="BI1487" s="302"/>
      <c r="BJ1487" s="176">
        <v>2</v>
      </c>
      <c r="BK1487" s="176">
        <v>0</v>
      </c>
      <c r="BL1487" s="503">
        <v>0</v>
      </c>
      <c r="BM1487" s="302" t="s">
        <v>1274</v>
      </c>
      <c r="BN1487" s="176">
        <v>1</v>
      </c>
      <c r="BO1487" s="302" t="s">
        <v>1274</v>
      </c>
      <c r="BP1487" s="176">
        <v>1</v>
      </c>
      <c r="BQ1487" s="176">
        <v>0</v>
      </c>
      <c r="BR1487" s="503">
        <v>0</v>
      </c>
      <c r="BS1487" s="302" t="s">
        <v>15395</v>
      </c>
      <c r="BT1487" s="176">
        <v>0</v>
      </c>
      <c r="BU1487" s="302" t="s">
        <v>137</v>
      </c>
      <c r="BV1487" s="176">
        <v>0</v>
      </c>
      <c r="BW1487" s="176">
        <v>0</v>
      </c>
      <c r="BX1487" s="498" t="s">
        <v>148</v>
      </c>
      <c r="BY1487" s="302"/>
      <c r="BZ1487" s="176">
        <v>0</v>
      </c>
      <c r="CA1487" s="302" t="s">
        <v>137</v>
      </c>
      <c r="CB1487" s="176">
        <v>0</v>
      </c>
      <c r="CC1487" s="176">
        <v>0</v>
      </c>
      <c r="CD1487" s="498" t="s">
        <v>148</v>
      </c>
      <c r="CE1487" s="302" t="s">
        <v>137</v>
      </c>
      <c r="CF1487" s="176">
        <v>0</v>
      </c>
      <c r="CG1487" s="302" t="s">
        <v>137</v>
      </c>
      <c r="CH1487" s="176">
        <v>0</v>
      </c>
      <c r="CI1487" s="176">
        <v>0</v>
      </c>
      <c r="CJ1487" s="498" t="s">
        <v>148</v>
      </c>
      <c r="CK1487" s="176" t="s">
        <v>137</v>
      </c>
      <c r="CL1487" s="176">
        <v>0</v>
      </c>
      <c r="CM1487" s="302" t="s">
        <v>137</v>
      </c>
      <c r="CN1487" s="176">
        <v>0</v>
      </c>
      <c r="CO1487" s="176">
        <v>0</v>
      </c>
      <c r="CP1487" s="498" t="s">
        <v>148</v>
      </c>
      <c r="CQ1487" s="302" t="s">
        <v>137</v>
      </c>
      <c r="CR1487" s="176">
        <v>0</v>
      </c>
      <c r="CS1487" s="302" t="s">
        <v>137</v>
      </c>
      <c r="CT1487" s="176">
        <v>0</v>
      </c>
      <c r="CU1487" s="176">
        <v>0</v>
      </c>
      <c r="CV1487" s="498" t="s">
        <v>148</v>
      </c>
      <c r="CW1487" s="302" t="s">
        <v>137</v>
      </c>
      <c r="CX1487" s="176">
        <v>0</v>
      </c>
      <c r="CY1487" s="302" t="s">
        <v>137</v>
      </c>
      <c r="CZ1487" s="176">
        <v>0</v>
      </c>
      <c r="DA1487" s="176">
        <v>0</v>
      </c>
      <c r="DB1487" s="499" t="s">
        <v>148</v>
      </c>
      <c r="DC1487" s="302" t="s">
        <v>137</v>
      </c>
      <c r="DD1487" s="176">
        <v>0</v>
      </c>
      <c r="DE1487" s="302" t="s">
        <v>137</v>
      </c>
      <c r="DF1487" s="176">
        <v>0</v>
      </c>
      <c r="DG1487" s="176">
        <v>0</v>
      </c>
      <c r="DH1487" s="499" t="s">
        <v>148</v>
      </c>
      <c r="DI1487" s="302" t="s">
        <v>137</v>
      </c>
      <c r="DJ1487" s="176">
        <v>0</v>
      </c>
      <c r="DK1487" s="302" t="s">
        <v>137</v>
      </c>
      <c r="DL1487" s="176">
        <v>1</v>
      </c>
      <c r="DM1487" s="176">
        <v>0</v>
      </c>
      <c r="DN1487" s="499">
        <v>0</v>
      </c>
      <c r="DO1487" s="302" t="s">
        <v>9575</v>
      </c>
      <c r="DP1487" s="176">
        <v>0</v>
      </c>
      <c r="DQ1487" s="302" t="s">
        <v>137</v>
      </c>
      <c r="DR1487" s="176">
        <v>1</v>
      </c>
      <c r="DS1487" s="176">
        <v>0</v>
      </c>
      <c r="DT1487" s="498">
        <v>0</v>
      </c>
      <c r="DU1487" s="302" t="s">
        <v>1806</v>
      </c>
      <c r="DV1487" s="176">
        <v>0</v>
      </c>
      <c r="DW1487" s="302" t="s">
        <v>137</v>
      </c>
      <c r="DX1487" s="176">
        <v>1</v>
      </c>
      <c r="DY1487" s="176">
        <v>0</v>
      </c>
      <c r="DZ1487" s="503">
        <v>0</v>
      </c>
      <c r="EA1487" s="302" t="s">
        <v>745</v>
      </c>
      <c r="EB1487" s="176">
        <v>0</v>
      </c>
      <c r="EC1487" s="302" t="s">
        <v>137</v>
      </c>
      <c r="ED1487" s="176">
        <v>1</v>
      </c>
      <c r="EE1487" s="176">
        <v>1</v>
      </c>
      <c r="EF1487" s="503">
        <v>1</v>
      </c>
      <c r="EG1487" s="302" t="s">
        <v>137</v>
      </c>
      <c r="EH1487" s="176">
        <v>0</v>
      </c>
      <c r="EI1487" s="302" t="s">
        <v>137</v>
      </c>
      <c r="EJ1487" s="176">
        <v>1</v>
      </c>
      <c r="EK1487" s="176">
        <v>0</v>
      </c>
      <c r="EL1487" s="503">
        <v>0</v>
      </c>
      <c r="EM1487" s="302" t="s">
        <v>1274</v>
      </c>
      <c r="EN1487" s="176">
        <v>1</v>
      </c>
      <c r="EO1487" s="302" t="s">
        <v>1274</v>
      </c>
      <c r="EP1487" s="176">
        <v>0</v>
      </c>
      <c r="EQ1487" s="176">
        <v>0</v>
      </c>
      <c r="ER1487" s="498" t="s">
        <v>148</v>
      </c>
      <c r="ES1487" s="302"/>
      <c r="ET1487" s="176"/>
      <c r="EU1487" s="302" t="s">
        <v>137</v>
      </c>
      <c r="EV1487" s="176">
        <v>1</v>
      </c>
      <c r="EW1487" s="176">
        <v>0</v>
      </c>
      <c r="EX1487" s="498">
        <v>0</v>
      </c>
      <c r="EY1487" s="302" t="s">
        <v>17003</v>
      </c>
      <c r="EZ1487" s="176">
        <v>1</v>
      </c>
      <c r="FA1487" s="302" t="s">
        <v>1274</v>
      </c>
      <c r="FB1487" s="176">
        <v>0</v>
      </c>
      <c r="FC1487" s="176">
        <v>0</v>
      </c>
      <c r="FD1487" s="498" t="s">
        <v>148</v>
      </c>
      <c r="FE1487" s="302" t="s">
        <v>137</v>
      </c>
      <c r="FF1487" s="176">
        <v>0</v>
      </c>
      <c r="FG1487" s="302" t="s">
        <v>137</v>
      </c>
      <c r="FH1487" s="176">
        <v>0</v>
      </c>
      <c r="FI1487" s="176">
        <v>0</v>
      </c>
      <c r="FJ1487" s="498" t="s">
        <v>148</v>
      </c>
      <c r="FK1487" s="302" t="s">
        <v>137</v>
      </c>
      <c r="FL1487" s="176">
        <v>0</v>
      </c>
      <c r="FM1487" s="302" t="s">
        <v>137</v>
      </c>
      <c r="FN1487" s="176">
        <v>0</v>
      </c>
      <c r="FO1487" s="176">
        <v>0</v>
      </c>
      <c r="FP1487" s="498" t="s">
        <v>148</v>
      </c>
      <c r="FQ1487" s="302" t="s">
        <v>137</v>
      </c>
      <c r="FR1487" s="176">
        <v>0</v>
      </c>
      <c r="FS1487" s="302" t="s">
        <v>137</v>
      </c>
      <c r="FT1487" s="176">
        <v>0</v>
      </c>
      <c r="FU1487" s="176">
        <v>0</v>
      </c>
      <c r="FV1487" s="498" t="s">
        <v>148</v>
      </c>
      <c r="FW1487" s="302" t="s">
        <v>137</v>
      </c>
      <c r="FX1487" s="176">
        <v>0</v>
      </c>
      <c r="FY1487" s="302" t="s">
        <v>137</v>
      </c>
      <c r="FZ1487" s="176">
        <v>1</v>
      </c>
      <c r="GA1487" s="176">
        <v>1</v>
      </c>
      <c r="GB1487" s="498">
        <v>1</v>
      </c>
      <c r="GC1487" s="302" t="s">
        <v>137</v>
      </c>
      <c r="GD1487" s="176">
        <v>0</v>
      </c>
      <c r="GE1487" s="302" t="s">
        <v>137</v>
      </c>
      <c r="GF1487" s="176">
        <v>3</v>
      </c>
      <c r="GG1487" s="176">
        <v>0</v>
      </c>
      <c r="GH1487" s="498">
        <v>0</v>
      </c>
      <c r="GI1487" s="302" t="s">
        <v>17004</v>
      </c>
      <c r="GJ1487" s="176">
        <v>0</v>
      </c>
      <c r="GK1487" s="302" t="s">
        <v>137</v>
      </c>
      <c r="GL1487" s="176" t="s">
        <v>12125</v>
      </c>
      <c r="GM1487" s="302" t="s">
        <v>1431</v>
      </c>
      <c r="GN1487" s="299" t="s">
        <v>133</v>
      </c>
      <c r="GO1487" s="504"/>
      <c r="GP1487" s="504"/>
      <c r="GQ1487" s="176" t="s">
        <v>156</v>
      </c>
      <c r="GR1487" s="176" t="s">
        <v>146</v>
      </c>
      <c r="GS1487" s="176" t="s">
        <v>132</v>
      </c>
      <c r="GT1487" s="176" t="s">
        <v>132</v>
      </c>
      <c r="GU1487" s="176" t="s">
        <v>132</v>
      </c>
      <c r="GV1487" s="176"/>
      <c r="GW1487" s="302"/>
      <c r="GX1487" s="176" t="s">
        <v>132</v>
      </c>
      <c r="GY1487" s="176" t="s">
        <v>132</v>
      </c>
      <c r="GZ1487" s="176" t="s">
        <v>132</v>
      </c>
      <c r="HA1487" s="176" t="s">
        <v>132</v>
      </c>
      <c r="HB1487" s="176"/>
      <c r="HC1487" s="176"/>
      <c r="HD1487" s="557" t="s">
        <v>132</v>
      </c>
      <c r="HE1487" s="550"/>
      <c r="HF1487" s="558" t="s">
        <v>132</v>
      </c>
      <c r="HG1487" s="550"/>
      <c r="HH1487" s="550"/>
      <c r="HI1487" s="558" t="s">
        <v>132</v>
      </c>
      <c r="HJ1487" s="558" t="s">
        <v>148</v>
      </c>
      <c r="HK1487" s="550"/>
    </row>
    <row r="1488" spans="1:219" s="164" customFormat="1" ht="115" customHeight="1">
      <c r="A1488" s="495" t="s">
        <v>19004</v>
      </c>
      <c r="B1488" s="176" t="s">
        <v>9377</v>
      </c>
      <c r="C1488" s="176" t="s">
        <v>9576</v>
      </c>
      <c r="D1488" s="176" t="s">
        <v>126</v>
      </c>
      <c r="E1488" s="176" t="s">
        <v>132</v>
      </c>
      <c r="F1488" s="302" t="s">
        <v>137</v>
      </c>
      <c r="G1488" s="302" t="s">
        <v>137</v>
      </c>
      <c r="H1488" s="176" t="s">
        <v>132</v>
      </c>
      <c r="I1488" s="302" t="s">
        <v>137</v>
      </c>
      <c r="J1488" s="302" t="s">
        <v>137</v>
      </c>
      <c r="K1488" s="501" t="s">
        <v>138</v>
      </c>
      <c r="L1488" s="302" t="s">
        <v>137</v>
      </c>
      <c r="M1488" s="502" t="s">
        <v>137</v>
      </c>
      <c r="N1488" s="176" t="s">
        <v>138</v>
      </c>
      <c r="O1488" s="302" t="s">
        <v>137</v>
      </c>
      <c r="P1488" s="302" t="s">
        <v>137</v>
      </c>
      <c r="Q1488" s="176" t="s">
        <v>132</v>
      </c>
      <c r="R1488" s="302" t="s">
        <v>137</v>
      </c>
      <c r="S1488" s="302" t="s">
        <v>137</v>
      </c>
      <c r="T1488" s="176" t="s">
        <v>132</v>
      </c>
      <c r="U1488" s="302" t="s">
        <v>137</v>
      </c>
      <c r="V1488" s="302" t="s">
        <v>137</v>
      </c>
      <c r="W1488" s="176" t="s">
        <v>132</v>
      </c>
      <c r="X1488" s="302" t="s">
        <v>137</v>
      </c>
      <c r="Y1488" s="302" t="s">
        <v>137</v>
      </c>
      <c r="Z1488" s="176" t="s">
        <v>132</v>
      </c>
      <c r="AA1488" s="176" t="s">
        <v>137</v>
      </c>
      <c r="AB1488" s="302" t="s">
        <v>137</v>
      </c>
      <c r="AC1488" s="176" t="s">
        <v>138</v>
      </c>
      <c r="AD1488" s="176" t="s">
        <v>137</v>
      </c>
      <c r="AE1488" s="302" t="s">
        <v>137</v>
      </c>
      <c r="AF1488" s="492" t="s">
        <v>148</v>
      </c>
      <c r="AG1488" s="176"/>
      <c r="AH1488" s="295"/>
      <c r="AI1488" s="176" t="s">
        <v>132</v>
      </c>
      <c r="AJ1488" s="176" t="s">
        <v>137</v>
      </c>
      <c r="AK1488" s="302" t="s">
        <v>137</v>
      </c>
      <c r="AL1488" s="176" t="s">
        <v>132</v>
      </c>
      <c r="AM1488" s="176" t="s">
        <v>137</v>
      </c>
      <c r="AN1488" s="302" t="s">
        <v>137</v>
      </c>
      <c r="AO1488" s="176" t="s">
        <v>138</v>
      </c>
      <c r="AP1488" s="176" t="s">
        <v>137</v>
      </c>
      <c r="AQ1488" s="302" t="s">
        <v>137</v>
      </c>
      <c r="AR1488" s="176" t="s">
        <v>132</v>
      </c>
      <c r="AS1488" s="176" t="s">
        <v>137</v>
      </c>
      <c r="AT1488" s="302" t="s">
        <v>137</v>
      </c>
      <c r="AU1488" s="176" t="s">
        <v>132</v>
      </c>
      <c r="AV1488" s="302" t="s">
        <v>137</v>
      </c>
      <c r="AW1488" s="302" t="s">
        <v>137</v>
      </c>
      <c r="AX1488" s="176" t="s">
        <v>132</v>
      </c>
      <c r="AY1488" s="176" t="s">
        <v>137</v>
      </c>
      <c r="AZ1488" s="302" t="s">
        <v>137</v>
      </c>
      <c r="BA1488" s="176" t="s">
        <v>132</v>
      </c>
      <c r="BB1488" s="176" t="s">
        <v>137</v>
      </c>
      <c r="BC1488" s="302" t="s">
        <v>137</v>
      </c>
      <c r="BD1488" s="176">
        <v>2</v>
      </c>
      <c r="BE1488" s="176">
        <v>0</v>
      </c>
      <c r="BF1488" s="503">
        <v>0</v>
      </c>
      <c r="BG1488" s="302" t="s">
        <v>9577</v>
      </c>
      <c r="BH1488" s="176">
        <v>0</v>
      </c>
      <c r="BI1488" s="302"/>
      <c r="BJ1488" s="176">
        <v>2</v>
      </c>
      <c r="BK1488" s="176">
        <v>0</v>
      </c>
      <c r="BL1488" s="503">
        <v>0</v>
      </c>
      <c r="BM1488" s="302" t="s">
        <v>9577</v>
      </c>
      <c r="BN1488" s="176">
        <v>0</v>
      </c>
      <c r="BO1488" s="302" t="s">
        <v>137</v>
      </c>
      <c r="BP1488" s="176">
        <v>0</v>
      </c>
      <c r="BQ1488" s="176">
        <v>0</v>
      </c>
      <c r="BR1488" s="503" t="s">
        <v>148</v>
      </c>
      <c r="BS1488" s="302" t="s">
        <v>137</v>
      </c>
      <c r="BT1488" s="176">
        <v>0</v>
      </c>
      <c r="BU1488" s="302" t="s">
        <v>137</v>
      </c>
      <c r="BV1488" s="176">
        <v>0</v>
      </c>
      <c r="BW1488" s="176">
        <v>0</v>
      </c>
      <c r="BX1488" s="498" t="s">
        <v>148</v>
      </c>
      <c r="BY1488" s="302"/>
      <c r="BZ1488" s="176">
        <v>0</v>
      </c>
      <c r="CA1488" s="302" t="s">
        <v>137</v>
      </c>
      <c r="CB1488" s="176">
        <v>0</v>
      </c>
      <c r="CC1488" s="176">
        <v>0</v>
      </c>
      <c r="CD1488" s="498" t="s">
        <v>148</v>
      </c>
      <c r="CE1488" s="302" t="s">
        <v>137</v>
      </c>
      <c r="CF1488" s="176">
        <v>0</v>
      </c>
      <c r="CG1488" s="302" t="s">
        <v>137</v>
      </c>
      <c r="CH1488" s="176">
        <v>0</v>
      </c>
      <c r="CI1488" s="176">
        <v>0</v>
      </c>
      <c r="CJ1488" s="498" t="s">
        <v>148</v>
      </c>
      <c r="CK1488" s="176" t="s">
        <v>137</v>
      </c>
      <c r="CL1488" s="176">
        <v>0</v>
      </c>
      <c r="CM1488" s="302" t="s">
        <v>137</v>
      </c>
      <c r="CN1488" s="176">
        <v>0</v>
      </c>
      <c r="CO1488" s="176">
        <v>0</v>
      </c>
      <c r="CP1488" s="498" t="s">
        <v>148</v>
      </c>
      <c r="CQ1488" s="302"/>
      <c r="CR1488" s="176">
        <v>0</v>
      </c>
      <c r="CS1488" s="302" t="s">
        <v>137</v>
      </c>
      <c r="CT1488" s="176">
        <v>0</v>
      </c>
      <c r="CU1488" s="176">
        <v>0</v>
      </c>
      <c r="CV1488" s="498" t="s">
        <v>148</v>
      </c>
      <c r="CW1488" s="302" t="s">
        <v>137</v>
      </c>
      <c r="CX1488" s="176">
        <v>0</v>
      </c>
      <c r="CY1488" s="302" t="s">
        <v>137</v>
      </c>
      <c r="CZ1488" s="176">
        <v>0</v>
      </c>
      <c r="DA1488" s="176">
        <v>0</v>
      </c>
      <c r="DB1488" s="499" t="s">
        <v>148</v>
      </c>
      <c r="DC1488" s="302" t="s">
        <v>137</v>
      </c>
      <c r="DD1488" s="176">
        <v>0</v>
      </c>
      <c r="DE1488" s="302" t="s">
        <v>137</v>
      </c>
      <c r="DF1488" s="176">
        <v>0</v>
      </c>
      <c r="DG1488" s="176">
        <v>0</v>
      </c>
      <c r="DH1488" s="499" t="s">
        <v>148</v>
      </c>
      <c r="DI1488" s="302" t="s">
        <v>137</v>
      </c>
      <c r="DJ1488" s="176">
        <v>0</v>
      </c>
      <c r="DK1488" s="302" t="s">
        <v>137</v>
      </c>
      <c r="DL1488" s="176">
        <v>1</v>
      </c>
      <c r="DM1488" s="176">
        <v>0</v>
      </c>
      <c r="DN1488" s="499">
        <v>0</v>
      </c>
      <c r="DO1488" s="302" t="s">
        <v>9578</v>
      </c>
      <c r="DP1488" s="176">
        <v>0</v>
      </c>
      <c r="DQ1488" s="302" t="s">
        <v>137</v>
      </c>
      <c r="DR1488" s="176">
        <v>0</v>
      </c>
      <c r="DS1488" s="176">
        <v>0</v>
      </c>
      <c r="DT1488" s="498" t="s">
        <v>148</v>
      </c>
      <c r="DU1488" s="302" t="s">
        <v>137</v>
      </c>
      <c r="DV1488" s="176">
        <v>0</v>
      </c>
      <c r="DW1488" s="302" t="s">
        <v>137</v>
      </c>
      <c r="DX1488" s="176">
        <v>0</v>
      </c>
      <c r="DY1488" s="176">
        <v>0</v>
      </c>
      <c r="DZ1488" s="503" t="s">
        <v>148</v>
      </c>
      <c r="EA1488" s="302" t="s">
        <v>137</v>
      </c>
      <c r="EB1488" s="176">
        <v>0</v>
      </c>
      <c r="EC1488" s="302" t="s">
        <v>137</v>
      </c>
      <c r="ED1488" s="176">
        <v>0</v>
      </c>
      <c r="EE1488" s="176">
        <v>0</v>
      </c>
      <c r="EF1488" s="503" t="s">
        <v>148</v>
      </c>
      <c r="EG1488" s="302" t="s">
        <v>137</v>
      </c>
      <c r="EH1488" s="176">
        <v>0</v>
      </c>
      <c r="EI1488" s="302" t="s">
        <v>137</v>
      </c>
      <c r="EJ1488" s="176">
        <v>1</v>
      </c>
      <c r="EK1488" s="176">
        <v>0</v>
      </c>
      <c r="EL1488" s="503">
        <v>0</v>
      </c>
      <c r="EM1488" s="302" t="s">
        <v>9579</v>
      </c>
      <c r="EN1488" s="176">
        <v>1</v>
      </c>
      <c r="EO1488" s="302" t="s">
        <v>9580</v>
      </c>
      <c r="EP1488" s="176">
        <v>1</v>
      </c>
      <c r="EQ1488" s="176">
        <v>0</v>
      </c>
      <c r="ER1488" s="498">
        <v>0</v>
      </c>
      <c r="ES1488" s="302" t="s">
        <v>9581</v>
      </c>
      <c r="ET1488" s="176">
        <v>1</v>
      </c>
      <c r="EU1488" s="302" t="s">
        <v>9582</v>
      </c>
      <c r="EV1488" s="176">
        <v>1</v>
      </c>
      <c r="EW1488" s="176">
        <v>0</v>
      </c>
      <c r="EX1488" s="498">
        <v>0</v>
      </c>
      <c r="EY1488" s="302" t="s">
        <v>13680</v>
      </c>
      <c r="EZ1488" s="176">
        <v>1</v>
      </c>
      <c r="FA1488" s="302" t="s">
        <v>13680</v>
      </c>
      <c r="FB1488" s="176">
        <v>0</v>
      </c>
      <c r="FC1488" s="176">
        <v>0</v>
      </c>
      <c r="FD1488" s="498" t="s">
        <v>148</v>
      </c>
      <c r="FE1488" s="302" t="s">
        <v>137</v>
      </c>
      <c r="FF1488" s="176">
        <v>0</v>
      </c>
      <c r="FG1488" s="302" t="s">
        <v>137</v>
      </c>
      <c r="FH1488" s="176">
        <v>0</v>
      </c>
      <c r="FI1488" s="176">
        <v>0</v>
      </c>
      <c r="FJ1488" s="498" t="s">
        <v>148</v>
      </c>
      <c r="FK1488" s="302" t="s">
        <v>137</v>
      </c>
      <c r="FL1488" s="176">
        <v>0</v>
      </c>
      <c r="FM1488" s="302" t="s">
        <v>137</v>
      </c>
      <c r="FN1488" s="176">
        <v>0</v>
      </c>
      <c r="FO1488" s="176">
        <v>0</v>
      </c>
      <c r="FP1488" s="498" t="s">
        <v>148</v>
      </c>
      <c r="FQ1488" s="302" t="s">
        <v>137</v>
      </c>
      <c r="FR1488" s="176">
        <v>0</v>
      </c>
      <c r="FS1488" s="302" t="s">
        <v>137</v>
      </c>
      <c r="FT1488" s="176">
        <v>0</v>
      </c>
      <c r="FU1488" s="176">
        <v>0</v>
      </c>
      <c r="FV1488" s="498" t="s">
        <v>148</v>
      </c>
      <c r="FW1488" s="302" t="s">
        <v>137</v>
      </c>
      <c r="FX1488" s="176">
        <v>0</v>
      </c>
      <c r="FY1488" s="302" t="s">
        <v>137</v>
      </c>
      <c r="FZ1488" s="176">
        <v>2</v>
      </c>
      <c r="GA1488" s="176">
        <v>0</v>
      </c>
      <c r="GB1488" s="498">
        <v>0</v>
      </c>
      <c r="GC1488" s="302" t="s">
        <v>15396</v>
      </c>
      <c r="GD1488" s="176">
        <v>2</v>
      </c>
      <c r="GE1488" s="302" t="s">
        <v>15396</v>
      </c>
      <c r="GF1488" s="176">
        <v>8</v>
      </c>
      <c r="GG1488" s="176">
        <v>0</v>
      </c>
      <c r="GH1488" s="498">
        <v>0</v>
      </c>
      <c r="GI1488" s="302" t="s">
        <v>4246</v>
      </c>
      <c r="GJ1488" s="176">
        <v>0</v>
      </c>
      <c r="GK1488" s="302" t="s">
        <v>137</v>
      </c>
      <c r="GL1488" s="176" t="s">
        <v>143</v>
      </c>
      <c r="GM1488" s="302"/>
      <c r="GN1488" s="299" t="s">
        <v>146</v>
      </c>
      <c r="GO1488" s="504"/>
      <c r="GP1488" s="504"/>
      <c r="GQ1488" s="176" t="s">
        <v>156</v>
      </c>
      <c r="GR1488" s="176" t="s">
        <v>146</v>
      </c>
      <c r="GS1488" s="176" t="s">
        <v>132</v>
      </c>
      <c r="GT1488" s="176" t="s">
        <v>132</v>
      </c>
      <c r="GU1488" s="176" t="s">
        <v>132</v>
      </c>
      <c r="GV1488" s="176"/>
      <c r="GW1488" s="302"/>
      <c r="GX1488" s="176" t="s">
        <v>132</v>
      </c>
      <c r="GY1488" s="176"/>
      <c r="GZ1488" s="176" t="s">
        <v>132</v>
      </c>
      <c r="HA1488" s="176"/>
      <c r="HB1488" s="176"/>
      <c r="HC1488" s="176"/>
      <c r="HD1488" s="557" t="s">
        <v>132</v>
      </c>
      <c r="HE1488" s="550" t="s">
        <v>132</v>
      </c>
      <c r="HF1488" s="558" t="s">
        <v>132</v>
      </c>
      <c r="HG1488" s="550"/>
      <c r="HH1488" s="550"/>
      <c r="HI1488" s="558" t="s">
        <v>132</v>
      </c>
      <c r="HJ1488" s="558" t="s">
        <v>148</v>
      </c>
      <c r="HK1488" s="550"/>
    </row>
    <row r="1489" spans="1:219" s="164" customFormat="1" ht="115" customHeight="1">
      <c r="A1489" s="495">
        <v>403440</v>
      </c>
      <c r="B1489" s="176" t="s">
        <v>9377</v>
      </c>
      <c r="C1489" s="176" t="s">
        <v>9583</v>
      </c>
      <c r="D1489" s="176" t="s">
        <v>126</v>
      </c>
      <c r="E1489" s="176" t="s">
        <v>132</v>
      </c>
      <c r="F1489" s="302" t="s">
        <v>137</v>
      </c>
      <c r="G1489" s="302" t="s">
        <v>137</v>
      </c>
      <c r="H1489" s="176" t="s">
        <v>132</v>
      </c>
      <c r="I1489" s="302" t="s">
        <v>137</v>
      </c>
      <c r="J1489" s="302" t="s">
        <v>137</v>
      </c>
      <c r="K1489" s="501" t="s">
        <v>132</v>
      </c>
      <c r="L1489" s="302" t="s">
        <v>137</v>
      </c>
      <c r="M1489" s="502" t="s">
        <v>137</v>
      </c>
      <c r="N1489" s="176" t="s">
        <v>132</v>
      </c>
      <c r="O1489" s="302" t="s">
        <v>137</v>
      </c>
      <c r="P1489" s="302" t="s">
        <v>137</v>
      </c>
      <c r="Q1489" s="176" t="s">
        <v>132</v>
      </c>
      <c r="R1489" s="302" t="s">
        <v>137</v>
      </c>
      <c r="S1489" s="302" t="s">
        <v>137</v>
      </c>
      <c r="T1489" s="176" t="s">
        <v>132</v>
      </c>
      <c r="U1489" s="302" t="s">
        <v>137</v>
      </c>
      <c r="V1489" s="302" t="s">
        <v>137</v>
      </c>
      <c r="W1489" s="176" t="s">
        <v>132</v>
      </c>
      <c r="X1489" s="302" t="s">
        <v>137</v>
      </c>
      <c r="Y1489" s="302" t="s">
        <v>137</v>
      </c>
      <c r="Z1489" s="176" t="s">
        <v>132</v>
      </c>
      <c r="AA1489" s="176" t="s">
        <v>137</v>
      </c>
      <c r="AB1489" s="302" t="s">
        <v>137</v>
      </c>
      <c r="AC1489" s="176" t="s">
        <v>138</v>
      </c>
      <c r="AD1489" s="176" t="s">
        <v>137</v>
      </c>
      <c r="AE1489" s="302" t="s">
        <v>137</v>
      </c>
      <c r="AF1489" s="492" t="s">
        <v>132</v>
      </c>
      <c r="AG1489" s="176"/>
      <c r="AH1489" s="295"/>
      <c r="AI1489" s="176" t="s">
        <v>132</v>
      </c>
      <c r="AJ1489" s="176" t="s">
        <v>137</v>
      </c>
      <c r="AK1489" s="302" t="s">
        <v>137</v>
      </c>
      <c r="AL1489" s="176" t="s">
        <v>132</v>
      </c>
      <c r="AM1489" s="176" t="s">
        <v>137</v>
      </c>
      <c r="AN1489" s="302" t="s">
        <v>137</v>
      </c>
      <c r="AO1489" s="176" t="s">
        <v>132</v>
      </c>
      <c r="AP1489" s="176" t="s">
        <v>137</v>
      </c>
      <c r="AQ1489" s="302" t="s">
        <v>137</v>
      </c>
      <c r="AR1489" s="176" t="s">
        <v>132</v>
      </c>
      <c r="AS1489" s="176" t="s">
        <v>137</v>
      </c>
      <c r="AT1489" s="302" t="s">
        <v>137</v>
      </c>
      <c r="AU1489" s="176" t="s">
        <v>132</v>
      </c>
      <c r="AV1489" s="302" t="s">
        <v>137</v>
      </c>
      <c r="AW1489" s="302" t="s">
        <v>137</v>
      </c>
      <c r="AX1489" s="176" t="s">
        <v>132</v>
      </c>
      <c r="AY1489" s="176" t="s">
        <v>137</v>
      </c>
      <c r="AZ1489" s="302" t="s">
        <v>137</v>
      </c>
      <c r="BA1489" s="176" t="s">
        <v>132</v>
      </c>
      <c r="BB1489" s="176" t="s">
        <v>137</v>
      </c>
      <c r="BC1489" s="302" t="s">
        <v>137</v>
      </c>
      <c r="BD1489" s="176">
        <v>2</v>
      </c>
      <c r="BE1489" s="176">
        <v>0</v>
      </c>
      <c r="BF1489" s="503">
        <v>0</v>
      </c>
      <c r="BG1489" s="302" t="s">
        <v>9584</v>
      </c>
      <c r="BH1489" s="176">
        <v>0</v>
      </c>
      <c r="BI1489" s="302" t="s">
        <v>137</v>
      </c>
      <c r="BJ1489" s="176">
        <v>2</v>
      </c>
      <c r="BK1489" s="176">
        <v>0</v>
      </c>
      <c r="BL1489" s="503">
        <v>0</v>
      </c>
      <c r="BM1489" s="302" t="s">
        <v>9584</v>
      </c>
      <c r="BN1489" s="176">
        <v>0</v>
      </c>
      <c r="BO1489" s="302"/>
      <c r="BP1489" s="176">
        <v>0</v>
      </c>
      <c r="BQ1489" s="176">
        <v>0</v>
      </c>
      <c r="BR1489" s="503" t="s">
        <v>148</v>
      </c>
      <c r="BS1489" s="302" t="s">
        <v>137</v>
      </c>
      <c r="BT1489" s="176">
        <v>0</v>
      </c>
      <c r="BU1489" s="302" t="s">
        <v>137</v>
      </c>
      <c r="BV1489" s="176">
        <v>0</v>
      </c>
      <c r="BW1489" s="176">
        <v>0</v>
      </c>
      <c r="BX1489" s="498" t="s">
        <v>148</v>
      </c>
      <c r="BY1489" s="302"/>
      <c r="BZ1489" s="176">
        <v>0</v>
      </c>
      <c r="CA1489" s="302" t="s">
        <v>137</v>
      </c>
      <c r="CB1489" s="176">
        <v>0</v>
      </c>
      <c r="CC1489" s="176">
        <v>0</v>
      </c>
      <c r="CD1489" s="498" t="s">
        <v>148</v>
      </c>
      <c r="CE1489" s="302" t="s">
        <v>137</v>
      </c>
      <c r="CF1489" s="176">
        <v>0</v>
      </c>
      <c r="CG1489" s="302" t="s">
        <v>137</v>
      </c>
      <c r="CH1489" s="176">
        <v>0</v>
      </c>
      <c r="CI1489" s="176">
        <v>0</v>
      </c>
      <c r="CJ1489" s="498" t="s">
        <v>148</v>
      </c>
      <c r="CK1489" s="176" t="s">
        <v>137</v>
      </c>
      <c r="CL1489" s="176">
        <v>0</v>
      </c>
      <c r="CM1489" s="302" t="s">
        <v>137</v>
      </c>
      <c r="CN1489" s="176">
        <v>0</v>
      </c>
      <c r="CO1489" s="176">
        <v>0</v>
      </c>
      <c r="CP1489" s="498" t="s">
        <v>148</v>
      </c>
      <c r="CQ1489" s="302" t="s">
        <v>137</v>
      </c>
      <c r="CR1489" s="176">
        <v>0</v>
      </c>
      <c r="CS1489" s="302" t="s">
        <v>137</v>
      </c>
      <c r="CT1489" s="176">
        <v>0</v>
      </c>
      <c r="CU1489" s="176">
        <v>0</v>
      </c>
      <c r="CV1489" s="498" t="s">
        <v>148</v>
      </c>
      <c r="CW1489" s="302" t="s">
        <v>137</v>
      </c>
      <c r="CX1489" s="176">
        <v>0</v>
      </c>
      <c r="CY1489" s="302" t="s">
        <v>137</v>
      </c>
      <c r="CZ1489" s="176">
        <v>0</v>
      </c>
      <c r="DA1489" s="176">
        <v>0</v>
      </c>
      <c r="DB1489" s="499" t="s">
        <v>148</v>
      </c>
      <c r="DC1489" s="302" t="s">
        <v>137</v>
      </c>
      <c r="DD1489" s="176">
        <v>0</v>
      </c>
      <c r="DE1489" s="302" t="s">
        <v>137</v>
      </c>
      <c r="DF1489" s="176">
        <v>0</v>
      </c>
      <c r="DG1489" s="176">
        <v>0</v>
      </c>
      <c r="DH1489" s="499" t="s">
        <v>148</v>
      </c>
      <c r="DI1489" s="302" t="s">
        <v>137</v>
      </c>
      <c r="DJ1489" s="176">
        <v>0</v>
      </c>
      <c r="DK1489" s="302" t="s">
        <v>137</v>
      </c>
      <c r="DL1489" s="176">
        <v>0</v>
      </c>
      <c r="DM1489" s="176">
        <v>0</v>
      </c>
      <c r="DN1489" s="499" t="s">
        <v>148</v>
      </c>
      <c r="DO1489" s="302" t="s">
        <v>137</v>
      </c>
      <c r="DP1489" s="176">
        <v>0</v>
      </c>
      <c r="DQ1489" s="302" t="s">
        <v>137</v>
      </c>
      <c r="DR1489" s="176">
        <v>0</v>
      </c>
      <c r="DS1489" s="176">
        <v>0</v>
      </c>
      <c r="DT1489" s="498" t="s">
        <v>148</v>
      </c>
      <c r="DU1489" s="302" t="s">
        <v>137</v>
      </c>
      <c r="DV1489" s="176">
        <v>0</v>
      </c>
      <c r="DW1489" s="302" t="s">
        <v>137</v>
      </c>
      <c r="DX1489" s="176">
        <v>0</v>
      </c>
      <c r="DY1489" s="176">
        <v>0</v>
      </c>
      <c r="DZ1489" s="503" t="s">
        <v>148</v>
      </c>
      <c r="EA1489" s="302" t="s">
        <v>137</v>
      </c>
      <c r="EB1489" s="176">
        <v>0</v>
      </c>
      <c r="EC1489" s="302" t="s">
        <v>137</v>
      </c>
      <c r="ED1489" s="176">
        <v>0</v>
      </c>
      <c r="EE1489" s="176">
        <v>0</v>
      </c>
      <c r="EF1489" s="503" t="s">
        <v>148</v>
      </c>
      <c r="EG1489" s="302" t="s">
        <v>137</v>
      </c>
      <c r="EH1489" s="176">
        <v>0</v>
      </c>
      <c r="EI1489" s="302" t="s">
        <v>137</v>
      </c>
      <c r="EJ1489" s="176">
        <v>1</v>
      </c>
      <c r="EK1489" s="176">
        <v>0</v>
      </c>
      <c r="EL1489" s="503">
        <v>0</v>
      </c>
      <c r="EM1489" s="302" t="s">
        <v>9584</v>
      </c>
      <c r="EN1489" s="176">
        <v>1</v>
      </c>
      <c r="EO1489" s="302" t="s">
        <v>9584</v>
      </c>
      <c r="EP1489" s="176">
        <v>2</v>
      </c>
      <c r="EQ1489" s="176">
        <v>0</v>
      </c>
      <c r="ER1489" s="498">
        <v>0</v>
      </c>
      <c r="ES1489" s="302" t="s">
        <v>9584</v>
      </c>
      <c r="ET1489" s="176">
        <v>2</v>
      </c>
      <c r="EU1489" s="302" t="s">
        <v>9584</v>
      </c>
      <c r="EV1489" s="176">
        <v>0</v>
      </c>
      <c r="EW1489" s="176">
        <v>0</v>
      </c>
      <c r="EX1489" s="498" t="s">
        <v>148</v>
      </c>
      <c r="EY1489" s="302" t="s">
        <v>137</v>
      </c>
      <c r="EZ1489" s="176">
        <v>0</v>
      </c>
      <c r="FA1489" s="302" t="s">
        <v>137</v>
      </c>
      <c r="FB1489" s="176">
        <v>1</v>
      </c>
      <c r="FC1489" s="176">
        <v>0</v>
      </c>
      <c r="FD1489" s="498">
        <v>0</v>
      </c>
      <c r="FE1489" s="302" t="s">
        <v>9584</v>
      </c>
      <c r="FF1489" s="176">
        <v>1</v>
      </c>
      <c r="FG1489" s="302" t="s">
        <v>9584</v>
      </c>
      <c r="FH1489" s="176">
        <v>0</v>
      </c>
      <c r="FI1489" s="176">
        <v>0</v>
      </c>
      <c r="FJ1489" s="498" t="s">
        <v>148</v>
      </c>
      <c r="FK1489" s="302" t="s">
        <v>137</v>
      </c>
      <c r="FL1489" s="176">
        <v>0</v>
      </c>
      <c r="FM1489" s="302" t="s">
        <v>137</v>
      </c>
      <c r="FN1489" s="176">
        <v>0</v>
      </c>
      <c r="FO1489" s="176">
        <v>0</v>
      </c>
      <c r="FP1489" s="498" t="s">
        <v>148</v>
      </c>
      <c r="FQ1489" s="302" t="s">
        <v>137</v>
      </c>
      <c r="FR1489" s="176">
        <v>0</v>
      </c>
      <c r="FS1489" s="302" t="s">
        <v>137</v>
      </c>
      <c r="FT1489" s="176">
        <v>0</v>
      </c>
      <c r="FU1489" s="176">
        <v>0</v>
      </c>
      <c r="FV1489" s="498" t="s">
        <v>148</v>
      </c>
      <c r="FW1489" s="302" t="s">
        <v>137</v>
      </c>
      <c r="FX1489" s="176">
        <v>0</v>
      </c>
      <c r="FY1489" s="302" t="s">
        <v>137</v>
      </c>
      <c r="FZ1489" s="176">
        <v>2</v>
      </c>
      <c r="GA1489" s="176">
        <v>0</v>
      </c>
      <c r="GB1489" s="498">
        <v>0</v>
      </c>
      <c r="GC1489" s="302" t="s">
        <v>9584</v>
      </c>
      <c r="GD1489" s="176">
        <v>0</v>
      </c>
      <c r="GE1489" s="302" t="s">
        <v>137</v>
      </c>
      <c r="GF1489" s="176">
        <v>3</v>
      </c>
      <c r="GG1489" s="176">
        <v>0</v>
      </c>
      <c r="GH1489" s="498">
        <v>0</v>
      </c>
      <c r="GI1489" s="302" t="s">
        <v>9584</v>
      </c>
      <c r="GJ1489" s="176">
        <v>3</v>
      </c>
      <c r="GK1489" s="302" t="s">
        <v>9584</v>
      </c>
      <c r="GL1489" s="176" t="s">
        <v>143</v>
      </c>
      <c r="GM1489" s="302"/>
      <c r="GN1489" s="299" t="s">
        <v>133</v>
      </c>
      <c r="GO1489" s="504" t="s">
        <v>132</v>
      </c>
      <c r="GP1489" s="504" t="s">
        <v>132</v>
      </c>
      <c r="GQ1489" s="176" t="s">
        <v>156</v>
      </c>
      <c r="GR1489" s="176" t="s">
        <v>133</v>
      </c>
      <c r="GS1489" s="176" t="s">
        <v>132</v>
      </c>
      <c r="GT1489" s="176"/>
      <c r="GU1489" s="176" t="s">
        <v>132</v>
      </c>
      <c r="GV1489" s="176"/>
      <c r="GW1489" s="302"/>
      <c r="GX1489" s="176"/>
      <c r="GY1489" s="176"/>
      <c r="GZ1489" s="176"/>
      <c r="HA1489" s="176" t="s">
        <v>132</v>
      </c>
      <c r="HB1489" s="176" t="s">
        <v>132</v>
      </c>
      <c r="HC1489" s="176" t="s">
        <v>132</v>
      </c>
      <c r="HD1489" s="557" t="s">
        <v>132</v>
      </c>
      <c r="HE1489" s="550" t="s">
        <v>132</v>
      </c>
      <c r="HF1489" s="558" t="s">
        <v>132</v>
      </c>
      <c r="HG1489" s="550"/>
      <c r="HH1489" s="550"/>
      <c r="HI1489" s="558" t="s">
        <v>132</v>
      </c>
      <c r="HJ1489" s="558" t="s">
        <v>148</v>
      </c>
      <c r="HK1489" s="550"/>
    </row>
    <row r="1490" spans="1:219" s="164" customFormat="1" ht="115" customHeight="1">
      <c r="A1490" s="495">
        <v>403458</v>
      </c>
      <c r="B1490" s="176" t="s">
        <v>9377</v>
      </c>
      <c r="C1490" s="176" t="s">
        <v>9585</v>
      </c>
      <c r="D1490" s="176" t="s">
        <v>126</v>
      </c>
      <c r="E1490" s="176" t="s">
        <v>132</v>
      </c>
      <c r="F1490" s="302" t="s">
        <v>137</v>
      </c>
      <c r="G1490" s="302" t="s">
        <v>137</v>
      </c>
      <c r="H1490" s="176" t="s">
        <v>132</v>
      </c>
      <c r="I1490" s="302" t="s">
        <v>137</v>
      </c>
      <c r="J1490" s="302" t="s">
        <v>137</v>
      </c>
      <c r="K1490" s="501" t="s">
        <v>132</v>
      </c>
      <c r="L1490" s="302" t="s">
        <v>137</v>
      </c>
      <c r="M1490" s="502" t="s">
        <v>137</v>
      </c>
      <c r="N1490" s="176" t="s">
        <v>132</v>
      </c>
      <c r="O1490" s="302" t="s">
        <v>137</v>
      </c>
      <c r="P1490" s="302" t="s">
        <v>137</v>
      </c>
      <c r="Q1490" s="176" t="s">
        <v>132</v>
      </c>
      <c r="R1490" s="302" t="s">
        <v>137</v>
      </c>
      <c r="S1490" s="302" t="s">
        <v>137</v>
      </c>
      <c r="T1490" s="176" t="s">
        <v>132</v>
      </c>
      <c r="U1490" s="302" t="s">
        <v>137</v>
      </c>
      <c r="V1490" s="302" t="s">
        <v>137</v>
      </c>
      <c r="W1490" s="176" t="s">
        <v>132</v>
      </c>
      <c r="X1490" s="302" t="s">
        <v>137</v>
      </c>
      <c r="Y1490" s="302" t="s">
        <v>137</v>
      </c>
      <c r="Z1490" s="176" t="s">
        <v>132</v>
      </c>
      <c r="AA1490" s="176" t="s">
        <v>137</v>
      </c>
      <c r="AB1490" s="302" t="s">
        <v>137</v>
      </c>
      <c r="AC1490" s="176" t="s">
        <v>138</v>
      </c>
      <c r="AD1490" s="176" t="s">
        <v>137</v>
      </c>
      <c r="AE1490" s="302" t="s">
        <v>137</v>
      </c>
      <c r="AF1490" s="492" t="s">
        <v>148</v>
      </c>
      <c r="AG1490" s="176"/>
      <c r="AH1490" s="295"/>
      <c r="AI1490" s="176" t="s">
        <v>132</v>
      </c>
      <c r="AJ1490" s="176" t="s">
        <v>137</v>
      </c>
      <c r="AK1490" s="302" t="s">
        <v>137</v>
      </c>
      <c r="AL1490" s="176" t="s">
        <v>132</v>
      </c>
      <c r="AM1490" s="176" t="s">
        <v>137</v>
      </c>
      <c r="AN1490" s="302" t="s">
        <v>137</v>
      </c>
      <c r="AO1490" s="176" t="s">
        <v>132</v>
      </c>
      <c r="AP1490" s="176" t="s">
        <v>137</v>
      </c>
      <c r="AQ1490" s="302" t="s">
        <v>137</v>
      </c>
      <c r="AR1490" s="176" t="s">
        <v>132</v>
      </c>
      <c r="AS1490" s="176" t="s">
        <v>137</v>
      </c>
      <c r="AT1490" s="302" t="s">
        <v>137</v>
      </c>
      <c r="AU1490" s="176" t="s">
        <v>132</v>
      </c>
      <c r="AV1490" s="302" t="s">
        <v>137</v>
      </c>
      <c r="AW1490" s="302" t="s">
        <v>137</v>
      </c>
      <c r="AX1490" s="176" t="s">
        <v>132</v>
      </c>
      <c r="AY1490" s="176" t="s">
        <v>137</v>
      </c>
      <c r="AZ1490" s="302" t="s">
        <v>137</v>
      </c>
      <c r="BA1490" s="176" t="s">
        <v>132</v>
      </c>
      <c r="BB1490" s="176" t="s">
        <v>137</v>
      </c>
      <c r="BC1490" s="302" t="s">
        <v>137</v>
      </c>
      <c r="BD1490" s="176">
        <v>1</v>
      </c>
      <c r="BE1490" s="176">
        <v>0</v>
      </c>
      <c r="BF1490" s="503">
        <v>0</v>
      </c>
      <c r="BG1490" s="302" t="s">
        <v>9586</v>
      </c>
      <c r="BH1490" s="176">
        <v>0</v>
      </c>
      <c r="BI1490" s="302" t="s">
        <v>137</v>
      </c>
      <c r="BJ1490" s="176">
        <v>5</v>
      </c>
      <c r="BK1490" s="176">
        <v>0</v>
      </c>
      <c r="BL1490" s="503">
        <v>0</v>
      </c>
      <c r="BM1490" s="302" t="s">
        <v>9586</v>
      </c>
      <c r="BN1490" s="176">
        <v>0</v>
      </c>
      <c r="BO1490" s="302" t="s">
        <v>137</v>
      </c>
      <c r="BP1490" s="176">
        <v>0</v>
      </c>
      <c r="BQ1490" s="176">
        <v>0</v>
      </c>
      <c r="BR1490" s="503" t="s">
        <v>148</v>
      </c>
      <c r="BS1490" s="302" t="s">
        <v>137</v>
      </c>
      <c r="BT1490" s="176">
        <v>0</v>
      </c>
      <c r="BU1490" s="302" t="s">
        <v>137</v>
      </c>
      <c r="BV1490" s="176">
        <v>0</v>
      </c>
      <c r="BW1490" s="176">
        <v>0</v>
      </c>
      <c r="BX1490" s="498" t="s">
        <v>148</v>
      </c>
      <c r="BY1490" s="302"/>
      <c r="BZ1490" s="176">
        <v>0</v>
      </c>
      <c r="CA1490" s="302" t="s">
        <v>137</v>
      </c>
      <c r="CB1490" s="176">
        <v>0</v>
      </c>
      <c r="CC1490" s="176">
        <v>0</v>
      </c>
      <c r="CD1490" s="498" t="s">
        <v>148</v>
      </c>
      <c r="CE1490" s="302" t="s">
        <v>137</v>
      </c>
      <c r="CF1490" s="176">
        <v>0</v>
      </c>
      <c r="CG1490" s="302" t="s">
        <v>137</v>
      </c>
      <c r="CH1490" s="176">
        <v>0</v>
      </c>
      <c r="CI1490" s="176">
        <v>0</v>
      </c>
      <c r="CJ1490" s="498" t="s">
        <v>148</v>
      </c>
      <c r="CK1490" s="176" t="s">
        <v>137</v>
      </c>
      <c r="CL1490" s="176">
        <v>0</v>
      </c>
      <c r="CM1490" s="302" t="s">
        <v>137</v>
      </c>
      <c r="CN1490" s="176">
        <v>0</v>
      </c>
      <c r="CO1490" s="176">
        <v>0</v>
      </c>
      <c r="CP1490" s="498" t="s">
        <v>148</v>
      </c>
      <c r="CQ1490" s="302" t="s">
        <v>137</v>
      </c>
      <c r="CR1490" s="176">
        <v>0</v>
      </c>
      <c r="CS1490" s="302" t="s">
        <v>137</v>
      </c>
      <c r="CT1490" s="176">
        <v>0</v>
      </c>
      <c r="CU1490" s="176">
        <v>0</v>
      </c>
      <c r="CV1490" s="498" t="s">
        <v>148</v>
      </c>
      <c r="CW1490" s="302" t="s">
        <v>137</v>
      </c>
      <c r="CX1490" s="176">
        <v>0</v>
      </c>
      <c r="CY1490" s="302" t="s">
        <v>137</v>
      </c>
      <c r="CZ1490" s="176">
        <v>0</v>
      </c>
      <c r="DA1490" s="176">
        <v>0</v>
      </c>
      <c r="DB1490" s="499" t="s">
        <v>148</v>
      </c>
      <c r="DC1490" s="302" t="s">
        <v>137</v>
      </c>
      <c r="DD1490" s="176">
        <v>0</v>
      </c>
      <c r="DE1490" s="302" t="s">
        <v>137</v>
      </c>
      <c r="DF1490" s="176">
        <v>0</v>
      </c>
      <c r="DG1490" s="176">
        <v>0</v>
      </c>
      <c r="DH1490" s="499" t="s">
        <v>148</v>
      </c>
      <c r="DI1490" s="302" t="s">
        <v>137</v>
      </c>
      <c r="DJ1490" s="176">
        <v>0</v>
      </c>
      <c r="DK1490" s="302" t="s">
        <v>137</v>
      </c>
      <c r="DL1490" s="176">
        <v>0</v>
      </c>
      <c r="DM1490" s="176">
        <v>0</v>
      </c>
      <c r="DN1490" s="499" t="s">
        <v>148</v>
      </c>
      <c r="DO1490" s="302" t="s">
        <v>137</v>
      </c>
      <c r="DP1490" s="176">
        <v>0</v>
      </c>
      <c r="DQ1490" s="302" t="s">
        <v>137</v>
      </c>
      <c r="DR1490" s="176">
        <v>3</v>
      </c>
      <c r="DS1490" s="176">
        <v>0</v>
      </c>
      <c r="DT1490" s="498">
        <v>0</v>
      </c>
      <c r="DU1490" s="302" t="s">
        <v>9586</v>
      </c>
      <c r="DV1490" s="176">
        <v>0</v>
      </c>
      <c r="DW1490" s="302" t="s">
        <v>137</v>
      </c>
      <c r="DX1490" s="176">
        <v>1</v>
      </c>
      <c r="DY1490" s="176">
        <v>0</v>
      </c>
      <c r="DZ1490" s="503">
        <v>0</v>
      </c>
      <c r="EA1490" s="302" t="s">
        <v>9586</v>
      </c>
      <c r="EB1490" s="176">
        <v>0</v>
      </c>
      <c r="EC1490" s="302" t="s">
        <v>137</v>
      </c>
      <c r="ED1490" s="176">
        <v>0</v>
      </c>
      <c r="EE1490" s="176">
        <v>0</v>
      </c>
      <c r="EF1490" s="503" t="s">
        <v>148</v>
      </c>
      <c r="EG1490" s="302" t="s">
        <v>137</v>
      </c>
      <c r="EH1490" s="176">
        <v>0</v>
      </c>
      <c r="EI1490" s="302" t="s">
        <v>137</v>
      </c>
      <c r="EJ1490" s="176">
        <v>1</v>
      </c>
      <c r="EK1490" s="176">
        <v>0</v>
      </c>
      <c r="EL1490" s="503">
        <v>0</v>
      </c>
      <c r="EM1490" s="302" t="s">
        <v>9587</v>
      </c>
      <c r="EN1490" s="176">
        <v>1</v>
      </c>
      <c r="EO1490" s="302" t="s">
        <v>9588</v>
      </c>
      <c r="EP1490" s="176">
        <v>1</v>
      </c>
      <c r="EQ1490" s="176">
        <v>0</v>
      </c>
      <c r="ER1490" s="498">
        <v>0</v>
      </c>
      <c r="ES1490" s="302" t="s">
        <v>9589</v>
      </c>
      <c r="ET1490" s="176">
        <v>1</v>
      </c>
      <c r="EU1490" s="302" t="s">
        <v>9590</v>
      </c>
      <c r="EV1490" s="176">
        <v>0</v>
      </c>
      <c r="EW1490" s="176">
        <v>0</v>
      </c>
      <c r="EX1490" s="498" t="s">
        <v>148</v>
      </c>
      <c r="EY1490" s="302" t="s">
        <v>137</v>
      </c>
      <c r="EZ1490" s="176">
        <v>0</v>
      </c>
      <c r="FA1490" s="302" t="s">
        <v>137</v>
      </c>
      <c r="FB1490" s="176">
        <v>1</v>
      </c>
      <c r="FC1490" s="176">
        <v>0</v>
      </c>
      <c r="FD1490" s="498">
        <v>0</v>
      </c>
      <c r="FE1490" s="302" t="s">
        <v>13857</v>
      </c>
      <c r="FF1490" s="176">
        <v>1</v>
      </c>
      <c r="FG1490" s="302" t="s">
        <v>9591</v>
      </c>
      <c r="FH1490" s="176">
        <v>1</v>
      </c>
      <c r="FI1490" s="176">
        <v>0</v>
      </c>
      <c r="FJ1490" s="498">
        <v>0</v>
      </c>
      <c r="FK1490" s="302" t="s">
        <v>9586</v>
      </c>
      <c r="FL1490" s="176">
        <v>0</v>
      </c>
      <c r="FM1490" s="302" t="s">
        <v>137</v>
      </c>
      <c r="FN1490" s="176">
        <v>0</v>
      </c>
      <c r="FO1490" s="176">
        <v>0</v>
      </c>
      <c r="FP1490" s="498" t="s">
        <v>148</v>
      </c>
      <c r="FQ1490" s="302" t="s">
        <v>137</v>
      </c>
      <c r="FR1490" s="176">
        <v>0</v>
      </c>
      <c r="FS1490" s="302" t="s">
        <v>137</v>
      </c>
      <c r="FT1490" s="176">
        <v>0</v>
      </c>
      <c r="FU1490" s="176">
        <v>0</v>
      </c>
      <c r="FV1490" s="498" t="s">
        <v>148</v>
      </c>
      <c r="FW1490" s="302" t="s">
        <v>137</v>
      </c>
      <c r="FX1490" s="176">
        <v>0</v>
      </c>
      <c r="FY1490" s="302" t="s">
        <v>137</v>
      </c>
      <c r="FZ1490" s="176">
        <v>2</v>
      </c>
      <c r="GA1490" s="176">
        <v>0</v>
      </c>
      <c r="GB1490" s="498">
        <v>0</v>
      </c>
      <c r="GC1490" s="302" t="s">
        <v>9592</v>
      </c>
      <c r="GD1490" s="176">
        <v>2</v>
      </c>
      <c r="GE1490" s="302" t="s">
        <v>9593</v>
      </c>
      <c r="GF1490" s="176">
        <v>10</v>
      </c>
      <c r="GG1490" s="176">
        <v>10</v>
      </c>
      <c r="GH1490" s="498">
        <v>1</v>
      </c>
      <c r="GI1490" s="302"/>
      <c r="GJ1490" s="176">
        <v>0</v>
      </c>
      <c r="GK1490" s="302" t="s">
        <v>137</v>
      </c>
      <c r="GL1490" s="176" t="s">
        <v>143</v>
      </c>
      <c r="GM1490" s="302" t="s">
        <v>1431</v>
      </c>
      <c r="GN1490" s="299" t="s">
        <v>146</v>
      </c>
      <c r="GO1490" s="504"/>
      <c r="GP1490" s="504"/>
      <c r="GQ1490" s="176" t="s">
        <v>145</v>
      </c>
      <c r="GR1490" s="176" t="s">
        <v>146</v>
      </c>
      <c r="GS1490" s="176"/>
      <c r="GT1490" s="176"/>
      <c r="GU1490" s="176"/>
      <c r="GV1490" s="176"/>
      <c r="GW1490" s="302"/>
      <c r="GX1490" s="176"/>
      <c r="GY1490" s="176"/>
      <c r="GZ1490" s="176"/>
      <c r="HA1490" s="176"/>
      <c r="HB1490" s="176"/>
      <c r="HC1490" s="176"/>
      <c r="HD1490" s="557" t="s">
        <v>132</v>
      </c>
      <c r="HE1490" s="550"/>
      <c r="HF1490" s="558" t="s">
        <v>132</v>
      </c>
      <c r="HG1490" s="550"/>
      <c r="HH1490" s="550"/>
      <c r="HI1490" s="558" t="s">
        <v>132</v>
      </c>
      <c r="HJ1490" s="558" t="s">
        <v>148</v>
      </c>
      <c r="HK1490" s="550"/>
    </row>
    <row r="1491" spans="1:219" s="164" customFormat="1" ht="115" customHeight="1">
      <c r="A1491" s="495">
        <v>403482</v>
      </c>
      <c r="B1491" s="176" t="s">
        <v>9377</v>
      </c>
      <c r="C1491" s="176" t="s">
        <v>9594</v>
      </c>
      <c r="D1491" s="176" t="s">
        <v>117</v>
      </c>
      <c r="E1491" s="176" t="s">
        <v>132</v>
      </c>
      <c r="F1491" s="302" t="s">
        <v>137</v>
      </c>
      <c r="G1491" s="302" t="s">
        <v>137</v>
      </c>
      <c r="H1491" s="176" t="s">
        <v>132</v>
      </c>
      <c r="I1491" s="302" t="s">
        <v>137</v>
      </c>
      <c r="J1491" s="302" t="s">
        <v>137</v>
      </c>
      <c r="K1491" s="501" t="s">
        <v>138</v>
      </c>
      <c r="L1491" s="302" t="s">
        <v>137</v>
      </c>
      <c r="M1491" s="502" t="s">
        <v>137</v>
      </c>
      <c r="N1491" s="176" t="s">
        <v>132</v>
      </c>
      <c r="O1491" s="302" t="s">
        <v>137</v>
      </c>
      <c r="P1491" s="302" t="s">
        <v>137</v>
      </c>
      <c r="Q1491" s="176" t="s">
        <v>132</v>
      </c>
      <c r="R1491" s="302" t="s">
        <v>137</v>
      </c>
      <c r="S1491" s="302" t="s">
        <v>137</v>
      </c>
      <c r="T1491" s="176" t="s">
        <v>132</v>
      </c>
      <c r="U1491" s="302" t="s">
        <v>137</v>
      </c>
      <c r="V1491" s="302" t="s">
        <v>137</v>
      </c>
      <c r="W1491" s="176" t="s">
        <v>132</v>
      </c>
      <c r="X1491" s="302" t="s">
        <v>137</v>
      </c>
      <c r="Y1491" s="302" t="s">
        <v>137</v>
      </c>
      <c r="Z1491" s="176" t="s">
        <v>132</v>
      </c>
      <c r="AA1491" s="176" t="s">
        <v>137</v>
      </c>
      <c r="AB1491" s="302" t="s">
        <v>137</v>
      </c>
      <c r="AC1491" s="176" t="s">
        <v>138</v>
      </c>
      <c r="AD1491" s="176" t="s">
        <v>137</v>
      </c>
      <c r="AE1491" s="302" t="s">
        <v>137</v>
      </c>
      <c r="AF1491" s="492" t="s">
        <v>148</v>
      </c>
      <c r="AG1491" s="176"/>
      <c r="AH1491" s="295"/>
      <c r="AI1491" s="176" t="s">
        <v>132</v>
      </c>
      <c r="AJ1491" s="176" t="s">
        <v>137</v>
      </c>
      <c r="AK1491" s="302" t="s">
        <v>137</v>
      </c>
      <c r="AL1491" s="176" t="s">
        <v>138</v>
      </c>
      <c r="AM1491" s="176" t="s">
        <v>137</v>
      </c>
      <c r="AN1491" s="302" t="s">
        <v>137</v>
      </c>
      <c r="AO1491" s="176" t="s">
        <v>132</v>
      </c>
      <c r="AP1491" s="176" t="s">
        <v>137</v>
      </c>
      <c r="AQ1491" s="302" t="s">
        <v>137</v>
      </c>
      <c r="AR1491" s="176" t="s">
        <v>132</v>
      </c>
      <c r="AS1491" s="176" t="s">
        <v>137</v>
      </c>
      <c r="AT1491" s="302" t="s">
        <v>137</v>
      </c>
      <c r="AU1491" s="176" t="s">
        <v>132</v>
      </c>
      <c r="AV1491" s="302" t="s">
        <v>137</v>
      </c>
      <c r="AW1491" s="302" t="s">
        <v>137</v>
      </c>
      <c r="AX1491" s="176" t="s">
        <v>132</v>
      </c>
      <c r="AY1491" s="176" t="s">
        <v>137</v>
      </c>
      <c r="AZ1491" s="302" t="s">
        <v>137</v>
      </c>
      <c r="BA1491" s="176" t="s">
        <v>132</v>
      </c>
      <c r="BB1491" s="176" t="s">
        <v>137</v>
      </c>
      <c r="BC1491" s="302" t="s">
        <v>137</v>
      </c>
      <c r="BD1491" s="176">
        <v>4</v>
      </c>
      <c r="BE1491" s="176">
        <v>0</v>
      </c>
      <c r="BF1491" s="503">
        <v>0</v>
      </c>
      <c r="BG1491" s="302" t="s">
        <v>9595</v>
      </c>
      <c r="BH1491" s="176">
        <v>0</v>
      </c>
      <c r="BI1491" s="302" t="s">
        <v>137</v>
      </c>
      <c r="BJ1491" s="176">
        <v>0</v>
      </c>
      <c r="BK1491" s="176">
        <v>0</v>
      </c>
      <c r="BL1491" s="503" t="s">
        <v>148</v>
      </c>
      <c r="BM1491" s="302" t="s">
        <v>137</v>
      </c>
      <c r="BN1491" s="176">
        <v>0</v>
      </c>
      <c r="BO1491" s="302" t="s">
        <v>137</v>
      </c>
      <c r="BP1491" s="176">
        <v>0</v>
      </c>
      <c r="BQ1491" s="176">
        <v>0</v>
      </c>
      <c r="BR1491" s="503" t="s">
        <v>148</v>
      </c>
      <c r="BS1491" s="302" t="s">
        <v>137</v>
      </c>
      <c r="BT1491" s="176">
        <v>0</v>
      </c>
      <c r="BU1491" s="302" t="s">
        <v>137</v>
      </c>
      <c r="BV1491" s="176">
        <v>0</v>
      </c>
      <c r="BW1491" s="176">
        <v>0</v>
      </c>
      <c r="BX1491" s="498" t="s">
        <v>148</v>
      </c>
      <c r="BY1491" s="302"/>
      <c r="BZ1491" s="176">
        <v>0</v>
      </c>
      <c r="CA1491" s="302" t="s">
        <v>137</v>
      </c>
      <c r="CB1491" s="176">
        <v>0</v>
      </c>
      <c r="CC1491" s="176">
        <v>0</v>
      </c>
      <c r="CD1491" s="498" t="s">
        <v>148</v>
      </c>
      <c r="CE1491" s="302" t="s">
        <v>137</v>
      </c>
      <c r="CF1491" s="176">
        <v>0</v>
      </c>
      <c r="CG1491" s="302" t="s">
        <v>137</v>
      </c>
      <c r="CH1491" s="176">
        <v>0</v>
      </c>
      <c r="CI1491" s="176">
        <v>0</v>
      </c>
      <c r="CJ1491" s="498" t="s">
        <v>148</v>
      </c>
      <c r="CK1491" s="176" t="s">
        <v>137</v>
      </c>
      <c r="CL1491" s="176">
        <v>0</v>
      </c>
      <c r="CM1491" s="302" t="s">
        <v>137</v>
      </c>
      <c r="CN1491" s="176">
        <v>0</v>
      </c>
      <c r="CO1491" s="176">
        <v>0</v>
      </c>
      <c r="CP1491" s="498" t="s">
        <v>148</v>
      </c>
      <c r="CQ1491" s="302" t="s">
        <v>137</v>
      </c>
      <c r="CR1491" s="176">
        <v>0</v>
      </c>
      <c r="CS1491" s="302" t="s">
        <v>137</v>
      </c>
      <c r="CT1491" s="176">
        <v>0</v>
      </c>
      <c r="CU1491" s="176">
        <v>0</v>
      </c>
      <c r="CV1491" s="498" t="s">
        <v>148</v>
      </c>
      <c r="CW1491" s="302" t="s">
        <v>137</v>
      </c>
      <c r="CX1491" s="176">
        <v>0</v>
      </c>
      <c r="CY1491" s="302" t="s">
        <v>137</v>
      </c>
      <c r="CZ1491" s="176">
        <v>0</v>
      </c>
      <c r="DA1491" s="176">
        <v>0</v>
      </c>
      <c r="DB1491" s="499" t="s">
        <v>148</v>
      </c>
      <c r="DC1491" s="302" t="s">
        <v>137</v>
      </c>
      <c r="DD1491" s="176">
        <v>0</v>
      </c>
      <c r="DE1491" s="302" t="s">
        <v>137</v>
      </c>
      <c r="DF1491" s="176">
        <v>0</v>
      </c>
      <c r="DG1491" s="176">
        <v>0</v>
      </c>
      <c r="DH1491" s="499" t="s">
        <v>148</v>
      </c>
      <c r="DI1491" s="302" t="s">
        <v>137</v>
      </c>
      <c r="DJ1491" s="176">
        <v>0</v>
      </c>
      <c r="DK1491" s="302" t="s">
        <v>137</v>
      </c>
      <c r="DL1491" s="176">
        <v>0</v>
      </c>
      <c r="DM1491" s="176">
        <v>0</v>
      </c>
      <c r="DN1491" s="499" t="s">
        <v>148</v>
      </c>
      <c r="DO1491" s="302" t="s">
        <v>137</v>
      </c>
      <c r="DP1491" s="176">
        <v>0</v>
      </c>
      <c r="DQ1491" s="302" t="s">
        <v>137</v>
      </c>
      <c r="DR1491" s="176">
        <v>4</v>
      </c>
      <c r="DS1491" s="176">
        <v>0</v>
      </c>
      <c r="DT1491" s="498">
        <v>0</v>
      </c>
      <c r="DU1491" s="302" t="s">
        <v>9596</v>
      </c>
      <c r="DV1491" s="176">
        <v>0</v>
      </c>
      <c r="DW1491" s="302" t="s">
        <v>137</v>
      </c>
      <c r="DX1491" s="176">
        <v>0</v>
      </c>
      <c r="DY1491" s="176">
        <v>0</v>
      </c>
      <c r="DZ1491" s="503" t="s">
        <v>148</v>
      </c>
      <c r="EA1491" s="302" t="s">
        <v>137</v>
      </c>
      <c r="EB1491" s="176">
        <v>0</v>
      </c>
      <c r="EC1491" s="302" t="s">
        <v>137</v>
      </c>
      <c r="ED1491" s="176">
        <v>0</v>
      </c>
      <c r="EE1491" s="176">
        <v>0</v>
      </c>
      <c r="EF1491" s="503" t="s">
        <v>148</v>
      </c>
      <c r="EG1491" s="302" t="s">
        <v>137</v>
      </c>
      <c r="EH1491" s="176">
        <v>0</v>
      </c>
      <c r="EI1491" s="302" t="s">
        <v>137</v>
      </c>
      <c r="EJ1491" s="176">
        <v>1</v>
      </c>
      <c r="EK1491" s="176">
        <v>1</v>
      </c>
      <c r="EL1491" s="503">
        <v>1</v>
      </c>
      <c r="EM1491" s="302" t="s">
        <v>137</v>
      </c>
      <c r="EN1491" s="176">
        <v>0</v>
      </c>
      <c r="EO1491" s="302" t="s">
        <v>137</v>
      </c>
      <c r="EP1491" s="176">
        <v>0</v>
      </c>
      <c r="EQ1491" s="176">
        <v>0</v>
      </c>
      <c r="ER1491" s="498" t="s">
        <v>148</v>
      </c>
      <c r="ES1491" s="302" t="s">
        <v>137</v>
      </c>
      <c r="ET1491" s="176">
        <v>0</v>
      </c>
      <c r="EU1491" s="302" t="s">
        <v>137</v>
      </c>
      <c r="EV1491" s="176">
        <v>1</v>
      </c>
      <c r="EW1491" s="176">
        <v>0</v>
      </c>
      <c r="EX1491" s="498">
        <v>0</v>
      </c>
      <c r="EY1491" s="302" t="s">
        <v>13681</v>
      </c>
      <c r="EZ1491" s="176">
        <v>0</v>
      </c>
      <c r="FA1491" s="302" t="s">
        <v>137</v>
      </c>
      <c r="FB1491" s="176">
        <v>1</v>
      </c>
      <c r="FC1491" s="176">
        <v>1</v>
      </c>
      <c r="FD1491" s="498">
        <v>1</v>
      </c>
      <c r="FE1491" s="302" t="s">
        <v>137</v>
      </c>
      <c r="FF1491" s="176">
        <v>0</v>
      </c>
      <c r="FG1491" s="302" t="s">
        <v>137</v>
      </c>
      <c r="FH1491" s="176">
        <v>0</v>
      </c>
      <c r="FI1491" s="176">
        <v>0</v>
      </c>
      <c r="FJ1491" s="498" t="s">
        <v>148</v>
      </c>
      <c r="FK1491" s="302" t="s">
        <v>137</v>
      </c>
      <c r="FL1491" s="176">
        <v>0</v>
      </c>
      <c r="FM1491" s="302" t="s">
        <v>137</v>
      </c>
      <c r="FN1491" s="176">
        <v>0</v>
      </c>
      <c r="FO1491" s="176">
        <v>0</v>
      </c>
      <c r="FP1491" s="498" t="s">
        <v>148</v>
      </c>
      <c r="FQ1491" s="302" t="s">
        <v>137</v>
      </c>
      <c r="FR1491" s="176">
        <v>0</v>
      </c>
      <c r="FS1491" s="302" t="s">
        <v>137</v>
      </c>
      <c r="FT1491" s="176">
        <v>0</v>
      </c>
      <c r="FU1491" s="176">
        <v>0</v>
      </c>
      <c r="FV1491" s="498" t="s">
        <v>148</v>
      </c>
      <c r="FW1491" s="302" t="s">
        <v>137</v>
      </c>
      <c r="FX1491" s="176">
        <v>0</v>
      </c>
      <c r="FY1491" s="302" t="s">
        <v>137</v>
      </c>
      <c r="FZ1491" s="176">
        <v>1</v>
      </c>
      <c r="GA1491" s="176">
        <v>0</v>
      </c>
      <c r="GB1491" s="498">
        <v>0</v>
      </c>
      <c r="GC1491" s="302" t="s">
        <v>9597</v>
      </c>
      <c r="GD1491" s="176">
        <v>1</v>
      </c>
      <c r="GE1491" s="302" t="s">
        <v>9598</v>
      </c>
      <c r="GF1491" s="176">
        <v>2</v>
      </c>
      <c r="GG1491" s="176">
        <v>0</v>
      </c>
      <c r="GH1491" s="498">
        <v>0</v>
      </c>
      <c r="GI1491" s="302" t="s">
        <v>15397</v>
      </c>
      <c r="GJ1491" s="176">
        <v>0</v>
      </c>
      <c r="GK1491" s="302" t="s">
        <v>137</v>
      </c>
      <c r="GL1491" s="176" t="s">
        <v>143</v>
      </c>
      <c r="GM1491" s="302" t="s">
        <v>1431</v>
      </c>
      <c r="GN1491" s="299" t="s">
        <v>146</v>
      </c>
      <c r="GO1491" s="504"/>
      <c r="GP1491" s="504"/>
      <c r="GQ1491" s="176" t="s">
        <v>145</v>
      </c>
      <c r="GR1491" s="176" t="s">
        <v>146</v>
      </c>
      <c r="GS1491" s="176"/>
      <c r="GT1491" s="176"/>
      <c r="GU1491" s="176"/>
      <c r="GV1491" s="176"/>
      <c r="GW1491" s="302"/>
      <c r="GX1491" s="176"/>
      <c r="GY1491" s="176"/>
      <c r="GZ1491" s="176"/>
      <c r="HA1491" s="176"/>
      <c r="HB1491" s="176"/>
      <c r="HC1491" s="176"/>
      <c r="HD1491" s="557" t="s">
        <v>132</v>
      </c>
      <c r="HE1491" s="550"/>
      <c r="HF1491" s="558" t="s">
        <v>132</v>
      </c>
      <c r="HG1491" s="550"/>
      <c r="HH1491" s="550"/>
      <c r="HI1491" s="558" t="s">
        <v>132</v>
      </c>
      <c r="HJ1491" s="558" t="s">
        <v>148</v>
      </c>
      <c r="HK1491" s="550"/>
    </row>
    <row r="1492" spans="1:219" s="164" customFormat="1" ht="115" customHeight="1">
      <c r="A1492" s="495">
        <v>403491</v>
      </c>
      <c r="B1492" s="176" t="s">
        <v>9377</v>
      </c>
      <c r="C1492" s="176" t="s">
        <v>9599</v>
      </c>
      <c r="D1492" s="176" t="s">
        <v>126</v>
      </c>
      <c r="E1492" s="176" t="s">
        <v>132</v>
      </c>
      <c r="F1492" s="302" t="s">
        <v>137</v>
      </c>
      <c r="G1492" s="302" t="s">
        <v>137</v>
      </c>
      <c r="H1492" s="176" t="s">
        <v>132</v>
      </c>
      <c r="I1492" s="302" t="s">
        <v>137</v>
      </c>
      <c r="J1492" s="302" t="s">
        <v>137</v>
      </c>
      <c r="K1492" s="501" t="s">
        <v>138</v>
      </c>
      <c r="L1492" s="302" t="s">
        <v>137</v>
      </c>
      <c r="M1492" s="502" t="s">
        <v>137</v>
      </c>
      <c r="N1492" s="176" t="s">
        <v>132</v>
      </c>
      <c r="O1492" s="302" t="s">
        <v>137</v>
      </c>
      <c r="P1492" s="302" t="s">
        <v>137</v>
      </c>
      <c r="Q1492" s="176" t="s">
        <v>132</v>
      </c>
      <c r="R1492" s="302" t="s">
        <v>137</v>
      </c>
      <c r="S1492" s="302" t="s">
        <v>137</v>
      </c>
      <c r="T1492" s="176" t="s">
        <v>132</v>
      </c>
      <c r="U1492" s="302" t="s">
        <v>137</v>
      </c>
      <c r="V1492" s="302" t="s">
        <v>137</v>
      </c>
      <c r="W1492" s="176" t="s">
        <v>132</v>
      </c>
      <c r="X1492" s="302" t="s">
        <v>137</v>
      </c>
      <c r="Y1492" s="302" t="s">
        <v>137</v>
      </c>
      <c r="Z1492" s="176" t="s">
        <v>132</v>
      </c>
      <c r="AA1492" s="176" t="s">
        <v>137</v>
      </c>
      <c r="AB1492" s="302" t="s">
        <v>137</v>
      </c>
      <c r="AC1492" s="176" t="s">
        <v>132</v>
      </c>
      <c r="AD1492" s="176" t="s">
        <v>137</v>
      </c>
      <c r="AE1492" s="302" t="s">
        <v>137</v>
      </c>
      <c r="AF1492" s="492" t="s">
        <v>148</v>
      </c>
      <c r="AG1492" s="176" t="s">
        <v>132</v>
      </c>
      <c r="AH1492" s="295" t="s">
        <v>496</v>
      </c>
      <c r="AI1492" s="176" t="s">
        <v>132</v>
      </c>
      <c r="AJ1492" s="176" t="s">
        <v>137</v>
      </c>
      <c r="AK1492" s="302" t="s">
        <v>137</v>
      </c>
      <c r="AL1492" s="176" t="s">
        <v>132</v>
      </c>
      <c r="AM1492" s="176" t="s">
        <v>137</v>
      </c>
      <c r="AN1492" s="302" t="s">
        <v>137</v>
      </c>
      <c r="AO1492" s="176" t="s">
        <v>138</v>
      </c>
      <c r="AP1492" s="176" t="s">
        <v>137</v>
      </c>
      <c r="AQ1492" s="302" t="s">
        <v>137</v>
      </c>
      <c r="AR1492" s="176" t="s">
        <v>132</v>
      </c>
      <c r="AS1492" s="176" t="s">
        <v>137</v>
      </c>
      <c r="AT1492" s="302" t="s">
        <v>137</v>
      </c>
      <c r="AU1492" s="176" t="s">
        <v>132</v>
      </c>
      <c r="AV1492" s="302" t="s">
        <v>137</v>
      </c>
      <c r="AW1492" s="302" t="s">
        <v>137</v>
      </c>
      <c r="AX1492" s="176" t="s">
        <v>132</v>
      </c>
      <c r="AY1492" s="176" t="s">
        <v>137</v>
      </c>
      <c r="AZ1492" s="302" t="s">
        <v>137</v>
      </c>
      <c r="BA1492" s="176" t="s">
        <v>132</v>
      </c>
      <c r="BB1492" s="176" t="s">
        <v>137</v>
      </c>
      <c r="BC1492" s="302" t="s">
        <v>137</v>
      </c>
      <c r="BD1492" s="176">
        <v>1</v>
      </c>
      <c r="BE1492" s="176">
        <v>0</v>
      </c>
      <c r="BF1492" s="503">
        <v>0</v>
      </c>
      <c r="BG1492" s="302" t="s">
        <v>9600</v>
      </c>
      <c r="BH1492" s="176">
        <v>1</v>
      </c>
      <c r="BI1492" s="302" t="s">
        <v>15398</v>
      </c>
      <c r="BJ1492" s="176">
        <v>2</v>
      </c>
      <c r="BK1492" s="176">
        <v>0</v>
      </c>
      <c r="BL1492" s="503">
        <v>0</v>
      </c>
      <c r="BM1492" s="302" t="s">
        <v>9600</v>
      </c>
      <c r="BN1492" s="176">
        <v>0</v>
      </c>
      <c r="BO1492" s="302" t="s">
        <v>137</v>
      </c>
      <c r="BP1492" s="176">
        <v>1</v>
      </c>
      <c r="BQ1492" s="176">
        <v>0</v>
      </c>
      <c r="BR1492" s="503">
        <v>0</v>
      </c>
      <c r="BS1492" s="302" t="s">
        <v>9600</v>
      </c>
      <c r="BT1492" s="176">
        <v>0</v>
      </c>
      <c r="BU1492" s="302" t="s">
        <v>137</v>
      </c>
      <c r="BV1492" s="176">
        <v>0</v>
      </c>
      <c r="BW1492" s="176">
        <v>0</v>
      </c>
      <c r="BX1492" s="498" t="s">
        <v>148</v>
      </c>
      <c r="BY1492" s="302"/>
      <c r="BZ1492" s="176">
        <v>0</v>
      </c>
      <c r="CA1492" s="302" t="s">
        <v>137</v>
      </c>
      <c r="CB1492" s="176">
        <v>0</v>
      </c>
      <c r="CC1492" s="176">
        <v>0</v>
      </c>
      <c r="CD1492" s="498" t="s">
        <v>148</v>
      </c>
      <c r="CE1492" s="302" t="s">
        <v>137</v>
      </c>
      <c r="CF1492" s="176">
        <v>0</v>
      </c>
      <c r="CG1492" s="302" t="s">
        <v>137</v>
      </c>
      <c r="CH1492" s="176">
        <v>0</v>
      </c>
      <c r="CI1492" s="176">
        <v>0</v>
      </c>
      <c r="CJ1492" s="498" t="s">
        <v>148</v>
      </c>
      <c r="CK1492" s="176" t="s">
        <v>137</v>
      </c>
      <c r="CL1492" s="176">
        <v>0</v>
      </c>
      <c r="CM1492" s="302" t="s">
        <v>137</v>
      </c>
      <c r="CN1492" s="176">
        <v>0</v>
      </c>
      <c r="CO1492" s="176">
        <v>0</v>
      </c>
      <c r="CP1492" s="498" t="s">
        <v>148</v>
      </c>
      <c r="CQ1492" s="302" t="s">
        <v>137</v>
      </c>
      <c r="CR1492" s="176">
        <v>0</v>
      </c>
      <c r="CS1492" s="302" t="s">
        <v>137</v>
      </c>
      <c r="CT1492" s="176">
        <v>0</v>
      </c>
      <c r="CU1492" s="176">
        <v>0</v>
      </c>
      <c r="CV1492" s="498" t="s">
        <v>148</v>
      </c>
      <c r="CW1492" s="302" t="s">
        <v>137</v>
      </c>
      <c r="CX1492" s="176">
        <v>0</v>
      </c>
      <c r="CY1492" s="302" t="s">
        <v>137</v>
      </c>
      <c r="CZ1492" s="176">
        <v>0</v>
      </c>
      <c r="DA1492" s="176">
        <v>0</v>
      </c>
      <c r="DB1492" s="499" t="s">
        <v>148</v>
      </c>
      <c r="DC1492" s="302" t="s">
        <v>137</v>
      </c>
      <c r="DD1492" s="176">
        <v>0</v>
      </c>
      <c r="DE1492" s="302" t="s">
        <v>137</v>
      </c>
      <c r="DF1492" s="176">
        <v>0</v>
      </c>
      <c r="DG1492" s="176">
        <v>0</v>
      </c>
      <c r="DH1492" s="499" t="s">
        <v>148</v>
      </c>
      <c r="DI1492" s="302" t="s">
        <v>137</v>
      </c>
      <c r="DJ1492" s="176">
        <v>0</v>
      </c>
      <c r="DK1492" s="302" t="s">
        <v>137</v>
      </c>
      <c r="DL1492" s="176">
        <v>0</v>
      </c>
      <c r="DM1492" s="176">
        <v>0</v>
      </c>
      <c r="DN1492" s="499" t="s">
        <v>148</v>
      </c>
      <c r="DO1492" s="302" t="s">
        <v>137</v>
      </c>
      <c r="DP1492" s="176">
        <v>0</v>
      </c>
      <c r="DQ1492" s="302" t="s">
        <v>137</v>
      </c>
      <c r="DR1492" s="176">
        <v>7</v>
      </c>
      <c r="DS1492" s="176">
        <v>0</v>
      </c>
      <c r="DT1492" s="498">
        <v>0</v>
      </c>
      <c r="DU1492" s="302" t="s">
        <v>9600</v>
      </c>
      <c r="DV1492" s="176">
        <v>0</v>
      </c>
      <c r="DW1492" s="302" t="s">
        <v>137</v>
      </c>
      <c r="DX1492" s="176">
        <v>1</v>
      </c>
      <c r="DY1492" s="176">
        <v>0</v>
      </c>
      <c r="DZ1492" s="503">
        <v>0</v>
      </c>
      <c r="EA1492" s="302" t="s">
        <v>9600</v>
      </c>
      <c r="EB1492" s="176">
        <v>0</v>
      </c>
      <c r="EC1492" s="302" t="s">
        <v>137</v>
      </c>
      <c r="ED1492" s="176">
        <v>0</v>
      </c>
      <c r="EE1492" s="176">
        <v>0</v>
      </c>
      <c r="EF1492" s="503" t="s">
        <v>148</v>
      </c>
      <c r="EG1492" s="302" t="s">
        <v>137</v>
      </c>
      <c r="EH1492" s="176">
        <v>0</v>
      </c>
      <c r="EI1492" s="302" t="s">
        <v>137</v>
      </c>
      <c r="EJ1492" s="176">
        <v>1</v>
      </c>
      <c r="EK1492" s="176">
        <v>0</v>
      </c>
      <c r="EL1492" s="503">
        <v>0</v>
      </c>
      <c r="EM1492" s="302" t="s">
        <v>9600</v>
      </c>
      <c r="EN1492" s="176">
        <v>1</v>
      </c>
      <c r="EO1492" s="302" t="s">
        <v>9601</v>
      </c>
      <c r="EP1492" s="176">
        <v>1</v>
      </c>
      <c r="EQ1492" s="176">
        <v>0</v>
      </c>
      <c r="ER1492" s="498">
        <v>0</v>
      </c>
      <c r="ES1492" s="302" t="s">
        <v>9600</v>
      </c>
      <c r="ET1492" s="176">
        <v>1</v>
      </c>
      <c r="EU1492" s="302" t="s">
        <v>9601</v>
      </c>
      <c r="EV1492" s="176">
        <v>4</v>
      </c>
      <c r="EW1492" s="176">
        <v>0</v>
      </c>
      <c r="EX1492" s="498">
        <v>0</v>
      </c>
      <c r="EY1492" s="302" t="s">
        <v>9600</v>
      </c>
      <c r="EZ1492" s="176">
        <v>2</v>
      </c>
      <c r="FA1492" s="302" t="s">
        <v>9601</v>
      </c>
      <c r="FB1492" s="176">
        <v>1</v>
      </c>
      <c r="FC1492" s="176">
        <v>0</v>
      </c>
      <c r="FD1492" s="498">
        <v>0</v>
      </c>
      <c r="FE1492" s="302" t="s">
        <v>9600</v>
      </c>
      <c r="FF1492" s="176">
        <v>1</v>
      </c>
      <c r="FG1492" s="302" t="s">
        <v>9601</v>
      </c>
      <c r="FH1492" s="176">
        <v>0</v>
      </c>
      <c r="FI1492" s="176">
        <v>0</v>
      </c>
      <c r="FJ1492" s="498" t="s">
        <v>148</v>
      </c>
      <c r="FK1492" s="302" t="s">
        <v>137</v>
      </c>
      <c r="FL1492" s="176">
        <v>0</v>
      </c>
      <c r="FM1492" s="302" t="s">
        <v>137</v>
      </c>
      <c r="FN1492" s="176">
        <v>0</v>
      </c>
      <c r="FO1492" s="176">
        <v>0</v>
      </c>
      <c r="FP1492" s="498" t="s">
        <v>148</v>
      </c>
      <c r="FQ1492" s="302" t="s">
        <v>137</v>
      </c>
      <c r="FR1492" s="176">
        <v>0</v>
      </c>
      <c r="FS1492" s="302" t="s">
        <v>137</v>
      </c>
      <c r="FT1492" s="176">
        <v>0</v>
      </c>
      <c r="FU1492" s="176">
        <v>0</v>
      </c>
      <c r="FV1492" s="498" t="s">
        <v>148</v>
      </c>
      <c r="FW1492" s="302" t="s">
        <v>137</v>
      </c>
      <c r="FX1492" s="176">
        <v>0</v>
      </c>
      <c r="FY1492" s="302" t="s">
        <v>137</v>
      </c>
      <c r="FZ1492" s="176">
        <v>1</v>
      </c>
      <c r="GA1492" s="176">
        <v>1</v>
      </c>
      <c r="GB1492" s="498">
        <v>1</v>
      </c>
      <c r="GC1492" s="302" t="s">
        <v>137</v>
      </c>
      <c r="GD1492" s="176">
        <v>0</v>
      </c>
      <c r="GE1492" s="302" t="s">
        <v>137</v>
      </c>
      <c r="GF1492" s="176">
        <v>4</v>
      </c>
      <c r="GG1492" s="176">
        <v>0</v>
      </c>
      <c r="GH1492" s="498">
        <v>0</v>
      </c>
      <c r="GI1492" s="302" t="s">
        <v>9600</v>
      </c>
      <c r="GJ1492" s="176">
        <v>4</v>
      </c>
      <c r="GK1492" s="302" t="s">
        <v>9601</v>
      </c>
      <c r="GL1492" s="176" t="s">
        <v>12125</v>
      </c>
      <c r="GM1492" s="302" t="s">
        <v>1431</v>
      </c>
      <c r="GN1492" s="299" t="s">
        <v>146</v>
      </c>
      <c r="GO1492" s="504" t="s">
        <v>132</v>
      </c>
      <c r="GP1492" s="504" t="s">
        <v>132</v>
      </c>
      <c r="GQ1492" s="176" t="s">
        <v>145</v>
      </c>
      <c r="GR1492" s="176" t="s">
        <v>146</v>
      </c>
      <c r="GS1492" s="176"/>
      <c r="GT1492" s="176"/>
      <c r="GU1492" s="176"/>
      <c r="GV1492" s="176"/>
      <c r="GW1492" s="302"/>
      <c r="GX1492" s="176"/>
      <c r="GY1492" s="176"/>
      <c r="GZ1492" s="176"/>
      <c r="HA1492" s="176"/>
      <c r="HB1492" s="176"/>
      <c r="HC1492" s="176"/>
      <c r="HD1492" s="557" t="s">
        <v>132</v>
      </c>
      <c r="HE1492" s="550"/>
      <c r="HF1492" s="558" t="s">
        <v>132</v>
      </c>
      <c r="HG1492" s="550"/>
      <c r="HH1492" s="550"/>
      <c r="HI1492" s="558" t="s">
        <v>132</v>
      </c>
      <c r="HJ1492" s="558" t="s">
        <v>148</v>
      </c>
      <c r="HK1492" s="550"/>
    </row>
    <row r="1493" spans="1:219" s="164" customFormat="1" ht="115" customHeight="1">
      <c r="A1493" s="495">
        <v>403814</v>
      </c>
      <c r="B1493" s="176" t="s">
        <v>9377</v>
      </c>
      <c r="C1493" s="176" t="s">
        <v>9602</v>
      </c>
      <c r="D1493" s="176" t="s">
        <v>120</v>
      </c>
      <c r="E1493" s="176" t="s">
        <v>132</v>
      </c>
      <c r="F1493" s="302" t="s">
        <v>137</v>
      </c>
      <c r="G1493" s="302" t="s">
        <v>137</v>
      </c>
      <c r="H1493" s="176" t="s">
        <v>132</v>
      </c>
      <c r="I1493" s="302" t="s">
        <v>137</v>
      </c>
      <c r="J1493" s="302" t="s">
        <v>137</v>
      </c>
      <c r="K1493" s="501" t="s">
        <v>138</v>
      </c>
      <c r="L1493" s="302" t="s">
        <v>137</v>
      </c>
      <c r="M1493" s="502" t="s">
        <v>137</v>
      </c>
      <c r="N1493" s="176" t="s">
        <v>132</v>
      </c>
      <c r="O1493" s="302" t="s">
        <v>137</v>
      </c>
      <c r="P1493" s="302" t="s">
        <v>137</v>
      </c>
      <c r="Q1493" s="176" t="s">
        <v>132</v>
      </c>
      <c r="R1493" s="302" t="s">
        <v>137</v>
      </c>
      <c r="S1493" s="302" t="s">
        <v>137</v>
      </c>
      <c r="T1493" s="176" t="s">
        <v>138</v>
      </c>
      <c r="U1493" s="302" t="s">
        <v>137</v>
      </c>
      <c r="V1493" s="302" t="s">
        <v>137</v>
      </c>
      <c r="W1493" s="176" t="s">
        <v>132</v>
      </c>
      <c r="X1493" s="302" t="s">
        <v>137</v>
      </c>
      <c r="Y1493" s="302" t="s">
        <v>137</v>
      </c>
      <c r="Z1493" s="176" t="s">
        <v>132</v>
      </c>
      <c r="AA1493" s="176" t="s">
        <v>137</v>
      </c>
      <c r="AB1493" s="302" t="s">
        <v>137</v>
      </c>
      <c r="AC1493" s="176" t="s">
        <v>132</v>
      </c>
      <c r="AD1493" s="176" t="s">
        <v>137</v>
      </c>
      <c r="AE1493" s="302" t="s">
        <v>137</v>
      </c>
      <c r="AF1493" s="492" t="s">
        <v>148</v>
      </c>
      <c r="AG1493" s="176"/>
      <c r="AH1493" s="295"/>
      <c r="AI1493" s="176" t="s">
        <v>132</v>
      </c>
      <c r="AJ1493" s="176" t="s">
        <v>137</v>
      </c>
      <c r="AK1493" s="302" t="s">
        <v>137</v>
      </c>
      <c r="AL1493" s="176" t="s">
        <v>132</v>
      </c>
      <c r="AM1493" s="176" t="s">
        <v>137</v>
      </c>
      <c r="AN1493" s="302" t="s">
        <v>137</v>
      </c>
      <c r="AO1493" s="176" t="s">
        <v>132</v>
      </c>
      <c r="AP1493" s="176" t="s">
        <v>137</v>
      </c>
      <c r="AQ1493" s="302" t="s">
        <v>137</v>
      </c>
      <c r="AR1493" s="176" t="s">
        <v>132</v>
      </c>
      <c r="AS1493" s="176" t="s">
        <v>137</v>
      </c>
      <c r="AT1493" s="302" t="s">
        <v>137</v>
      </c>
      <c r="AU1493" s="176" t="s">
        <v>132</v>
      </c>
      <c r="AV1493" s="302" t="s">
        <v>137</v>
      </c>
      <c r="AW1493" s="302" t="s">
        <v>137</v>
      </c>
      <c r="AX1493" s="176" t="s">
        <v>132</v>
      </c>
      <c r="AY1493" s="176" t="s">
        <v>137</v>
      </c>
      <c r="AZ1493" s="302" t="s">
        <v>137</v>
      </c>
      <c r="BA1493" s="176" t="s">
        <v>132</v>
      </c>
      <c r="BB1493" s="176" t="s">
        <v>137</v>
      </c>
      <c r="BC1493" s="302" t="s">
        <v>137</v>
      </c>
      <c r="BD1493" s="176">
        <v>2</v>
      </c>
      <c r="BE1493" s="176">
        <v>0</v>
      </c>
      <c r="BF1493" s="503">
        <v>0</v>
      </c>
      <c r="BG1493" s="302" t="s">
        <v>173</v>
      </c>
      <c r="BH1493" s="176">
        <v>1</v>
      </c>
      <c r="BI1493" s="302" t="s">
        <v>9603</v>
      </c>
      <c r="BJ1493" s="176">
        <v>5</v>
      </c>
      <c r="BK1493" s="176">
        <v>0</v>
      </c>
      <c r="BL1493" s="503">
        <v>0</v>
      </c>
      <c r="BM1493" s="302" t="s">
        <v>173</v>
      </c>
      <c r="BN1493" s="176">
        <v>1</v>
      </c>
      <c r="BO1493" s="302" t="s">
        <v>9603</v>
      </c>
      <c r="BP1493" s="176">
        <v>1</v>
      </c>
      <c r="BQ1493" s="176">
        <v>1</v>
      </c>
      <c r="BR1493" s="503">
        <v>1</v>
      </c>
      <c r="BS1493" s="302" t="s">
        <v>137</v>
      </c>
      <c r="BT1493" s="176">
        <v>0</v>
      </c>
      <c r="BU1493" s="302" t="s">
        <v>137</v>
      </c>
      <c r="BV1493" s="176">
        <v>0</v>
      </c>
      <c r="BW1493" s="176">
        <v>0</v>
      </c>
      <c r="BX1493" s="498" t="s">
        <v>148</v>
      </c>
      <c r="BY1493" s="302"/>
      <c r="BZ1493" s="176">
        <v>0</v>
      </c>
      <c r="CA1493" s="302" t="s">
        <v>137</v>
      </c>
      <c r="CB1493" s="176">
        <v>1</v>
      </c>
      <c r="CC1493" s="176">
        <v>1</v>
      </c>
      <c r="CD1493" s="498">
        <v>1</v>
      </c>
      <c r="CE1493" s="302" t="s">
        <v>137</v>
      </c>
      <c r="CF1493" s="176">
        <v>0</v>
      </c>
      <c r="CG1493" s="302" t="s">
        <v>137</v>
      </c>
      <c r="CH1493" s="176">
        <v>0</v>
      </c>
      <c r="CI1493" s="176">
        <v>0</v>
      </c>
      <c r="CJ1493" s="498" t="s">
        <v>148</v>
      </c>
      <c r="CK1493" s="176" t="s">
        <v>137</v>
      </c>
      <c r="CL1493" s="176">
        <v>0</v>
      </c>
      <c r="CM1493" s="302" t="s">
        <v>137</v>
      </c>
      <c r="CN1493" s="176">
        <v>0</v>
      </c>
      <c r="CO1493" s="176">
        <v>0</v>
      </c>
      <c r="CP1493" s="498" t="s">
        <v>148</v>
      </c>
      <c r="CQ1493" s="302" t="s">
        <v>137</v>
      </c>
      <c r="CR1493" s="176">
        <v>0</v>
      </c>
      <c r="CS1493" s="302" t="s">
        <v>137</v>
      </c>
      <c r="CT1493" s="176">
        <v>0</v>
      </c>
      <c r="CU1493" s="176">
        <v>0</v>
      </c>
      <c r="CV1493" s="498" t="s">
        <v>148</v>
      </c>
      <c r="CW1493" s="302" t="s">
        <v>137</v>
      </c>
      <c r="CX1493" s="176">
        <v>0</v>
      </c>
      <c r="CY1493" s="302" t="s">
        <v>137</v>
      </c>
      <c r="CZ1493" s="176">
        <v>2</v>
      </c>
      <c r="DA1493" s="176">
        <v>0</v>
      </c>
      <c r="DB1493" s="499">
        <v>0</v>
      </c>
      <c r="DC1493" s="302" t="s">
        <v>9604</v>
      </c>
      <c r="DD1493" s="176">
        <v>2</v>
      </c>
      <c r="DE1493" s="302" t="s">
        <v>9604</v>
      </c>
      <c r="DF1493" s="176">
        <v>0</v>
      </c>
      <c r="DG1493" s="176">
        <v>0</v>
      </c>
      <c r="DH1493" s="499" t="s">
        <v>148</v>
      </c>
      <c r="DI1493" s="302" t="s">
        <v>137</v>
      </c>
      <c r="DJ1493" s="176">
        <v>0</v>
      </c>
      <c r="DK1493" s="302" t="s">
        <v>137</v>
      </c>
      <c r="DL1493" s="176">
        <v>2</v>
      </c>
      <c r="DM1493" s="176">
        <v>1</v>
      </c>
      <c r="DN1493" s="499">
        <v>0.5</v>
      </c>
      <c r="DO1493" s="302" t="s">
        <v>173</v>
      </c>
      <c r="DP1493" s="176">
        <v>0</v>
      </c>
      <c r="DQ1493" s="302" t="s">
        <v>137</v>
      </c>
      <c r="DR1493" s="176">
        <v>14</v>
      </c>
      <c r="DS1493" s="176">
        <v>0</v>
      </c>
      <c r="DT1493" s="498">
        <v>0</v>
      </c>
      <c r="DU1493" s="302" t="s">
        <v>173</v>
      </c>
      <c r="DV1493" s="176">
        <v>0</v>
      </c>
      <c r="DW1493" s="302" t="s">
        <v>137</v>
      </c>
      <c r="DX1493" s="176">
        <v>0</v>
      </c>
      <c r="DY1493" s="176">
        <v>0</v>
      </c>
      <c r="DZ1493" s="503" t="s">
        <v>148</v>
      </c>
      <c r="EA1493" s="302" t="s">
        <v>137</v>
      </c>
      <c r="EB1493" s="176">
        <v>0</v>
      </c>
      <c r="EC1493" s="302" t="s">
        <v>137</v>
      </c>
      <c r="ED1493" s="176">
        <v>0</v>
      </c>
      <c r="EE1493" s="176">
        <v>0</v>
      </c>
      <c r="EF1493" s="503" t="s">
        <v>148</v>
      </c>
      <c r="EG1493" s="302" t="s">
        <v>137</v>
      </c>
      <c r="EH1493" s="176">
        <v>0</v>
      </c>
      <c r="EI1493" s="302" t="s">
        <v>137</v>
      </c>
      <c r="EJ1493" s="176">
        <v>1</v>
      </c>
      <c r="EK1493" s="176">
        <v>0</v>
      </c>
      <c r="EL1493" s="503">
        <v>0</v>
      </c>
      <c r="EM1493" s="302" t="s">
        <v>173</v>
      </c>
      <c r="EN1493" s="176">
        <v>1</v>
      </c>
      <c r="EO1493" s="302" t="s">
        <v>9603</v>
      </c>
      <c r="EP1493" s="176">
        <v>0</v>
      </c>
      <c r="EQ1493" s="176">
        <v>0</v>
      </c>
      <c r="ER1493" s="498" t="s">
        <v>148</v>
      </c>
      <c r="ES1493" s="302" t="s">
        <v>137</v>
      </c>
      <c r="ET1493" s="176">
        <v>0</v>
      </c>
      <c r="EU1493" s="302" t="s">
        <v>137</v>
      </c>
      <c r="EV1493" s="176">
        <v>4</v>
      </c>
      <c r="EW1493" s="176">
        <v>0</v>
      </c>
      <c r="EX1493" s="498">
        <v>0</v>
      </c>
      <c r="EY1493" s="302" t="s">
        <v>173</v>
      </c>
      <c r="EZ1493" s="176">
        <v>4</v>
      </c>
      <c r="FA1493" s="302" t="s">
        <v>9603</v>
      </c>
      <c r="FB1493" s="176">
        <v>0</v>
      </c>
      <c r="FC1493" s="176">
        <v>0</v>
      </c>
      <c r="FD1493" s="498" t="s">
        <v>148</v>
      </c>
      <c r="FE1493" s="302" t="s">
        <v>137</v>
      </c>
      <c r="FF1493" s="176">
        <v>0</v>
      </c>
      <c r="FG1493" s="302" t="s">
        <v>137</v>
      </c>
      <c r="FH1493" s="176">
        <v>0</v>
      </c>
      <c r="FI1493" s="176">
        <v>0</v>
      </c>
      <c r="FJ1493" s="498" t="s">
        <v>148</v>
      </c>
      <c r="FK1493" s="302" t="s">
        <v>137</v>
      </c>
      <c r="FL1493" s="176">
        <v>0</v>
      </c>
      <c r="FM1493" s="302" t="s">
        <v>137</v>
      </c>
      <c r="FN1493" s="176">
        <v>0</v>
      </c>
      <c r="FO1493" s="176">
        <v>0</v>
      </c>
      <c r="FP1493" s="498" t="s">
        <v>148</v>
      </c>
      <c r="FQ1493" s="302" t="s">
        <v>137</v>
      </c>
      <c r="FR1493" s="176">
        <v>0</v>
      </c>
      <c r="FS1493" s="302" t="s">
        <v>137</v>
      </c>
      <c r="FT1493" s="176">
        <v>0</v>
      </c>
      <c r="FU1493" s="176">
        <v>0</v>
      </c>
      <c r="FV1493" s="498" t="s">
        <v>148</v>
      </c>
      <c r="FW1493" s="302" t="s">
        <v>137</v>
      </c>
      <c r="FX1493" s="176">
        <v>0</v>
      </c>
      <c r="FY1493" s="302" t="s">
        <v>137</v>
      </c>
      <c r="FZ1493" s="176">
        <v>3</v>
      </c>
      <c r="GA1493" s="176">
        <v>3</v>
      </c>
      <c r="GB1493" s="498">
        <v>1</v>
      </c>
      <c r="GC1493" s="302" t="s">
        <v>137</v>
      </c>
      <c r="GD1493" s="176">
        <v>0</v>
      </c>
      <c r="GE1493" s="302" t="s">
        <v>137</v>
      </c>
      <c r="GF1493" s="176">
        <v>4</v>
      </c>
      <c r="GG1493" s="176">
        <v>1</v>
      </c>
      <c r="GH1493" s="498">
        <v>0.25</v>
      </c>
      <c r="GI1493" s="302" t="s">
        <v>173</v>
      </c>
      <c r="GJ1493" s="176">
        <v>3</v>
      </c>
      <c r="GK1493" s="302" t="s">
        <v>9603</v>
      </c>
      <c r="GL1493" s="176" t="s">
        <v>143</v>
      </c>
      <c r="GM1493" s="302" t="s">
        <v>1431</v>
      </c>
      <c r="GN1493" s="299" t="s">
        <v>146</v>
      </c>
      <c r="GO1493" s="504"/>
      <c r="GP1493" s="504"/>
      <c r="GQ1493" s="176" t="s">
        <v>145</v>
      </c>
      <c r="GR1493" s="176" t="s">
        <v>146</v>
      </c>
      <c r="GS1493" s="176"/>
      <c r="GT1493" s="176"/>
      <c r="GU1493" s="176"/>
      <c r="GV1493" s="176"/>
      <c r="GW1493" s="302"/>
      <c r="GX1493" s="176"/>
      <c r="GY1493" s="176"/>
      <c r="GZ1493" s="176"/>
      <c r="HA1493" s="176"/>
      <c r="HB1493" s="176"/>
      <c r="HC1493" s="176"/>
      <c r="HD1493" s="557" t="s">
        <v>132</v>
      </c>
      <c r="HE1493" s="550" t="s">
        <v>132</v>
      </c>
      <c r="HF1493" s="558" t="s">
        <v>132</v>
      </c>
      <c r="HG1493" s="550"/>
      <c r="HH1493" s="550"/>
      <c r="HI1493" s="558" t="s">
        <v>132</v>
      </c>
      <c r="HJ1493" s="558" t="s">
        <v>148</v>
      </c>
      <c r="HK1493" s="550"/>
    </row>
    <row r="1494" spans="1:219" s="164" customFormat="1" ht="115" customHeight="1">
      <c r="A1494" s="495">
        <v>403822</v>
      </c>
      <c r="B1494" s="176" t="s">
        <v>9377</v>
      </c>
      <c r="C1494" s="176" t="s">
        <v>9605</v>
      </c>
      <c r="D1494" s="176" t="s">
        <v>126</v>
      </c>
      <c r="E1494" s="176" t="s">
        <v>132</v>
      </c>
      <c r="F1494" s="302" t="s">
        <v>137</v>
      </c>
      <c r="G1494" s="302" t="s">
        <v>137</v>
      </c>
      <c r="H1494" s="176" t="s">
        <v>132</v>
      </c>
      <c r="I1494" s="302" t="s">
        <v>137</v>
      </c>
      <c r="J1494" s="302" t="s">
        <v>137</v>
      </c>
      <c r="K1494" s="501" t="s">
        <v>138</v>
      </c>
      <c r="L1494" s="302" t="s">
        <v>137</v>
      </c>
      <c r="M1494" s="502" t="s">
        <v>137</v>
      </c>
      <c r="N1494" s="176" t="s">
        <v>138</v>
      </c>
      <c r="O1494" s="302" t="s">
        <v>132</v>
      </c>
      <c r="P1494" s="302" t="s">
        <v>9606</v>
      </c>
      <c r="Q1494" s="176" t="s">
        <v>132</v>
      </c>
      <c r="R1494" s="302" t="s">
        <v>137</v>
      </c>
      <c r="S1494" s="302" t="s">
        <v>137</v>
      </c>
      <c r="T1494" s="176" t="s">
        <v>138</v>
      </c>
      <c r="U1494" s="302" t="s">
        <v>137</v>
      </c>
      <c r="V1494" s="302" t="s">
        <v>137</v>
      </c>
      <c r="W1494" s="176" t="s">
        <v>138</v>
      </c>
      <c r="X1494" s="302" t="s">
        <v>137</v>
      </c>
      <c r="Y1494" s="302" t="s">
        <v>137</v>
      </c>
      <c r="Z1494" s="176" t="s">
        <v>132</v>
      </c>
      <c r="AA1494" s="176" t="s">
        <v>137</v>
      </c>
      <c r="AB1494" s="302" t="s">
        <v>137</v>
      </c>
      <c r="AC1494" s="176" t="s">
        <v>132</v>
      </c>
      <c r="AD1494" s="176" t="s">
        <v>137</v>
      </c>
      <c r="AE1494" s="302" t="s">
        <v>137</v>
      </c>
      <c r="AF1494" s="492" t="s">
        <v>132</v>
      </c>
      <c r="AG1494" s="176"/>
      <c r="AH1494" s="295"/>
      <c r="AI1494" s="176" t="s">
        <v>138</v>
      </c>
      <c r="AJ1494" s="176" t="s">
        <v>137</v>
      </c>
      <c r="AK1494" s="302" t="s">
        <v>137</v>
      </c>
      <c r="AL1494" s="176" t="s">
        <v>132</v>
      </c>
      <c r="AM1494" s="176" t="s">
        <v>137</v>
      </c>
      <c r="AN1494" s="302" t="s">
        <v>137</v>
      </c>
      <c r="AO1494" s="176" t="s">
        <v>138</v>
      </c>
      <c r="AP1494" s="176" t="s">
        <v>137</v>
      </c>
      <c r="AQ1494" s="302" t="s">
        <v>137</v>
      </c>
      <c r="AR1494" s="176" t="s">
        <v>132</v>
      </c>
      <c r="AS1494" s="176" t="s">
        <v>137</v>
      </c>
      <c r="AT1494" s="302" t="s">
        <v>137</v>
      </c>
      <c r="AU1494" s="176" t="s">
        <v>132</v>
      </c>
      <c r="AV1494" s="302" t="s">
        <v>137</v>
      </c>
      <c r="AW1494" s="302" t="s">
        <v>137</v>
      </c>
      <c r="AX1494" s="176" t="s">
        <v>132</v>
      </c>
      <c r="AY1494" s="176"/>
      <c r="AZ1494" s="302"/>
      <c r="BA1494" s="176" t="s">
        <v>138</v>
      </c>
      <c r="BB1494" s="176" t="s">
        <v>137</v>
      </c>
      <c r="BC1494" s="302" t="s">
        <v>137</v>
      </c>
      <c r="BD1494" s="176">
        <v>2</v>
      </c>
      <c r="BE1494" s="176">
        <v>0</v>
      </c>
      <c r="BF1494" s="503">
        <v>0</v>
      </c>
      <c r="BG1494" s="302" t="s">
        <v>9607</v>
      </c>
      <c r="BH1494" s="176">
        <v>0</v>
      </c>
      <c r="BI1494" s="302"/>
      <c r="BJ1494" s="176">
        <v>5</v>
      </c>
      <c r="BK1494" s="176">
        <v>0</v>
      </c>
      <c r="BL1494" s="503">
        <v>0</v>
      </c>
      <c r="BM1494" s="302" t="s">
        <v>9607</v>
      </c>
      <c r="BN1494" s="176">
        <v>1</v>
      </c>
      <c r="BO1494" s="302" t="s">
        <v>9607</v>
      </c>
      <c r="BP1494" s="176">
        <v>1</v>
      </c>
      <c r="BQ1494" s="176">
        <v>0</v>
      </c>
      <c r="BR1494" s="503">
        <v>0</v>
      </c>
      <c r="BS1494" s="302" t="s">
        <v>9607</v>
      </c>
      <c r="BT1494" s="176">
        <v>1</v>
      </c>
      <c r="BU1494" s="302" t="s">
        <v>6453</v>
      </c>
      <c r="BV1494" s="176">
        <v>0</v>
      </c>
      <c r="BW1494" s="176">
        <v>0</v>
      </c>
      <c r="BX1494" s="498" t="s">
        <v>148</v>
      </c>
      <c r="BY1494" s="302"/>
      <c r="BZ1494" s="176">
        <v>0</v>
      </c>
      <c r="CA1494" s="302" t="s">
        <v>137</v>
      </c>
      <c r="CB1494" s="176">
        <v>0</v>
      </c>
      <c r="CC1494" s="176">
        <v>0</v>
      </c>
      <c r="CD1494" s="498" t="s">
        <v>148</v>
      </c>
      <c r="CE1494" s="302" t="s">
        <v>137</v>
      </c>
      <c r="CF1494" s="176">
        <v>0</v>
      </c>
      <c r="CG1494" s="302" t="s">
        <v>137</v>
      </c>
      <c r="CH1494" s="176">
        <v>0</v>
      </c>
      <c r="CI1494" s="176">
        <v>0</v>
      </c>
      <c r="CJ1494" s="498" t="s">
        <v>148</v>
      </c>
      <c r="CK1494" s="176" t="s">
        <v>137</v>
      </c>
      <c r="CL1494" s="176">
        <v>0</v>
      </c>
      <c r="CM1494" s="302" t="s">
        <v>137</v>
      </c>
      <c r="CN1494" s="176">
        <v>0</v>
      </c>
      <c r="CO1494" s="176">
        <v>0</v>
      </c>
      <c r="CP1494" s="498" t="s">
        <v>148</v>
      </c>
      <c r="CQ1494" s="302" t="s">
        <v>137</v>
      </c>
      <c r="CR1494" s="176">
        <v>0</v>
      </c>
      <c r="CS1494" s="302" t="s">
        <v>137</v>
      </c>
      <c r="CT1494" s="176">
        <v>0</v>
      </c>
      <c r="CU1494" s="176">
        <v>0</v>
      </c>
      <c r="CV1494" s="498" t="s">
        <v>148</v>
      </c>
      <c r="CW1494" s="302" t="s">
        <v>137</v>
      </c>
      <c r="CX1494" s="176">
        <v>0</v>
      </c>
      <c r="CY1494" s="302" t="s">
        <v>137</v>
      </c>
      <c r="CZ1494" s="176">
        <v>0</v>
      </c>
      <c r="DA1494" s="176">
        <v>0</v>
      </c>
      <c r="DB1494" s="499" t="s">
        <v>148</v>
      </c>
      <c r="DC1494" s="302" t="s">
        <v>137</v>
      </c>
      <c r="DD1494" s="176">
        <v>0</v>
      </c>
      <c r="DE1494" s="302" t="s">
        <v>137</v>
      </c>
      <c r="DF1494" s="176">
        <v>0</v>
      </c>
      <c r="DG1494" s="176">
        <v>0</v>
      </c>
      <c r="DH1494" s="499" t="s">
        <v>148</v>
      </c>
      <c r="DI1494" s="302" t="s">
        <v>137</v>
      </c>
      <c r="DJ1494" s="176">
        <v>0</v>
      </c>
      <c r="DK1494" s="302" t="s">
        <v>137</v>
      </c>
      <c r="DL1494" s="176">
        <v>0</v>
      </c>
      <c r="DM1494" s="176">
        <v>0</v>
      </c>
      <c r="DN1494" s="499" t="s">
        <v>148</v>
      </c>
      <c r="DO1494" s="302" t="s">
        <v>137</v>
      </c>
      <c r="DP1494" s="176">
        <v>0</v>
      </c>
      <c r="DQ1494" s="302" t="s">
        <v>137</v>
      </c>
      <c r="DR1494" s="176">
        <v>6</v>
      </c>
      <c r="DS1494" s="176">
        <v>0</v>
      </c>
      <c r="DT1494" s="498">
        <v>0</v>
      </c>
      <c r="DU1494" s="302" t="s">
        <v>9608</v>
      </c>
      <c r="DV1494" s="176">
        <v>0</v>
      </c>
      <c r="DW1494" s="302" t="s">
        <v>137</v>
      </c>
      <c r="DX1494" s="176">
        <v>2</v>
      </c>
      <c r="DY1494" s="176">
        <v>0</v>
      </c>
      <c r="DZ1494" s="503">
        <v>0</v>
      </c>
      <c r="EA1494" s="302" t="s">
        <v>9609</v>
      </c>
      <c r="EB1494" s="176">
        <v>0</v>
      </c>
      <c r="EC1494" s="302" t="s">
        <v>137</v>
      </c>
      <c r="ED1494" s="176">
        <v>0</v>
      </c>
      <c r="EE1494" s="176">
        <v>0</v>
      </c>
      <c r="EF1494" s="503" t="s">
        <v>148</v>
      </c>
      <c r="EG1494" s="302" t="s">
        <v>137</v>
      </c>
      <c r="EH1494" s="176">
        <v>0</v>
      </c>
      <c r="EI1494" s="302" t="s">
        <v>137</v>
      </c>
      <c r="EJ1494" s="176">
        <v>1</v>
      </c>
      <c r="EK1494" s="176">
        <v>0</v>
      </c>
      <c r="EL1494" s="503">
        <v>0</v>
      </c>
      <c r="EM1494" s="302" t="s">
        <v>9607</v>
      </c>
      <c r="EN1494" s="176">
        <v>1</v>
      </c>
      <c r="EO1494" s="302" t="s">
        <v>9607</v>
      </c>
      <c r="EP1494" s="176">
        <v>1</v>
      </c>
      <c r="EQ1494" s="176">
        <v>0</v>
      </c>
      <c r="ER1494" s="498">
        <v>0</v>
      </c>
      <c r="ES1494" s="302" t="s">
        <v>9607</v>
      </c>
      <c r="ET1494" s="176">
        <v>1</v>
      </c>
      <c r="EU1494" s="302" t="s">
        <v>9607</v>
      </c>
      <c r="EV1494" s="176">
        <v>2</v>
      </c>
      <c r="EW1494" s="176">
        <v>0</v>
      </c>
      <c r="EX1494" s="498">
        <v>0</v>
      </c>
      <c r="EY1494" s="302" t="s">
        <v>9610</v>
      </c>
      <c r="EZ1494" s="176">
        <v>1</v>
      </c>
      <c r="FA1494" s="302" t="s">
        <v>13682</v>
      </c>
      <c r="FB1494" s="176">
        <v>0</v>
      </c>
      <c r="FC1494" s="176">
        <v>0</v>
      </c>
      <c r="FD1494" s="498" t="s">
        <v>148</v>
      </c>
      <c r="FE1494" s="302" t="s">
        <v>137</v>
      </c>
      <c r="FF1494" s="176">
        <v>0</v>
      </c>
      <c r="FG1494" s="302" t="s">
        <v>137</v>
      </c>
      <c r="FH1494" s="176">
        <v>0</v>
      </c>
      <c r="FI1494" s="176">
        <v>0</v>
      </c>
      <c r="FJ1494" s="498" t="s">
        <v>148</v>
      </c>
      <c r="FK1494" s="302" t="s">
        <v>137</v>
      </c>
      <c r="FL1494" s="176">
        <v>0</v>
      </c>
      <c r="FM1494" s="302" t="s">
        <v>137</v>
      </c>
      <c r="FN1494" s="176">
        <v>0</v>
      </c>
      <c r="FO1494" s="176">
        <v>0</v>
      </c>
      <c r="FP1494" s="498" t="s">
        <v>148</v>
      </c>
      <c r="FQ1494" s="302" t="s">
        <v>137</v>
      </c>
      <c r="FR1494" s="176">
        <v>0</v>
      </c>
      <c r="FS1494" s="302" t="s">
        <v>137</v>
      </c>
      <c r="FT1494" s="176">
        <v>0</v>
      </c>
      <c r="FU1494" s="176">
        <v>0</v>
      </c>
      <c r="FV1494" s="498" t="s">
        <v>148</v>
      </c>
      <c r="FW1494" s="302" t="s">
        <v>137</v>
      </c>
      <c r="FX1494" s="176">
        <v>0</v>
      </c>
      <c r="FY1494" s="302" t="s">
        <v>137</v>
      </c>
      <c r="FZ1494" s="176">
        <v>3</v>
      </c>
      <c r="GA1494" s="176">
        <v>0</v>
      </c>
      <c r="GB1494" s="498">
        <v>0</v>
      </c>
      <c r="GC1494" s="302" t="s">
        <v>9610</v>
      </c>
      <c r="GD1494" s="176">
        <v>2</v>
      </c>
      <c r="GE1494" s="302" t="s">
        <v>9608</v>
      </c>
      <c r="GF1494" s="176">
        <v>9</v>
      </c>
      <c r="GG1494" s="176">
        <v>0</v>
      </c>
      <c r="GH1494" s="498">
        <v>0</v>
      </c>
      <c r="GI1494" s="302" t="s">
        <v>9610</v>
      </c>
      <c r="GJ1494" s="176">
        <v>0</v>
      </c>
      <c r="GK1494" s="302"/>
      <c r="GL1494" s="176" t="s">
        <v>143</v>
      </c>
      <c r="GM1494" s="302" t="s">
        <v>1431</v>
      </c>
      <c r="GN1494" s="299" t="s">
        <v>146</v>
      </c>
      <c r="GO1494" s="504"/>
      <c r="GP1494" s="504"/>
      <c r="GQ1494" s="176" t="s">
        <v>145</v>
      </c>
      <c r="GR1494" s="176" t="s">
        <v>146</v>
      </c>
      <c r="GS1494" s="176"/>
      <c r="GT1494" s="176"/>
      <c r="GU1494" s="176"/>
      <c r="GV1494" s="176"/>
      <c r="GW1494" s="302"/>
      <c r="GX1494" s="176"/>
      <c r="GY1494" s="176"/>
      <c r="GZ1494" s="176"/>
      <c r="HA1494" s="176"/>
      <c r="HB1494" s="176"/>
      <c r="HC1494" s="176"/>
      <c r="HD1494" s="557" t="s">
        <v>132</v>
      </c>
      <c r="HE1494" s="550"/>
      <c r="HF1494" s="558" t="s">
        <v>132</v>
      </c>
      <c r="HG1494" s="550"/>
      <c r="HH1494" s="550"/>
      <c r="HI1494" s="558" t="s">
        <v>132</v>
      </c>
      <c r="HJ1494" s="558" t="s">
        <v>148</v>
      </c>
      <c r="HK1494" s="550"/>
    </row>
    <row r="1495" spans="1:219" s="164" customFormat="1" ht="115" customHeight="1">
      <c r="A1495" s="495">
        <v>403831</v>
      </c>
      <c r="B1495" s="176" t="s">
        <v>9377</v>
      </c>
      <c r="C1495" s="176" t="s">
        <v>9611</v>
      </c>
      <c r="D1495" s="176" t="s">
        <v>126</v>
      </c>
      <c r="E1495" s="176" t="s">
        <v>132</v>
      </c>
      <c r="F1495" s="302" t="s">
        <v>137</v>
      </c>
      <c r="G1495" s="302" t="s">
        <v>137</v>
      </c>
      <c r="H1495" s="176" t="s">
        <v>132</v>
      </c>
      <c r="I1495" s="302" t="s">
        <v>137</v>
      </c>
      <c r="J1495" s="302" t="s">
        <v>137</v>
      </c>
      <c r="K1495" s="501" t="s">
        <v>138</v>
      </c>
      <c r="L1495" s="302"/>
      <c r="M1495" s="502"/>
      <c r="N1495" s="176" t="s">
        <v>132</v>
      </c>
      <c r="O1495" s="302" t="s">
        <v>137</v>
      </c>
      <c r="P1495" s="302" t="s">
        <v>137</v>
      </c>
      <c r="Q1495" s="176" t="s">
        <v>132</v>
      </c>
      <c r="R1495" s="302" t="s">
        <v>137</v>
      </c>
      <c r="S1495" s="302" t="s">
        <v>137</v>
      </c>
      <c r="T1495" s="176"/>
      <c r="U1495" s="302" t="s">
        <v>137</v>
      </c>
      <c r="V1495" s="302" t="s">
        <v>137</v>
      </c>
      <c r="W1495" s="176" t="s">
        <v>138</v>
      </c>
      <c r="X1495" s="302" t="s">
        <v>137</v>
      </c>
      <c r="Y1495" s="302" t="s">
        <v>137</v>
      </c>
      <c r="Z1495" s="176" t="s">
        <v>132</v>
      </c>
      <c r="AA1495" s="176" t="s">
        <v>137</v>
      </c>
      <c r="AB1495" s="302" t="s">
        <v>137</v>
      </c>
      <c r="AC1495" s="176" t="s">
        <v>132</v>
      </c>
      <c r="AD1495" s="176" t="s">
        <v>137</v>
      </c>
      <c r="AE1495" s="302" t="s">
        <v>137</v>
      </c>
      <c r="AF1495" s="492" t="s">
        <v>148</v>
      </c>
      <c r="AG1495" s="176" t="s">
        <v>132</v>
      </c>
      <c r="AH1495" s="295" t="s">
        <v>17005</v>
      </c>
      <c r="AI1495" s="176" t="s">
        <v>132</v>
      </c>
      <c r="AJ1495" s="176" t="s">
        <v>137</v>
      </c>
      <c r="AK1495" s="302" t="s">
        <v>137</v>
      </c>
      <c r="AL1495" s="176" t="s">
        <v>132</v>
      </c>
      <c r="AM1495" s="176" t="s">
        <v>137</v>
      </c>
      <c r="AN1495" s="302" t="s">
        <v>137</v>
      </c>
      <c r="AO1495" s="176" t="s">
        <v>138</v>
      </c>
      <c r="AP1495" s="176" t="s">
        <v>137</v>
      </c>
      <c r="AQ1495" s="302" t="s">
        <v>137</v>
      </c>
      <c r="AR1495" s="176" t="s">
        <v>132</v>
      </c>
      <c r="AS1495" s="176" t="s">
        <v>137</v>
      </c>
      <c r="AT1495" s="302" t="s">
        <v>137</v>
      </c>
      <c r="AU1495" s="176" t="s">
        <v>132</v>
      </c>
      <c r="AV1495" s="302" t="s">
        <v>137</v>
      </c>
      <c r="AW1495" s="302"/>
      <c r="AX1495" s="176" t="s">
        <v>138</v>
      </c>
      <c r="AY1495" s="176" t="s">
        <v>132</v>
      </c>
      <c r="AZ1495" s="302" t="s">
        <v>15399</v>
      </c>
      <c r="BA1495" s="176" t="s">
        <v>132</v>
      </c>
      <c r="BB1495" s="176" t="s">
        <v>137</v>
      </c>
      <c r="BC1495" s="302" t="s">
        <v>137</v>
      </c>
      <c r="BD1495" s="176">
        <v>3</v>
      </c>
      <c r="BE1495" s="176">
        <v>1</v>
      </c>
      <c r="BF1495" s="503">
        <v>0.33333333333333331</v>
      </c>
      <c r="BG1495" s="302" t="s">
        <v>9612</v>
      </c>
      <c r="BH1495" s="176">
        <v>0</v>
      </c>
      <c r="BI1495" s="302"/>
      <c r="BJ1495" s="176">
        <v>5</v>
      </c>
      <c r="BK1495" s="176">
        <v>0</v>
      </c>
      <c r="BL1495" s="503">
        <v>0</v>
      </c>
      <c r="BM1495" s="302" t="s">
        <v>560</v>
      </c>
      <c r="BN1495" s="176">
        <v>0</v>
      </c>
      <c r="BO1495" s="302" t="s">
        <v>137</v>
      </c>
      <c r="BP1495" s="176">
        <v>0</v>
      </c>
      <c r="BQ1495" s="176">
        <v>0</v>
      </c>
      <c r="BR1495" s="503" t="s">
        <v>148</v>
      </c>
      <c r="BS1495" s="302" t="s">
        <v>137</v>
      </c>
      <c r="BT1495" s="176">
        <v>0</v>
      </c>
      <c r="BU1495" s="302" t="s">
        <v>137</v>
      </c>
      <c r="BV1495" s="176">
        <v>0</v>
      </c>
      <c r="BW1495" s="176">
        <v>0</v>
      </c>
      <c r="BX1495" s="498" t="s">
        <v>148</v>
      </c>
      <c r="BY1495" s="302"/>
      <c r="BZ1495" s="176">
        <v>0</v>
      </c>
      <c r="CA1495" s="302" t="s">
        <v>137</v>
      </c>
      <c r="CB1495" s="176">
        <v>0</v>
      </c>
      <c r="CC1495" s="176">
        <v>0</v>
      </c>
      <c r="CD1495" s="498" t="s">
        <v>148</v>
      </c>
      <c r="CE1495" s="302" t="s">
        <v>137</v>
      </c>
      <c r="CF1495" s="176">
        <v>0</v>
      </c>
      <c r="CG1495" s="302" t="s">
        <v>137</v>
      </c>
      <c r="CH1495" s="176">
        <v>1</v>
      </c>
      <c r="CI1495" s="176">
        <v>1</v>
      </c>
      <c r="CJ1495" s="498">
        <v>1</v>
      </c>
      <c r="CK1495" s="176" t="s">
        <v>137</v>
      </c>
      <c r="CL1495" s="176">
        <v>0</v>
      </c>
      <c r="CM1495" s="302" t="s">
        <v>137</v>
      </c>
      <c r="CN1495" s="176">
        <v>0</v>
      </c>
      <c r="CO1495" s="176">
        <v>0</v>
      </c>
      <c r="CP1495" s="498" t="s">
        <v>148</v>
      </c>
      <c r="CQ1495" s="302" t="s">
        <v>137</v>
      </c>
      <c r="CR1495" s="176">
        <v>0</v>
      </c>
      <c r="CS1495" s="302" t="s">
        <v>137</v>
      </c>
      <c r="CT1495" s="176">
        <v>0</v>
      </c>
      <c r="CU1495" s="176">
        <v>0</v>
      </c>
      <c r="CV1495" s="498" t="s">
        <v>148</v>
      </c>
      <c r="CW1495" s="302" t="s">
        <v>137</v>
      </c>
      <c r="CX1495" s="176">
        <v>0</v>
      </c>
      <c r="CY1495" s="302" t="s">
        <v>137</v>
      </c>
      <c r="CZ1495" s="176">
        <v>0</v>
      </c>
      <c r="DA1495" s="176">
        <v>0</v>
      </c>
      <c r="DB1495" s="499" t="s">
        <v>148</v>
      </c>
      <c r="DC1495" s="302" t="s">
        <v>137</v>
      </c>
      <c r="DD1495" s="176">
        <v>0</v>
      </c>
      <c r="DE1495" s="302" t="s">
        <v>137</v>
      </c>
      <c r="DF1495" s="176">
        <v>0</v>
      </c>
      <c r="DG1495" s="176">
        <v>0</v>
      </c>
      <c r="DH1495" s="499" t="s">
        <v>148</v>
      </c>
      <c r="DI1495" s="302" t="s">
        <v>137</v>
      </c>
      <c r="DJ1495" s="176">
        <v>0</v>
      </c>
      <c r="DK1495" s="302" t="s">
        <v>137</v>
      </c>
      <c r="DL1495" s="176">
        <v>0</v>
      </c>
      <c r="DM1495" s="176">
        <v>0</v>
      </c>
      <c r="DN1495" s="499" t="s">
        <v>148</v>
      </c>
      <c r="DO1495" s="302" t="s">
        <v>137</v>
      </c>
      <c r="DP1495" s="176">
        <v>0</v>
      </c>
      <c r="DQ1495" s="302" t="s">
        <v>137</v>
      </c>
      <c r="DR1495" s="176">
        <v>3</v>
      </c>
      <c r="DS1495" s="176">
        <v>0</v>
      </c>
      <c r="DT1495" s="498">
        <v>0</v>
      </c>
      <c r="DU1495" s="302" t="s">
        <v>560</v>
      </c>
      <c r="DV1495" s="176">
        <v>0</v>
      </c>
      <c r="DW1495" s="302" t="s">
        <v>137</v>
      </c>
      <c r="DX1495" s="176">
        <v>2</v>
      </c>
      <c r="DY1495" s="176">
        <v>2</v>
      </c>
      <c r="DZ1495" s="503">
        <v>1</v>
      </c>
      <c r="EA1495" s="302" t="s">
        <v>137</v>
      </c>
      <c r="EB1495" s="176">
        <v>0</v>
      </c>
      <c r="EC1495" s="302" t="s">
        <v>137</v>
      </c>
      <c r="ED1495" s="176"/>
      <c r="EE1495" s="176"/>
      <c r="EF1495" s="503" t="s">
        <v>148</v>
      </c>
      <c r="EG1495" s="302" t="s">
        <v>137</v>
      </c>
      <c r="EH1495" s="176"/>
      <c r="EI1495" s="302" t="s">
        <v>137</v>
      </c>
      <c r="EJ1495" s="176">
        <v>1</v>
      </c>
      <c r="EK1495" s="176">
        <v>1</v>
      </c>
      <c r="EL1495" s="503">
        <v>1</v>
      </c>
      <c r="EM1495" s="302" t="s">
        <v>137</v>
      </c>
      <c r="EN1495" s="176">
        <v>0</v>
      </c>
      <c r="EO1495" s="302" t="s">
        <v>137</v>
      </c>
      <c r="EP1495" s="176">
        <v>0</v>
      </c>
      <c r="EQ1495" s="176">
        <v>0</v>
      </c>
      <c r="ER1495" s="498" t="s">
        <v>148</v>
      </c>
      <c r="ES1495" s="302" t="s">
        <v>137</v>
      </c>
      <c r="ET1495" s="176">
        <v>0</v>
      </c>
      <c r="EU1495" s="302" t="s">
        <v>137</v>
      </c>
      <c r="EV1495" s="176">
        <v>3</v>
      </c>
      <c r="EW1495" s="176">
        <v>0</v>
      </c>
      <c r="EX1495" s="498">
        <v>0</v>
      </c>
      <c r="EY1495" s="302" t="s">
        <v>560</v>
      </c>
      <c r="EZ1495" s="176">
        <v>3</v>
      </c>
      <c r="FA1495" s="302" t="s">
        <v>13683</v>
      </c>
      <c r="FB1495" s="176">
        <v>1</v>
      </c>
      <c r="FC1495" s="176">
        <v>1</v>
      </c>
      <c r="FD1495" s="498">
        <v>1</v>
      </c>
      <c r="FE1495" s="302" t="s">
        <v>137</v>
      </c>
      <c r="FF1495" s="176">
        <v>0</v>
      </c>
      <c r="FG1495" s="302" t="s">
        <v>137</v>
      </c>
      <c r="FH1495" s="176">
        <v>1</v>
      </c>
      <c r="FI1495" s="176">
        <v>0</v>
      </c>
      <c r="FJ1495" s="498">
        <v>0</v>
      </c>
      <c r="FK1495" s="302" t="s">
        <v>9613</v>
      </c>
      <c r="FL1495" s="176">
        <v>0</v>
      </c>
      <c r="FM1495" s="302" t="s">
        <v>137</v>
      </c>
      <c r="FN1495" s="176">
        <v>0</v>
      </c>
      <c r="FO1495" s="176">
        <v>0</v>
      </c>
      <c r="FP1495" s="498" t="s">
        <v>148</v>
      </c>
      <c r="FQ1495" s="302" t="s">
        <v>137</v>
      </c>
      <c r="FR1495" s="176">
        <v>0</v>
      </c>
      <c r="FS1495" s="302" t="s">
        <v>137</v>
      </c>
      <c r="FT1495" s="176">
        <v>0</v>
      </c>
      <c r="FU1495" s="176">
        <v>0</v>
      </c>
      <c r="FV1495" s="498" t="s">
        <v>148</v>
      </c>
      <c r="FW1495" s="302" t="s">
        <v>137</v>
      </c>
      <c r="FX1495" s="176">
        <v>0</v>
      </c>
      <c r="FY1495" s="302" t="s">
        <v>137</v>
      </c>
      <c r="FZ1495" s="176">
        <v>1</v>
      </c>
      <c r="GA1495" s="176">
        <v>1</v>
      </c>
      <c r="GB1495" s="498">
        <v>1</v>
      </c>
      <c r="GC1495" s="302" t="s">
        <v>137</v>
      </c>
      <c r="GD1495" s="176">
        <v>0</v>
      </c>
      <c r="GE1495" s="302" t="s">
        <v>137</v>
      </c>
      <c r="GF1495" s="176">
        <v>9</v>
      </c>
      <c r="GG1495" s="176">
        <v>8</v>
      </c>
      <c r="GH1495" s="498">
        <v>0.88888888888888884</v>
      </c>
      <c r="GI1495" s="302" t="s">
        <v>560</v>
      </c>
      <c r="GJ1495" s="176">
        <v>0</v>
      </c>
      <c r="GK1495" s="302" t="s">
        <v>137</v>
      </c>
      <c r="GL1495" s="176" t="s">
        <v>12125</v>
      </c>
      <c r="GM1495" s="302" t="s">
        <v>1431</v>
      </c>
      <c r="GN1495" s="299" t="s">
        <v>133</v>
      </c>
      <c r="GO1495" s="504"/>
      <c r="GP1495" s="504"/>
      <c r="GQ1495" s="176" t="s">
        <v>145</v>
      </c>
      <c r="GR1495" s="176" t="s">
        <v>146</v>
      </c>
      <c r="GS1495" s="176"/>
      <c r="GT1495" s="176"/>
      <c r="GU1495" s="176"/>
      <c r="GV1495" s="176"/>
      <c r="GW1495" s="302"/>
      <c r="GX1495" s="176"/>
      <c r="GY1495" s="176"/>
      <c r="GZ1495" s="176"/>
      <c r="HA1495" s="176"/>
      <c r="HB1495" s="176"/>
      <c r="HC1495" s="176"/>
      <c r="HD1495" s="557" t="s">
        <v>132</v>
      </c>
      <c r="HE1495" s="550"/>
      <c r="HF1495" s="558" t="s">
        <v>132</v>
      </c>
      <c r="HG1495" s="550"/>
      <c r="HH1495" s="550"/>
      <c r="HI1495" s="558" t="s">
        <v>132</v>
      </c>
      <c r="HJ1495" s="558" t="s">
        <v>148</v>
      </c>
      <c r="HK1495" s="550"/>
    </row>
    <row r="1496" spans="1:219" s="164" customFormat="1" ht="115" customHeight="1">
      <c r="A1496" s="495">
        <v>403849</v>
      </c>
      <c r="B1496" s="176" t="s">
        <v>9377</v>
      </c>
      <c r="C1496" s="176" t="s">
        <v>9614</v>
      </c>
      <c r="D1496" s="176" t="s">
        <v>123</v>
      </c>
      <c r="E1496" s="176" t="s">
        <v>132</v>
      </c>
      <c r="F1496" s="302" t="s">
        <v>137</v>
      </c>
      <c r="G1496" s="302" t="s">
        <v>137</v>
      </c>
      <c r="H1496" s="176" t="s">
        <v>132</v>
      </c>
      <c r="I1496" s="302" t="s">
        <v>137</v>
      </c>
      <c r="J1496" s="302" t="s">
        <v>137</v>
      </c>
      <c r="K1496" s="501" t="s">
        <v>138</v>
      </c>
      <c r="L1496" s="302" t="s">
        <v>137</v>
      </c>
      <c r="M1496" s="502" t="s">
        <v>137</v>
      </c>
      <c r="N1496" s="176" t="s">
        <v>138</v>
      </c>
      <c r="O1496" s="302" t="s">
        <v>137</v>
      </c>
      <c r="P1496" s="302" t="s">
        <v>137</v>
      </c>
      <c r="Q1496" s="176" t="s">
        <v>138</v>
      </c>
      <c r="R1496" s="302" t="s">
        <v>137</v>
      </c>
      <c r="S1496" s="302" t="s">
        <v>137</v>
      </c>
      <c r="T1496" s="176" t="s">
        <v>132</v>
      </c>
      <c r="U1496" s="302" t="s">
        <v>137</v>
      </c>
      <c r="V1496" s="302" t="s">
        <v>137</v>
      </c>
      <c r="W1496" s="176" t="s">
        <v>132</v>
      </c>
      <c r="X1496" s="302" t="s">
        <v>137</v>
      </c>
      <c r="Y1496" s="302" t="s">
        <v>137</v>
      </c>
      <c r="Z1496" s="176" t="s">
        <v>132</v>
      </c>
      <c r="AA1496" s="176" t="s">
        <v>137</v>
      </c>
      <c r="AB1496" s="302" t="s">
        <v>137</v>
      </c>
      <c r="AC1496" s="176" t="s">
        <v>132</v>
      </c>
      <c r="AD1496" s="176" t="s">
        <v>137</v>
      </c>
      <c r="AE1496" s="302" t="s">
        <v>137</v>
      </c>
      <c r="AF1496" s="492" t="s">
        <v>132</v>
      </c>
      <c r="AG1496" s="176"/>
      <c r="AH1496" s="295"/>
      <c r="AI1496" s="176" t="s">
        <v>132</v>
      </c>
      <c r="AJ1496" s="176" t="s">
        <v>137</v>
      </c>
      <c r="AK1496" s="302" t="s">
        <v>137</v>
      </c>
      <c r="AL1496" s="176" t="s">
        <v>132</v>
      </c>
      <c r="AM1496" s="176" t="s">
        <v>137</v>
      </c>
      <c r="AN1496" s="302" t="s">
        <v>137</v>
      </c>
      <c r="AO1496" s="176" t="s">
        <v>132</v>
      </c>
      <c r="AP1496" s="176" t="s">
        <v>137</v>
      </c>
      <c r="AQ1496" s="302" t="s">
        <v>137</v>
      </c>
      <c r="AR1496" s="176" t="s">
        <v>132</v>
      </c>
      <c r="AS1496" s="176" t="s">
        <v>137</v>
      </c>
      <c r="AT1496" s="302" t="s">
        <v>137</v>
      </c>
      <c r="AU1496" s="176" t="s">
        <v>132</v>
      </c>
      <c r="AV1496" s="302" t="s">
        <v>137</v>
      </c>
      <c r="AW1496" s="302" t="s">
        <v>137</v>
      </c>
      <c r="AX1496" s="176" t="s">
        <v>132</v>
      </c>
      <c r="AY1496" s="176" t="s">
        <v>137</v>
      </c>
      <c r="AZ1496" s="302" t="s">
        <v>137</v>
      </c>
      <c r="BA1496" s="176" t="s">
        <v>132</v>
      </c>
      <c r="BB1496" s="176" t="s">
        <v>137</v>
      </c>
      <c r="BC1496" s="302" t="s">
        <v>137</v>
      </c>
      <c r="BD1496" s="176">
        <v>2</v>
      </c>
      <c r="BE1496" s="176">
        <v>1</v>
      </c>
      <c r="BF1496" s="503">
        <v>0.5</v>
      </c>
      <c r="BG1496" s="302" t="s">
        <v>9615</v>
      </c>
      <c r="BH1496" s="176">
        <v>0</v>
      </c>
      <c r="BI1496" s="302" t="s">
        <v>137</v>
      </c>
      <c r="BJ1496" s="176">
        <v>4</v>
      </c>
      <c r="BK1496" s="176">
        <v>2</v>
      </c>
      <c r="BL1496" s="503">
        <v>0.5</v>
      </c>
      <c r="BM1496" s="302" t="s">
        <v>9615</v>
      </c>
      <c r="BN1496" s="176">
        <v>0</v>
      </c>
      <c r="BO1496" s="302" t="s">
        <v>137</v>
      </c>
      <c r="BP1496" s="176">
        <v>0</v>
      </c>
      <c r="BQ1496" s="176">
        <v>0</v>
      </c>
      <c r="BR1496" s="503" t="s">
        <v>148</v>
      </c>
      <c r="BS1496" s="302" t="s">
        <v>137</v>
      </c>
      <c r="BT1496" s="176">
        <v>0</v>
      </c>
      <c r="BU1496" s="302" t="s">
        <v>137</v>
      </c>
      <c r="BV1496" s="176">
        <v>0</v>
      </c>
      <c r="BW1496" s="176">
        <v>0</v>
      </c>
      <c r="BX1496" s="498" t="s">
        <v>148</v>
      </c>
      <c r="BY1496" s="302"/>
      <c r="BZ1496" s="176">
        <v>0</v>
      </c>
      <c r="CA1496" s="302" t="s">
        <v>137</v>
      </c>
      <c r="CB1496" s="176">
        <v>0</v>
      </c>
      <c r="CC1496" s="176">
        <v>0</v>
      </c>
      <c r="CD1496" s="498" t="s">
        <v>148</v>
      </c>
      <c r="CE1496" s="302" t="s">
        <v>137</v>
      </c>
      <c r="CF1496" s="176">
        <v>0</v>
      </c>
      <c r="CG1496" s="302" t="s">
        <v>137</v>
      </c>
      <c r="CH1496" s="176">
        <v>1</v>
      </c>
      <c r="CI1496" s="176">
        <v>1</v>
      </c>
      <c r="CJ1496" s="498">
        <v>1</v>
      </c>
      <c r="CK1496" s="176" t="s">
        <v>137</v>
      </c>
      <c r="CL1496" s="176">
        <v>0</v>
      </c>
      <c r="CM1496" s="302" t="s">
        <v>137</v>
      </c>
      <c r="CN1496" s="176">
        <v>1</v>
      </c>
      <c r="CO1496" s="176">
        <v>1</v>
      </c>
      <c r="CP1496" s="498">
        <v>1</v>
      </c>
      <c r="CQ1496" s="302" t="s">
        <v>137</v>
      </c>
      <c r="CR1496" s="176">
        <v>0</v>
      </c>
      <c r="CS1496" s="302" t="s">
        <v>137</v>
      </c>
      <c r="CT1496" s="176">
        <v>1</v>
      </c>
      <c r="CU1496" s="176">
        <v>0</v>
      </c>
      <c r="CV1496" s="498">
        <v>0</v>
      </c>
      <c r="CW1496" s="302" t="s">
        <v>9615</v>
      </c>
      <c r="CX1496" s="176">
        <v>0</v>
      </c>
      <c r="CY1496" s="302" t="s">
        <v>137</v>
      </c>
      <c r="CZ1496" s="176">
        <v>0</v>
      </c>
      <c r="DA1496" s="176">
        <v>0</v>
      </c>
      <c r="DB1496" s="499" t="s">
        <v>148</v>
      </c>
      <c r="DC1496" s="302" t="s">
        <v>137</v>
      </c>
      <c r="DD1496" s="176">
        <v>0</v>
      </c>
      <c r="DE1496" s="302" t="s">
        <v>137</v>
      </c>
      <c r="DF1496" s="176">
        <v>0</v>
      </c>
      <c r="DG1496" s="176">
        <v>0</v>
      </c>
      <c r="DH1496" s="499" t="s">
        <v>148</v>
      </c>
      <c r="DI1496" s="302" t="s">
        <v>137</v>
      </c>
      <c r="DJ1496" s="176">
        <v>0</v>
      </c>
      <c r="DK1496" s="302" t="s">
        <v>137</v>
      </c>
      <c r="DL1496" s="176">
        <v>0</v>
      </c>
      <c r="DM1496" s="176">
        <v>0</v>
      </c>
      <c r="DN1496" s="499" t="s">
        <v>148</v>
      </c>
      <c r="DO1496" s="302" t="s">
        <v>137</v>
      </c>
      <c r="DP1496" s="176">
        <v>0</v>
      </c>
      <c r="DQ1496" s="302" t="s">
        <v>137</v>
      </c>
      <c r="DR1496" s="176">
        <v>9</v>
      </c>
      <c r="DS1496" s="176">
        <v>0</v>
      </c>
      <c r="DT1496" s="498">
        <v>0</v>
      </c>
      <c r="DU1496" s="302" t="s">
        <v>9615</v>
      </c>
      <c r="DV1496" s="176">
        <v>0</v>
      </c>
      <c r="DW1496" s="302" t="s">
        <v>137</v>
      </c>
      <c r="DX1496" s="176">
        <v>3</v>
      </c>
      <c r="DY1496" s="176">
        <v>0</v>
      </c>
      <c r="DZ1496" s="503">
        <v>0</v>
      </c>
      <c r="EA1496" s="302" t="s">
        <v>9615</v>
      </c>
      <c r="EB1496" s="176">
        <v>0</v>
      </c>
      <c r="EC1496" s="302" t="s">
        <v>137</v>
      </c>
      <c r="ED1496" s="176">
        <v>1</v>
      </c>
      <c r="EE1496" s="176">
        <v>0</v>
      </c>
      <c r="EF1496" s="503">
        <v>0</v>
      </c>
      <c r="EG1496" s="302" t="s">
        <v>15400</v>
      </c>
      <c r="EH1496" s="176">
        <v>0</v>
      </c>
      <c r="EI1496" s="302" t="s">
        <v>137</v>
      </c>
      <c r="EJ1496" s="176">
        <v>1</v>
      </c>
      <c r="EK1496" s="176">
        <v>1</v>
      </c>
      <c r="EL1496" s="503">
        <v>1</v>
      </c>
      <c r="EM1496" s="302" t="s">
        <v>137</v>
      </c>
      <c r="EN1496" s="176">
        <v>0</v>
      </c>
      <c r="EO1496" s="302" t="s">
        <v>137</v>
      </c>
      <c r="EP1496" s="176">
        <v>0</v>
      </c>
      <c r="EQ1496" s="176">
        <v>0</v>
      </c>
      <c r="ER1496" s="498" t="s">
        <v>148</v>
      </c>
      <c r="ES1496" s="302" t="s">
        <v>137</v>
      </c>
      <c r="ET1496" s="176">
        <v>0</v>
      </c>
      <c r="EU1496" s="302" t="s">
        <v>137</v>
      </c>
      <c r="EV1496" s="176">
        <v>2</v>
      </c>
      <c r="EW1496" s="176">
        <v>1</v>
      </c>
      <c r="EX1496" s="498">
        <v>0.5</v>
      </c>
      <c r="EY1496" s="302" t="s">
        <v>13684</v>
      </c>
      <c r="EZ1496" s="176">
        <v>1</v>
      </c>
      <c r="FA1496" s="302" t="s">
        <v>13685</v>
      </c>
      <c r="FB1496" s="176">
        <v>0</v>
      </c>
      <c r="FC1496" s="176">
        <v>0</v>
      </c>
      <c r="FD1496" s="498" t="s">
        <v>148</v>
      </c>
      <c r="FE1496" s="302" t="s">
        <v>137</v>
      </c>
      <c r="FF1496" s="176">
        <v>0</v>
      </c>
      <c r="FG1496" s="302" t="s">
        <v>137</v>
      </c>
      <c r="FH1496" s="176">
        <v>0</v>
      </c>
      <c r="FI1496" s="176">
        <v>0</v>
      </c>
      <c r="FJ1496" s="498" t="s">
        <v>148</v>
      </c>
      <c r="FK1496" s="302" t="s">
        <v>137</v>
      </c>
      <c r="FL1496" s="176">
        <v>0</v>
      </c>
      <c r="FM1496" s="302" t="s">
        <v>137</v>
      </c>
      <c r="FN1496" s="176">
        <v>0</v>
      </c>
      <c r="FO1496" s="176">
        <v>0</v>
      </c>
      <c r="FP1496" s="498" t="s">
        <v>148</v>
      </c>
      <c r="FQ1496" s="302" t="s">
        <v>137</v>
      </c>
      <c r="FR1496" s="176">
        <v>0</v>
      </c>
      <c r="FS1496" s="302" t="s">
        <v>137</v>
      </c>
      <c r="FT1496" s="176">
        <v>0</v>
      </c>
      <c r="FU1496" s="176">
        <v>0</v>
      </c>
      <c r="FV1496" s="498" t="s">
        <v>148</v>
      </c>
      <c r="FW1496" s="302" t="s">
        <v>137</v>
      </c>
      <c r="FX1496" s="176">
        <v>0</v>
      </c>
      <c r="FY1496" s="302" t="s">
        <v>137</v>
      </c>
      <c r="FZ1496" s="176">
        <v>0</v>
      </c>
      <c r="GA1496" s="176">
        <v>0</v>
      </c>
      <c r="GB1496" s="498" t="s">
        <v>148</v>
      </c>
      <c r="GC1496" s="302" t="s">
        <v>137</v>
      </c>
      <c r="GD1496" s="176">
        <v>0</v>
      </c>
      <c r="GE1496" s="302" t="s">
        <v>137</v>
      </c>
      <c r="GF1496" s="176">
        <v>5</v>
      </c>
      <c r="GG1496" s="176">
        <v>0</v>
      </c>
      <c r="GH1496" s="498">
        <v>0</v>
      </c>
      <c r="GI1496" s="302" t="s">
        <v>17006</v>
      </c>
      <c r="GJ1496" s="176">
        <v>0</v>
      </c>
      <c r="GK1496" s="302" t="s">
        <v>137</v>
      </c>
      <c r="GL1496" s="176" t="s">
        <v>143</v>
      </c>
      <c r="GM1496" s="302" t="s">
        <v>1431</v>
      </c>
      <c r="GN1496" s="299" t="s">
        <v>146</v>
      </c>
      <c r="GO1496" s="504"/>
      <c r="GP1496" s="504"/>
      <c r="GQ1496" s="176" t="s">
        <v>145</v>
      </c>
      <c r="GR1496" s="176" t="s">
        <v>146</v>
      </c>
      <c r="GS1496" s="176"/>
      <c r="GT1496" s="176"/>
      <c r="GU1496" s="176"/>
      <c r="GV1496" s="176"/>
      <c r="GW1496" s="302"/>
      <c r="GX1496" s="176"/>
      <c r="GY1496" s="176"/>
      <c r="GZ1496" s="176"/>
      <c r="HA1496" s="176"/>
      <c r="HB1496" s="176"/>
      <c r="HC1496" s="176"/>
      <c r="HD1496" s="557" t="s">
        <v>132</v>
      </c>
      <c r="HE1496" s="550" t="s">
        <v>132</v>
      </c>
      <c r="HF1496" s="558" t="s">
        <v>132</v>
      </c>
      <c r="HG1496" s="550"/>
      <c r="HH1496" s="550"/>
      <c r="HI1496" s="558" t="s">
        <v>132</v>
      </c>
      <c r="HJ1496" s="558" t="s">
        <v>148</v>
      </c>
      <c r="HK1496" s="550"/>
    </row>
    <row r="1497" spans="1:219" s="164" customFormat="1" ht="115" customHeight="1">
      <c r="A1497" s="495">
        <v>404012</v>
      </c>
      <c r="B1497" s="176" t="s">
        <v>9377</v>
      </c>
      <c r="C1497" s="176" t="s">
        <v>9616</v>
      </c>
      <c r="D1497" s="176" t="s">
        <v>117</v>
      </c>
      <c r="E1497" s="176" t="s">
        <v>132</v>
      </c>
      <c r="F1497" s="302" t="s">
        <v>137</v>
      </c>
      <c r="G1497" s="302" t="s">
        <v>137</v>
      </c>
      <c r="H1497" s="176" t="s">
        <v>132</v>
      </c>
      <c r="I1497" s="302" t="s">
        <v>137</v>
      </c>
      <c r="J1497" s="302" t="s">
        <v>137</v>
      </c>
      <c r="K1497" s="501" t="s">
        <v>138</v>
      </c>
      <c r="L1497" s="302" t="s">
        <v>137</v>
      </c>
      <c r="M1497" s="502" t="s">
        <v>137</v>
      </c>
      <c r="N1497" s="176" t="s">
        <v>138</v>
      </c>
      <c r="O1497" s="302" t="s">
        <v>137</v>
      </c>
      <c r="P1497" s="302" t="s">
        <v>137</v>
      </c>
      <c r="Q1497" s="176" t="s">
        <v>138</v>
      </c>
      <c r="R1497" s="302" t="s">
        <v>137</v>
      </c>
      <c r="S1497" s="302" t="s">
        <v>137</v>
      </c>
      <c r="T1497" s="176" t="s">
        <v>132</v>
      </c>
      <c r="U1497" s="302" t="s">
        <v>137</v>
      </c>
      <c r="V1497" s="302" t="s">
        <v>137</v>
      </c>
      <c r="W1497" s="176" t="s">
        <v>132</v>
      </c>
      <c r="X1497" s="302" t="s">
        <v>137</v>
      </c>
      <c r="Y1497" s="302" t="s">
        <v>137</v>
      </c>
      <c r="Z1497" s="176" t="s">
        <v>138</v>
      </c>
      <c r="AA1497" s="176" t="s">
        <v>132</v>
      </c>
      <c r="AB1497" s="302" t="s">
        <v>19005</v>
      </c>
      <c r="AC1497" s="176" t="s">
        <v>132</v>
      </c>
      <c r="AD1497" s="176" t="s">
        <v>137</v>
      </c>
      <c r="AE1497" s="302" t="s">
        <v>137</v>
      </c>
      <c r="AF1497" s="492" t="s">
        <v>148</v>
      </c>
      <c r="AG1497" s="176"/>
      <c r="AH1497" s="295"/>
      <c r="AI1497" s="176" t="s">
        <v>132</v>
      </c>
      <c r="AJ1497" s="176" t="s">
        <v>137</v>
      </c>
      <c r="AK1497" s="302" t="s">
        <v>137</v>
      </c>
      <c r="AL1497" s="176" t="s">
        <v>138</v>
      </c>
      <c r="AM1497" s="176"/>
      <c r="AN1497" s="302"/>
      <c r="AO1497" s="176" t="s">
        <v>132</v>
      </c>
      <c r="AP1497" s="176" t="s">
        <v>137</v>
      </c>
      <c r="AQ1497" s="302" t="s">
        <v>137</v>
      </c>
      <c r="AR1497" s="176" t="s">
        <v>132</v>
      </c>
      <c r="AS1497" s="176" t="s">
        <v>137</v>
      </c>
      <c r="AT1497" s="302" t="s">
        <v>137</v>
      </c>
      <c r="AU1497" s="176" t="s">
        <v>132</v>
      </c>
      <c r="AV1497" s="302" t="s">
        <v>137</v>
      </c>
      <c r="AW1497" s="302" t="s">
        <v>137</v>
      </c>
      <c r="AX1497" s="176" t="s">
        <v>132</v>
      </c>
      <c r="AY1497" s="176"/>
      <c r="AZ1497" s="302" t="s">
        <v>137</v>
      </c>
      <c r="BA1497" s="176" t="s">
        <v>138</v>
      </c>
      <c r="BB1497" s="176" t="s">
        <v>137</v>
      </c>
      <c r="BC1497" s="302" t="s">
        <v>137</v>
      </c>
      <c r="BD1497" s="176">
        <v>2</v>
      </c>
      <c r="BE1497" s="176">
        <v>0</v>
      </c>
      <c r="BF1497" s="503">
        <v>0</v>
      </c>
      <c r="BG1497" s="302" t="s">
        <v>9617</v>
      </c>
      <c r="BH1497" s="176">
        <v>0</v>
      </c>
      <c r="BI1497" s="302" t="s">
        <v>137</v>
      </c>
      <c r="BJ1497" s="176">
        <v>2</v>
      </c>
      <c r="BK1497" s="176">
        <v>0</v>
      </c>
      <c r="BL1497" s="503">
        <v>0</v>
      </c>
      <c r="BM1497" s="302" t="s">
        <v>9617</v>
      </c>
      <c r="BN1497" s="176">
        <v>0</v>
      </c>
      <c r="BO1497" s="302" t="s">
        <v>137</v>
      </c>
      <c r="BP1497" s="176">
        <v>0</v>
      </c>
      <c r="BQ1497" s="176">
        <v>0</v>
      </c>
      <c r="BR1497" s="503" t="s">
        <v>148</v>
      </c>
      <c r="BS1497" s="302" t="s">
        <v>137</v>
      </c>
      <c r="BT1497" s="176">
        <v>0</v>
      </c>
      <c r="BU1497" s="302" t="s">
        <v>137</v>
      </c>
      <c r="BV1497" s="176">
        <v>0</v>
      </c>
      <c r="BW1497" s="176">
        <v>0</v>
      </c>
      <c r="BX1497" s="498" t="s">
        <v>148</v>
      </c>
      <c r="BY1497" s="302"/>
      <c r="BZ1497" s="176">
        <v>0</v>
      </c>
      <c r="CA1497" s="302" t="s">
        <v>137</v>
      </c>
      <c r="CB1497" s="176">
        <v>0</v>
      </c>
      <c r="CC1497" s="176">
        <v>0</v>
      </c>
      <c r="CD1497" s="498" t="s">
        <v>148</v>
      </c>
      <c r="CE1497" s="302" t="s">
        <v>137</v>
      </c>
      <c r="CF1497" s="176">
        <v>0</v>
      </c>
      <c r="CG1497" s="302" t="s">
        <v>137</v>
      </c>
      <c r="CH1497" s="176">
        <v>0</v>
      </c>
      <c r="CI1497" s="176">
        <v>0</v>
      </c>
      <c r="CJ1497" s="498" t="s">
        <v>148</v>
      </c>
      <c r="CK1497" s="176" t="s">
        <v>137</v>
      </c>
      <c r="CL1497" s="176">
        <v>0</v>
      </c>
      <c r="CM1497" s="302" t="s">
        <v>137</v>
      </c>
      <c r="CN1497" s="176">
        <v>0</v>
      </c>
      <c r="CO1497" s="176">
        <v>0</v>
      </c>
      <c r="CP1497" s="498" t="s">
        <v>148</v>
      </c>
      <c r="CQ1497" s="302" t="s">
        <v>137</v>
      </c>
      <c r="CR1497" s="176">
        <v>0</v>
      </c>
      <c r="CS1497" s="302" t="s">
        <v>137</v>
      </c>
      <c r="CT1497" s="176">
        <v>0</v>
      </c>
      <c r="CU1497" s="176">
        <v>0</v>
      </c>
      <c r="CV1497" s="498" t="s">
        <v>148</v>
      </c>
      <c r="CW1497" s="302" t="s">
        <v>137</v>
      </c>
      <c r="CX1497" s="176">
        <v>0</v>
      </c>
      <c r="CY1497" s="302" t="s">
        <v>137</v>
      </c>
      <c r="CZ1497" s="176">
        <v>0</v>
      </c>
      <c r="DA1497" s="176">
        <v>0</v>
      </c>
      <c r="DB1497" s="499" t="s">
        <v>148</v>
      </c>
      <c r="DC1497" s="302" t="s">
        <v>137</v>
      </c>
      <c r="DD1497" s="176">
        <v>0</v>
      </c>
      <c r="DE1497" s="302" t="s">
        <v>137</v>
      </c>
      <c r="DF1497" s="176">
        <v>0</v>
      </c>
      <c r="DG1497" s="176">
        <v>0</v>
      </c>
      <c r="DH1497" s="499" t="s">
        <v>148</v>
      </c>
      <c r="DI1497" s="302" t="s">
        <v>137</v>
      </c>
      <c r="DJ1497" s="176">
        <v>0</v>
      </c>
      <c r="DK1497" s="302" t="s">
        <v>137</v>
      </c>
      <c r="DL1497" s="176">
        <v>0</v>
      </c>
      <c r="DM1497" s="176">
        <v>0</v>
      </c>
      <c r="DN1497" s="499" t="s">
        <v>148</v>
      </c>
      <c r="DO1497" s="302" t="s">
        <v>137</v>
      </c>
      <c r="DP1497" s="176">
        <v>0</v>
      </c>
      <c r="DQ1497" s="302" t="s">
        <v>137</v>
      </c>
      <c r="DR1497" s="176">
        <v>6</v>
      </c>
      <c r="DS1497" s="176">
        <v>1</v>
      </c>
      <c r="DT1497" s="498">
        <v>0.16666666666666666</v>
      </c>
      <c r="DU1497" s="302" t="s">
        <v>15401</v>
      </c>
      <c r="DV1497" s="176">
        <v>0</v>
      </c>
      <c r="DW1497" s="302" t="s">
        <v>137</v>
      </c>
      <c r="DX1497" s="176">
        <v>0</v>
      </c>
      <c r="DY1497" s="176">
        <v>0</v>
      </c>
      <c r="DZ1497" s="503" t="s">
        <v>148</v>
      </c>
      <c r="EA1497" s="302" t="s">
        <v>137</v>
      </c>
      <c r="EB1497" s="176">
        <v>0</v>
      </c>
      <c r="EC1497" s="302" t="s">
        <v>137</v>
      </c>
      <c r="ED1497" s="176">
        <v>0</v>
      </c>
      <c r="EE1497" s="176">
        <v>0</v>
      </c>
      <c r="EF1497" s="503" t="s">
        <v>148</v>
      </c>
      <c r="EG1497" s="302" t="s">
        <v>137</v>
      </c>
      <c r="EH1497" s="176">
        <v>0</v>
      </c>
      <c r="EI1497" s="302" t="s">
        <v>137</v>
      </c>
      <c r="EJ1497" s="176">
        <v>0</v>
      </c>
      <c r="EK1497" s="176">
        <v>0</v>
      </c>
      <c r="EL1497" s="503" t="s">
        <v>148</v>
      </c>
      <c r="EM1497" s="302" t="s">
        <v>137</v>
      </c>
      <c r="EN1497" s="176">
        <v>0</v>
      </c>
      <c r="EO1497" s="302" t="s">
        <v>137</v>
      </c>
      <c r="EP1497" s="176">
        <v>0</v>
      </c>
      <c r="EQ1497" s="176">
        <v>0</v>
      </c>
      <c r="ER1497" s="498" t="s">
        <v>148</v>
      </c>
      <c r="ES1497" s="302" t="s">
        <v>137</v>
      </c>
      <c r="ET1497" s="176">
        <v>0</v>
      </c>
      <c r="EU1497" s="302" t="s">
        <v>137</v>
      </c>
      <c r="EV1497" s="176">
        <v>1</v>
      </c>
      <c r="EW1497" s="176">
        <v>0</v>
      </c>
      <c r="EX1497" s="498">
        <v>0</v>
      </c>
      <c r="EY1497" s="302" t="s">
        <v>13686</v>
      </c>
      <c r="EZ1497" s="176">
        <v>1</v>
      </c>
      <c r="FA1497" s="302" t="s">
        <v>1371</v>
      </c>
      <c r="FB1497" s="176">
        <v>0</v>
      </c>
      <c r="FC1497" s="176">
        <v>0</v>
      </c>
      <c r="FD1497" s="498" t="s">
        <v>148</v>
      </c>
      <c r="FE1497" s="302" t="s">
        <v>137</v>
      </c>
      <c r="FF1497" s="176">
        <v>0</v>
      </c>
      <c r="FG1497" s="302" t="s">
        <v>137</v>
      </c>
      <c r="FH1497" s="176">
        <v>0</v>
      </c>
      <c r="FI1497" s="176">
        <v>0</v>
      </c>
      <c r="FJ1497" s="498" t="s">
        <v>148</v>
      </c>
      <c r="FK1497" s="302" t="s">
        <v>137</v>
      </c>
      <c r="FL1497" s="176">
        <v>0</v>
      </c>
      <c r="FM1497" s="302" t="s">
        <v>137</v>
      </c>
      <c r="FN1497" s="176">
        <v>0</v>
      </c>
      <c r="FO1497" s="176">
        <v>0</v>
      </c>
      <c r="FP1497" s="498" t="s">
        <v>148</v>
      </c>
      <c r="FQ1497" s="302" t="s">
        <v>137</v>
      </c>
      <c r="FR1497" s="176">
        <v>0</v>
      </c>
      <c r="FS1497" s="302" t="s">
        <v>137</v>
      </c>
      <c r="FT1497" s="176">
        <v>0</v>
      </c>
      <c r="FU1497" s="176">
        <v>0</v>
      </c>
      <c r="FV1497" s="498" t="s">
        <v>148</v>
      </c>
      <c r="FW1497" s="302" t="s">
        <v>137</v>
      </c>
      <c r="FX1497" s="176">
        <v>0</v>
      </c>
      <c r="FY1497" s="302" t="s">
        <v>137</v>
      </c>
      <c r="FZ1497" s="176">
        <v>0</v>
      </c>
      <c r="GA1497" s="176">
        <v>0</v>
      </c>
      <c r="GB1497" s="498" t="s">
        <v>148</v>
      </c>
      <c r="GC1497" s="302"/>
      <c r="GD1497" s="176"/>
      <c r="GE1497" s="302"/>
      <c r="GF1497" s="176">
        <v>4</v>
      </c>
      <c r="GG1497" s="176">
        <v>0</v>
      </c>
      <c r="GH1497" s="498">
        <v>0</v>
      </c>
      <c r="GI1497" s="302" t="s">
        <v>9618</v>
      </c>
      <c r="GJ1497" s="176">
        <v>0</v>
      </c>
      <c r="GK1497" s="302"/>
      <c r="GL1497" s="176" t="s">
        <v>143</v>
      </c>
      <c r="GM1497" s="302" t="s">
        <v>1431</v>
      </c>
      <c r="GN1497" s="299" t="s">
        <v>146</v>
      </c>
      <c r="GO1497" s="504"/>
      <c r="GP1497" s="504"/>
      <c r="GQ1497" s="176" t="s">
        <v>156</v>
      </c>
      <c r="GR1497" s="176" t="s">
        <v>146</v>
      </c>
      <c r="GS1497" s="176" t="s">
        <v>132</v>
      </c>
      <c r="GT1497" s="176"/>
      <c r="GU1497" s="176"/>
      <c r="GV1497" s="176"/>
      <c r="GW1497" s="302"/>
      <c r="GX1497" s="176" t="s">
        <v>132</v>
      </c>
      <c r="GY1497" s="176"/>
      <c r="GZ1497" s="176" t="s">
        <v>132</v>
      </c>
      <c r="HA1497" s="176"/>
      <c r="HB1497" s="176"/>
      <c r="HC1497" s="176"/>
      <c r="HD1497" s="557" t="s">
        <v>132</v>
      </c>
      <c r="HE1497" s="550"/>
      <c r="HF1497" s="558" t="s">
        <v>132</v>
      </c>
      <c r="HG1497" s="550"/>
      <c r="HH1497" s="550"/>
      <c r="HI1497" s="558" t="s">
        <v>132</v>
      </c>
      <c r="HJ1497" s="558" t="s">
        <v>148</v>
      </c>
      <c r="HK1497" s="550"/>
    </row>
    <row r="1498" spans="1:219" s="164" customFormat="1" ht="115" customHeight="1">
      <c r="A1498" s="495" t="s">
        <v>19006</v>
      </c>
      <c r="B1498" s="176" t="s">
        <v>9377</v>
      </c>
      <c r="C1498" s="176" t="s">
        <v>9619</v>
      </c>
      <c r="D1498" s="176" t="s">
        <v>123</v>
      </c>
      <c r="E1498" s="176" t="s">
        <v>132</v>
      </c>
      <c r="F1498" s="302" t="s">
        <v>137</v>
      </c>
      <c r="G1498" s="302" t="s">
        <v>137</v>
      </c>
      <c r="H1498" s="176" t="s">
        <v>132</v>
      </c>
      <c r="I1498" s="302" t="s">
        <v>137</v>
      </c>
      <c r="J1498" s="302" t="s">
        <v>137</v>
      </c>
      <c r="K1498" s="501" t="s">
        <v>138</v>
      </c>
      <c r="L1498" s="302" t="s">
        <v>137</v>
      </c>
      <c r="M1498" s="502" t="s">
        <v>137</v>
      </c>
      <c r="N1498" s="176" t="s">
        <v>138</v>
      </c>
      <c r="O1498" s="302" t="s">
        <v>137</v>
      </c>
      <c r="P1498" s="302" t="s">
        <v>137</v>
      </c>
      <c r="Q1498" s="176" t="s">
        <v>132</v>
      </c>
      <c r="R1498" s="302" t="s">
        <v>137</v>
      </c>
      <c r="S1498" s="302" t="s">
        <v>137</v>
      </c>
      <c r="T1498" s="176" t="s">
        <v>132</v>
      </c>
      <c r="U1498" s="302" t="s">
        <v>137</v>
      </c>
      <c r="V1498" s="302" t="s">
        <v>137</v>
      </c>
      <c r="W1498" s="176" t="s">
        <v>132</v>
      </c>
      <c r="X1498" s="302" t="s">
        <v>137</v>
      </c>
      <c r="Y1498" s="302" t="s">
        <v>137</v>
      </c>
      <c r="Z1498" s="176" t="s">
        <v>132</v>
      </c>
      <c r="AA1498" s="176" t="s">
        <v>137</v>
      </c>
      <c r="AB1498" s="302" t="s">
        <v>137</v>
      </c>
      <c r="AC1498" s="176" t="s">
        <v>132</v>
      </c>
      <c r="AD1498" s="176" t="s">
        <v>137</v>
      </c>
      <c r="AE1498" s="302" t="s">
        <v>137</v>
      </c>
      <c r="AF1498" s="492" t="s">
        <v>148</v>
      </c>
      <c r="AG1498" s="176"/>
      <c r="AH1498" s="295"/>
      <c r="AI1498" s="176" t="s">
        <v>132</v>
      </c>
      <c r="AJ1498" s="176" t="s">
        <v>137</v>
      </c>
      <c r="AK1498" s="302" t="s">
        <v>137</v>
      </c>
      <c r="AL1498" s="176" t="s">
        <v>132</v>
      </c>
      <c r="AM1498" s="176" t="s">
        <v>137</v>
      </c>
      <c r="AN1498" s="302" t="s">
        <v>137</v>
      </c>
      <c r="AO1498" s="176" t="s">
        <v>132</v>
      </c>
      <c r="AP1498" s="176" t="s">
        <v>137</v>
      </c>
      <c r="AQ1498" s="302" t="s">
        <v>137</v>
      </c>
      <c r="AR1498" s="176" t="s">
        <v>132</v>
      </c>
      <c r="AS1498" s="176" t="s">
        <v>137</v>
      </c>
      <c r="AT1498" s="302" t="s">
        <v>137</v>
      </c>
      <c r="AU1498" s="176" t="s">
        <v>132</v>
      </c>
      <c r="AV1498" s="302" t="s">
        <v>137</v>
      </c>
      <c r="AW1498" s="302" t="s">
        <v>137</v>
      </c>
      <c r="AX1498" s="176" t="s">
        <v>132</v>
      </c>
      <c r="AY1498" s="176" t="s">
        <v>137</v>
      </c>
      <c r="AZ1498" s="302" t="s">
        <v>137</v>
      </c>
      <c r="BA1498" s="176" t="s">
        <v>132</v>
      </c>
      <c r="BB1498" s="176" t="s">
        <v>137</v>
      </c>
      <c r="BC1498" s="302" t="s">
        <v>137</v>
      </c>
      <c r="BD1498" s="176">
        <v>2</v>
      </c>
      <c r="BE1498" s="176">
        <v>1</v>
      </c>
      <c r="BF1498" s="503">
        <v>0.5</v>
      </c>
      <c r="BG1498" s="302" t="s">
        <v>9620</v>
      </c>
      <c r="BH1498" s="176">
        <v>0</v>
      </c>
      <c r="BI1498" s="302" t="s">
        <v>137</v>
      </c>
      <c r="BJ1498" s="176">
        <v>4</v>
      </c>
      <c r="BK1498" s="176">
        <v>0</v>
      </c>
      <c r="BL1498" s="503">
        <v>0</v>
      </c>
      <c r="BM1498" s="302" t="s">
        <v>9620</v>
      </c>
      <c r="BN1498" s="176">
        <v>0</v>
      </c>
      <c r="BO1498" s="302" t="s">
        <v>137</v>
      </c>
      <c r="BP1498" s="176">
        <v>0</v>
      </c>
      <c r="BQ1498" s="176">
        <v>0</v>
      </c>
      <c r="BR1498" s="503" t="s">
        <v>148</v>
      </c>
      <c r="BS1498" s="302"/>
      <c r="BT1498" s="176">
        <v>0</v>
      </c>
      <c r="BU1498" s="302" t="s">
        <v>137</v>
      </c>
      <c r="BV1498" s="176">
        <v>0</v>
      </c>
      <c r="BW1498" s="176">
        <v>0</v>
      </c>
      <c r="BX1498" s="498" t="s">
        <v>148</v>
      </c>
      <c r="BY1498" s="302"/>
      <c r="BZ1498" s="176">
        <v>0</v>
      </c>
      <c r="CA1498" s="302" t="s">
        <v>137</v>
      </c>
      <c r="CB1498" s="176">
        <v>0</v>
      </c>
      <c r="CC1498" s="176">
        <v>0</v>
      </c>
      <c r="CD1498" s="498" t="s">
        <v>148</v>
      </c>
      <c r="CE1498" s="302" t="s">
        <v>137</v>
      </c>
      <c r="CF1498" s="176">
        <v>0</v>
      </c>
      <c r="CG1498" s="302" t="s">
        <v>137</v>
      </c>
      <c r="CH1498" s="176">
        <v>0</v>
      </c>
      <c r="CI1498" s="176">
        <v>0</v>
      </c>
      <c r="CJ1498" s="498" t="s">
        <v>148</v>
      </c>
      <c r="CK1498" s="176" t="s">
        <v>137</v>
      </c>
      <c r="CL1498" s="176">
        <v>0</v>
      </c>
      <c r="CM1498" s="302" t="s">
        <v>137</v>
      </c>
      <c r="CN1498" s="176">
        <v>1</v>
      </c>
      <c r="CO1498" s="176">
        <v>0</v>
      </c>
      <c r="CP1498" s="498">
        <v>0</v>
      </c>
      <c r="CQ1498" s="302" t="s">
        <v>9621</v>
      </c>
      <c r="CR1498" s="176">
        <v>0</v>
      </c>
      <c r="CS1498" s="302" t="s">
        <v>137</v>
      </c>
      <c r="CT1498" s="176">
        <v>0</v>
      </c>
      <c r="CU1498" s="176">
        <v>0</v>
      </c>
      <c r="CV1498" s="498" t="s">
        <v>148</v>
      </c>
      <c r="CW1498" s="302" t="s">
        <v>137</v>
      </c>
      <c r="CX1498" s="176">
        <v>0</v>
      </c>
      <c r="CY1498" s="302" t="s">
        <v>137</v>
      </c>
      <c r="CZ1498" s="176">
        <v>0</v>
      </c>
      <c r="DA1498" s="176">
        <v>0</v>
      </c>
      <c r="DB1498" s="499" t="s">
        <v>148</v>
      </c>
      <c r="DC1498" s="302" t="s">
        <v>137</v>
      </c>
      <c r="DD1498" s="176">
        <v>0</v>
      </c>
      <c r="DE1498" s="302" t="s">
        <v>137</v>
      </c>
      <c r="DF1498" s="176">
        <v>0</v>
      </c>
      <c r="DG1498" s="176">
        <v>0</v>
      </c>
      <c r="DH1498" s="499" t="s">
        <v>148</v>
      </c>
      <c r="DI1498" s="302" t="s">
        <v>137</v>
      </c>
      <c r="DJ1498" s="176">
        <v>0</v>
      </c>
      <c r="DK1498" s="302" t="s">
        <v>137</v>
      </c>
      <c r="DL1498" s="176">
        <v>0</v>
      </c>
      <c r="DM1498" s="176">
        <v>0</v>
      </c>
      <c r="DN1498" s="499" t="s">
        <v>148</v>
      </c>
      <c r="DO1498" s="302" t="s">
        <v>137</v>
      </c>
      <c r="DP1498" s="176">
        <v>0</v>
      </c>
      <c r="DQ1498" s="302" t="s">
        <v>137</v>
      </c>
      <c r="DR1498" s="176">
        <v>9</v>
      </c>
      <c r="DS1498" s="176">
        <v>0</v>
      </c>
      <c r="DT1498" s="498">
        <v>0</v>
      </c>
      <c r="DU1498" s="302" t="s">
        <v>9622</v>
      </c>
      <c r="DV1498" s="176">
        <v>0</v>
      </c>
      <c r="DW1498" s="302" t="s">
        <v>137</v>
      </c>
      <c r="DX1498" s="176">
        <v>1</v>
      </c>
      <c r="DY1498" s="176">
        <v>1</v>
      </c>
      <c r="DZ1498" s="503">
        <v>1</v>
      </c>
      <c r="EA1498" s="302" t="s">
        <v>137</v>
      </c>
      <c r="EB1498" s="176">
        <v>0</v>
      </c>
      <c r="EC1498" s="302" t="s">
        <v>137</v>
      </c>
      <c r="ED1498" s="176">
        <v>1</v>
      </c>
      <c r="EE1498" s="176">
        <v>1</v>
      </c>
      <c r="EF1498" s="503">
        <v>1</v>
      </c>
      <c r="EG1498" s="302" t="s">
        <v>137</v>
      </c>
      <c r="EH1498" s="176">
        <v>0</v>
      </c>
      <c r="EI1498" s="302" t="s">
        <v>137</v>
      </c>
      <c r="EJ1498" s="176">
        <v>0</v>
      </c>
      <c r="EK1498" s="176">
        <v>0</v>
      </c>
      <c r="EL1498" s="503" t="s">
        <v>148</v>
      </c>
      <c r="EM1498" s="302" t="s">
        <v>137</v>
      </c>
      <c r="EN1498" s="176">
        <v>0</v>
      </c>
      <c r="EO1498" s="302" t="s">
        <v>137</v>
      </c>
      <c r="EP1498" s="176">
        <v>1</v>
      </c>
      <c r="EQ1498" s="176">
        <v>0</v>
      </c>
      <c r="ER1498" s="498">
        <v>0</v>
      </c>
      <c r="ES1498" s="302" t="s">
        <v>9623</v>
      </c>
      <c r="ET1498" s="176">
        <v>1</v>
      </c>
      <c r="EU1498" s="302" t="s">
        <v>9623</v>
      </c>
      <c r="EV1498" s="176">
        <v>1</v>
      </c>
      <c r="EW1498" s="176">
        <v>0</v>
      </c>
      <c r="EX1498" s="498">
        <v>0</v>
      </c>
      <c r="EY1498" s="302" t="s">
        <v>13687</v>
      </c>
      <c r="EZ1498" s="176">
        <v>1</v>
      </c>
      <c r="FA1498" s="302" t="s">
        <v>13687</v>
      </c>
      <c r="FB1498" s="176">
        <v>0</v>
      </c>
      <c r="FC1498" s="176">
        <v>0</v>
      </c>
      <c r="FD1498" s="498" t="s">
        <v>148</v>
      </c>
      <c r="FE1498" s="302" t="s">
        <v>137</v>
      </c>
      <c r="FF1498" s="176">
        <v>0</v>
      </c>
      <c r="FG1498" s="302" t="s">
        <v>137</v>
      </c>
      <c r="FH1498" s="176">
        <v>0</v>
      </c>
      <c r="FI1498" s="176">
        <v>0</v>
      </c>
      <c r="FJ1498" s="498" t="s">
        <v>148</v>
      </c>
      <c r="FK1498" s="302" t="s">
        <v>137</v>
      </c>
      <c r="FL1498" s="176">
        <v>0</v>
      </c>
      <c r="FM1498" s="302" t="s">
        <v>137</v>
      </c>
      <c r="FN1498" s="176">
        <v>0</v>
      </c>
      <c r="FO1498" s="176">
        <v>0</v>
      </c>
      <c r="FP1498" s="498" t="s">
        <v>148</v>
      </c>
      <c r="FQ1498" s="302" t="s">
        <v>137</v>
      </c>
      <c r="FR1498" s="176">
        <v>0</v>
      </c>
      <c r="FS1498" s="302" t="s">
        <v>137</v>
      </c>
      <c r="FT1498" s="176">
        <v>0</v>
      </c>
      <c r="FU1498" s="176">
        <v>0</v>
      </c>
      <c r="FV1498" s="498" t="s">
        <v>148</v>
      </c>
      <c r="FW1498" s="302" t="s">
        <v>137</v>
      </c>
      <c r="FX1498" s="176">
        <v>0</v>
      </c>
      <c r="FY1498" s="302" t="s">
        <v>137</v>
      </c>
      <c r="FZ1498" s="176">
        <v>1</v>
      </c>
      <c r="GA1498" s="176">
        <v>1</v>
      </c>
      <c r="GB1498" s="498">
        <v>1</v>
      </c>
      <c r="GC1498" s="302" t="s">
        <v>137</v>
      </c>
      <c r="GD1498" s="176">
        <v>1</v>
      </c>
      <c r="GE1498" s="302" t="s">
        <v>9624</v>
      </c>
      <c r="GF1498" s="176">
        <v>3</v>
      </c>
      <c r="GG1498" s="176">
        <v>0</v>
      </c>
      <c r="GH1498" s="498">
        <v>0</v>
      </c>
      <c r="GI1498" s="302" t="s">
        <v>19007</v>
      </c>
      <c r="GJ1498" s="176">
        <v>0</v>
      </c>
      <c r="GK1498" s="302" t="s">
        <v>137</v>
      </c>
      <c r="GL1498" s="176" t="s">
        <v>143</v>
      </c>
      <c r="GM1498" s="302" t="s">
        <v>1431</v>
      </c>
      <c r="GN1498" s="299" t="s">
        <v>146</v>
      </c>
      <c r="GO1498" s="504"/>
      <c r="GP1498" s="504"/>
      <c r="GQ1498" s="176" t="s">
        <v>145</v>
      </c>
      <c r="GR1498" s="176" t="s">
        <v>146</v>
      </c>
      <c r="GS1498" s="176"/>
      <c r="GT1498" s="176"/>
      <c r="GU1498" s="176"/>
      <c r="GV1498" s="176"/>
      <c r="GW1498" s="302"/>
      <c r="GX1498" s="176"/>
      <c r="GY1498" s="176"/>
      <c r="GZ1498" s="176"/>
      <c r="HA1498" s="176"/>
      <c r="HB1498" s="176"/>
      <c r="HC1498" s="176"/>
      <c r="HD1498" s="557" t="s">
        <v>132</v>
      </c>
      <c r="HE1498" s="550"/>
      <c r="HF1498" s="558" t="s">
        <v>132</v>
      </c>
      <c r="HG1498" s="550"/>
      <c r="HH1498" s="550"/>
      <c r="HI1498" s="558" t="s">
        <v>148</v>
      </c>
      <c r="HJ1498" s="558" t="s">
        <v>132</v>
      </c>
      <c r="HK1498" s="550" t="s">
        <v>19225</v>
      </c>
    </row>
    <row r="1499" spans="1:219" s="164" customFormat="1" ht="115" customHeight="1">
      <c r="A1499" s="495">
        <v>404217</v>
      </c>
      <c r="B1499" s="176" t="s">
        <v>9377</v>
      </c>
      <c r="C1499" s="176" t="s">
        <v>9625</v>
      </c>
      <c r="D1499" s="176" t="s">
        <v>120</v>
      </c>
      <c r="E1499" s="176" t="s">
        <v>132</v>
      </c>
      <c r="F1499" s="302" t="s">
        <v>137</v>
      </c>
      <c r="G1499" s="302" t="s">
        <v>137</v>
      </c>
      <c r="H1499" s="176" t="s">
        <v>132</v>
      </c>
      <c r="I1499" s="302"/>
      <c r="J1499" s="302" t="s">
        <v>137</v>
      </c>
      <c r="K1499" s="501" t="s">
        <v>138</v>
      </c>
      <c r="L1499" s="302"/>
      <c r="M1499" s="502" t="s">
        <v>137</v>
      </c>
      <c r="N1499" s="176" t="s">
        <v>138</v>
      </c>
      <c r="O1499" s="302"/>
      <c r="P1499" s="302" t="s">
        <v>137</v>
      </c>
      <c r="Q1499" s="176" t="s">
        <v>138</v>
      </c>
      <c r="R1499" s="176" t="s">
        <v>132</v>
      </c>
      <c r="S1499" s="302" t="s">
        <v>17007</v>
      </c>
      <c r="T1499" s="176" t="s">
        <v>132</v>
      </c>
      <c r="U1499" s="302" t="s">
        <v>137</v>
      </c>
      <c r="V1499" s="302" t="s">
        <v>137</v>
      </c>
      <c r="W1499" s="176" t="s">
        <v>132</v>
      </c>
      <c r="X1499" s="302" t="s">
        <v>137</v>
      </c>
      <c r="Y1499" s="302" t="s">
        <v>137</v>
      </c>
      <c r="Z1499" s="176" t="s">
        <v>138</v>
      </c>
      <c r="AA1499" s="176" t="s">
        <v>132</v>
      </c>
      <c r="AB1499" s="302" t="s">
        <v>2059</v>
      </c>
      <c r="AC1499" s="176" t="s">
        <v>138</v>
      </c>
      <c r="AD1499" s="176"/>
      <c r="AE1499" s="302" t="s">
        <v>137</v>
      </c>
      <c r="AF1499" s="492" t="s">
        <v>148</v>
      </c>
      <c r="AG1499" s="176"/>
      <c r="AH1499" s="295"/>
      <c r="AI1499" s="176" t="s">
        <v>132</v>
      </c>
      <c r="AJ1499" s="176" t="s">
        <v>137</v>
      </c>
      <c r="AK1499" s="302" t="s">
        <v>137</v>
      </c>
      <c r="AL1499" s="176" t="s">
        <v>138</v>
      </c>
      <c r="AM1499" s="176" t="s">
        <v>137</v>
      </c>
      <c r="AN1499" s="302" t="s">
        <v>137</v>
      </c>
      <c r="AO1499" s="176" t="s">
        <v>138</v>
      </c>
      <c r="AP1499" s="176" t="s">
        <v>137</v>
      </c>
      <c r="AQ1499" s="302" t="s">
        <v>137</v>
      </c>
      <c r="AR1499" s="176" t="s">
        <v>132</v>
      </c>
      <c r="AS1499" s="176" t="s">
        <v>137</v>
      </c>
      <c r="AT1499" s="302" t="s">
        <v>137</v>
      </c>
      <c r="AU1499" s="176" t="s">
        <v>132</v>
      </c>
      <c r="AV1499" s="302" t="s">
        <v>137</v>
      </c>
      <c r="AW1499" s="302" t="s">
        <v>137</v>
      </c>
      <c r="AX1499" s="176" t="s">
        <v>132</v>
      </c>
      <c r="AY1499" s="176" t="s">
        <v>137</v>
      </c>
      <c r="AZ1499" s="302" t="s">
        <v>137</v>
      </c>
      <c r="BA1499" s="176" t="s">
        <v>138</v>
      </c>
      <c r="BB1499" s="176" t="s">
        <v>137</v>
      </c>
      <c r="BC1499" s="302" t="s">
        <v>137</v>
      </c>
      <c r="BD1499" s="176">
        <v>1</v>
      </c>
      <c r="BE1499" s="176">
        <v>0</v>
      </c>
      <c r="BF1499" s="503">
        <v>0</v>
      </c>
      <c r="BG1499" s="302" t="s">
        <v>2059</v>
      </c>
      <c r="BH1499" s="176">
        <v>1</v>
      </c>
      <c r="BI1499" s="302" t="s">
        <v>9638</v>
      </c>
      <c r="BJ1499" s="176">
        <v>5</v>
      </c>
      <c r="BK1499" s="176">
        <v>0</v>
      </c>
      <c r="BL1499" s="503">
        <v>0</v>
      </c>
      <c r="BM1499" s="302" t="s">
        <v>2059</v>
      </c>
      <c r="BN1499" s="176">
        <v>1</v>
      </c>
      <c r="BO1499" s="302" t="s">
        <v>9626</v>
      </c>
      <c r="BP1499" s="176">
        <v>0</v>
      </c>
      <c r="BQ1499" s="176">
        <v>0</v>
      </c>
      <c r="BR1499" s="503" t="s">
        <v>148</v>
      </c>
      <c r="BS1499" s="302" t="s">
        <v>137</v>
      </c>
      <c r="BT1499" s="176">
        <v>0</v>
      </c>
      <c r="BU1499" s="302" t="s">
        <v>137</v>
      </c>
      <c r="BV1499" s="176">
        <v>0</v>
      </c>
      <c r="BW1499" s="176">
        <v>0</v>
      </c>
      <c r="BX1499" s="498" t="s">
        <v>148</v>
      </c>
      <c r="BY1499" s="302"/>
      <c r="BZ1499" s="176">
        <v>0</v>
      </c>
      <c r="CA1499" s="302" t="s">
        <v>137</v>
      </c>
      <c r="CB1499" s="176">
        <v>1</v>
      </c>
      <c r="CC1499" s="176">
        <v>0</v>
      </c>
      <c r="CD1499" s="498">
        <v>0</v>
      </c>
      <c r="CE1499" s="302" t="s">
        <v>15402</v>
      </c>
      <c r="CF1499" s="176">
        <v>0</v>
      </c>
      <c r="CG1499" s="302" t="s">
        <v>137</v>
      </c>
      <c r="CH1499" s="176">
        <v>1</v>
      </c>
      <c r="CI1499" s="176">
        <v>0</v>
      </c>
      <c r="CJ1499" s="498">
        <v>0</v>
      </c>
      <c r="CK1499" s="176" t="s">
        <v>2059</v>
      </c>
      <c r="CL1499" s="176">
        <v>1</v>
      </c>
      <c r="CM1499" s="302" t="s">
        <v>1726</v>
      </c>
      <c r="CN1499" s="176">
        <v>1</v>
      </c>
      <c r="CO1499" s="176">
        <v>0</v>
      </c>
      <c r="CP1499" s="498">
        <v>0</v>
      </c>
      <c r="CQ1499" s="302" t="s">
        <v>2059</v>
      </c>
      <c r="CR1499" s="176">
        <v>0</v>
      </c>
      <c r="CS1499" s="302" t="s">
        <v>137</v>
      </c>
      <c r="CT1499" s="176">
        <v>0</v>
      </c>
      <c r="CU1499" s="176">
        <v>0</v>
      </c>
      <c r="CV1499" s="498" t="s">
        <v>148</v>
      </c>
      <c r="CW1499" s="302" t="s">
        <v>137</v>
      </c>
      <c r="CX1499" s="176">
        <v>0</v>
      </c>
      <c r="CY1499" s="302" t="s">
        <v>137</v>
      </c>
      <c r="CZ1499" s="176">
        <v>0</v>
      </c>
      <c r="DA1499" s="176">
        <v>0</v>
      </c>
      <c r="DB1499" s="499" t="s">
        <v>148</v>
      </c>
      <c r="DC1499" s="302" t="s">
        <v>137</v>
      </c>
      <c r="DD1499" s="176">
        <v>0</v>
      </c>
      <c r="DE1499" s="302" t="s">
        <v>137</v>
      </c>
      <c r="DF1499" s="176">
        <v>0</v>
      </c>
      <c r="DG1499" s="176">
        <v>0</v>
      </c>
      <c r="DH1499" s="499" t="s">
        <v>148</v>
      </c>
      <c r="DI1499" s="302" t="s">
        <v>137</v>
      </c>
      <c r="DJ1499" s="176">
        <v>0</v>
      </c>
      <c r="DK1499" s="302" t="s">
        <v>137</v>
      </c>
      <c r="DL1499" s="176">
        <v>0</v>
      </c>
      <c r="DM1499" s="176">
        <v>0</v>
      </c>
      <c r="DN1499" s="499" t="s">
        <v>148</v>
      </c>
      <c r="DO1499" s="302" t="s">
        <v>137</v>
      </c>
      <c r="DP1499" s="176">
        <v>0</v>
      </c>
      <c r="DQ1499" s="302" t="s">
        <v>137</v>
      </c>
      <c r="DR1499" s="176">
        <v>11</v>
      </c>
      <c r="DS1499" s="176">
        <v>0</v>
      </c>
      <c r="DT1499" s="498">
        <v>0</v>
      </c>
      <c r="DU1499" s="302" t="s">
        <v>15403</v>
      </c>
      <c r="DV1499" s="176">
        <v>0</v>
      </c>
      <c r="DW1499" s="302" t="s">
        <v>137</v>
      </c>
      <c r="DX1499" s="176">
        <v>1</v>
      </c>
      <c r="DY1499" s="176">
        <v>0</v>
      </c>
      <c r="DZ1499" s="503">
        <v>0</v>
      </c>
      <c r="EA1499" s="302" t="s">
        <v>2059</v>
      </c>
      <c r="EB1499" s="176">
        <v>0</v>
      </c>
      <c r="EC1499" s="302" t="s">
        <v>137</v>
      </c>
      <c r="ED1499" s="176">
        <v>0</v>
      </c>
      <c r="EE1499" s="176">
        <v>0</v>
      </c>
      <c r="EF1499" s="503" t="s">
        <v>148</v>
      </c>
      <c r="EG1499" s="302" t="s">
        <v>137</v>
      </c>
      <c r="EH1499" s="176">
        <v>0</v>
      </c>
      <c r="EI1499" s="302" t="s">
        <v>137</v>
      </c>
      <c r="EJ1499" s="176">
        <v>1</v>
      </c>
      <c r="EK1499" s="176">
        <v>0</v>
      </c>
      <c r="EL1499" s="503">
        <v>0</v>
      </c>
      <c r="EM1499" s="302" t="s">
        <v>15404</v>
      </c>
      <c r="EN1499" s="176">
        <v>1</v>
      </c>
      <c r="EO1499" s="302" t="s">
        <v>17008</v>
      </c>
      <c r="EP1499" s="176">
        <v>1</v>
      </c>
      <c r="EQ1499" s="176">
        <v>0</v>
      </c>
      <c r="ER1499" s="498">
        <v>0</v>
      </c>
      <c r="ES1499" s="302" t="s">
        <v>15404</v>
      </c>
      <c r="ET1499" s="176">
        <v>1</v>
      </c>
      <c r="EU1499" s="302" t="s">
        <v>9627</v>
      </c>
      <c r="EV1499" s="176">
        <v>1</v>
      </c>
      <c r="EW1499" s="176">
        <v>0</v>
      </c>
      <c r="EX1499" s="498">
        <v>0</v>
      </c>
      <c r="EY1499" s="302" t="s">
        <v>15404</v>
      </c>
      <c r="EZ1499" s="176">
        <v>1</v>
      </c>
      <c r="FA1499" s="302" t="s">
        <v>13688</v>
      </c>
      <c r="FB1499" s="176">
        <v>0</v>
      </c>
      <c r="FC1499" s="176">
        <v>0</v>
      </c>
      <c r="FD1499" s="498" t="s">
        <v>148</v>
      </c>
      <c r="FE1499" s="302" t="s">
        <v>137</v>
      </c>
      <c r="FF1499" s="176">
        <v>0</v>
      </c>
      <c r="FG1499" s="302" t="s">
        <v>137</v>
      </c>
      <c r="FH1499" s="176">
        <v>0</v>
      </c>
      <c r="FI1499" s="176">
        <v>0</v>
      </c>
      <c r="FJ1499" s="498" t="s">
        <v>148</v>
      </c>
      <c r="FK1499" s="302" t="s">
        <v>137</v>
      </c>
      <c r="FL1499" s="176">
        <v>0</v>
      </c>
      <c r="FM1499" s="302" t="s">
        <v>137</v>
      </c>
      <c r="FN1499" s="176">
        <v>0</v>
      </c>
      <c r="FO1499" s="176">
        <v>0</v>
      </c>
      <c r="FP1499" s="498" t="s">
        <v>148</v>
      </c>
      <c r="FQ1499" s="302" t="s">
        <v>137</v>
      </c>
      <c r="FR1499" s="176">
        <v>0</v>
      </c>
      <c r="FS1499" s="302" t="s">
        <v>137</v>
      </c>
      <c r="FT1499" s="176">
        <v>0</v>
      </c>
      <c r="FU1499" s="176">
        <v>0</v>
      </c>
      <c r="FV1499" s="498" t="s">
        <v>148</v>
      </c>
      <c r="FW1499" s="302" t="s">
        <v>137</v>
      </c>
      <c r="FX1499" s="176">
        <v>0</v>
      </c>
      <c r="FY1499" s="302" t="s">
        <v>137</v>
      </c>
      <c r="FZ1499" s="176">
        <v>1</v>
      </c>
      <c r="GA1499" s="176">
        <v>0</v>
      </c>
      <c r="GB1499" s="498">
        <v>0</v>
      </c>
      <c r="GC1499" s="302" t="s">
        <v>15405</v>
      </c>
      <c r="GD1499" s="176">
        <v>1</v>
      </c>
      <c r="GE1499" s="302" t="s">
        <v>9628</v>
      </c>
      <c r="GF1499" s="176">
        <v>0</v>
      </c>
      <c r="GG1499" s="176">
        <v>0</v>
      </c>
      <c r="GH1499" s="498" t="s">
        <v>148</v>
      </c>
      <c r="GI1499" s="302"/>
      <c r="GJ1499" s="176">
        <v>0</v>
      </c>
      <c r="GK1499" s="302" t="s">
        <v>137</v>
      </c>
      <c r="GL1499" s="176" t="s">
        <v>143</v>
      </c>
      <c r="GM1499" s="302" t="s">
        <v>1431</v>
      </c>
      <c r="GN1499" s="299" t="s">
        <v>146</v>
      </c>
      <c r="GO1499" s="504"/>
      <c r="GP1499" s="504"/>
      <c r="GQ1499" s="176" t="s">
        <v>145</v>
      </c>
      <c r="GR1499" s="176" t="s">
        <v>146</v>
      </c>
      <c r="GS1499" s="176"/>
      <c r="GT1499" s="176"/>
      <c r="GU1499" s="176"/>
      <c r="GV1499" s="176"/>
      <c r="GW1499" s="302"/>
      <c r="GX1499" s="176"/>
      <c r="GY1499" s="176"/>
      <c r="GZ1499" s="176"/>
      <c r="HA1499" s="176"/>
      <c r="HB1499" s="176"/>
      <c r="HC1499" s="176"/>
      <c r="HD1499" s="557" t="s">
        <v>132</v>
      </c>
      <c r="HE1499" s="550"/>
      <c r="HF1499" s="558" t="s">
        <v>132</v>
      </c>
      <c r="HG1499" s="550"/>
      <c r="HH1499" s="550"/>
      <c r="HI1499" s="558" t="s">
        <v>132</v>
      </c>
      <c r="HJ1499" s="558" t="s">
        <v>148</v>
      </c>
      <c r="HK1499" s="550"/>
    </row>
    <row r="1500" spans="1:219" s="164" customFormat="1" ht="115" customHeight="1">
      <c r="A1500" s="495">
        <v>404471</v>
      </c>
      <c r="B1500" s="176" t="s">
        <v>9377</v>
      </c>
      <c r="C1500" s="176" t="s">
        <v>9629</v>
      </c>
      <c r="D1500" s="176" t="s">
        <v>126</v>
      </c>
      <c r="E1500" s="176" t="s">
        <v>132</v>
      </c>
      <c r="F1500" s="302" t="s">
        <v>137</v>
      </c>
      <c r="G1500" s="302" t="s">
        <v>137</v>
      </c>
      <c r="H1500" s="176" t="s">
        <v>132</v>
      </c>
      <c r="I1500" s="302" t="s">
        <v>137</v>
      </c>
      <c r="J1500" s="302" t="s">
        <v>137</v>
      </c>
      <c r="K1500" s="501" t="s">
        <v>138</v>
      </c>
      <c r="L1500" s="302" t="s">
        <v>137</v>
      </c>
      <c r="M1500" s="502" t="s">
        <v>137</v>
      </c>
      <c r="N1500" s="176" t="s">
        <v>132</v>
      </c>
      <c r="O1500" s="302" t="s">
        <v>137</v>
      </c>
      <c r="P1500" s="302" t="s">
        <v>137</v>
      </c>
      <c r="Q1500" s="176" t="s">
        <v>132</v>
      </c>
      <c r="R1500" s="302" t="s">
        <v>137</v>
      </c>
      <c r="S1500" s="302" t="s">
        <v>137</v>
      </c>
      <c r="T1500" s="176" t="s">
        <v>132</v>
      </c>
      <c r="U1500" s="302" t="s">
        <v>137</v>
      </c>
      <c r="V1500" s="302" t="s">
        <v>137</v>
      </c>
      <c r="W1500" s="176" t="s">
        <v>132</v>
      </c>
      <c r="X1500" s="302" t="s">
        <v>137</v>
      </c>
      <c r="Y1500" s="302" t="s">
        <v>137</v>
      </c>
      <c r="Z1500" s="176" t="s">
        <v>132</v>
      </c>
      <c r="AA1500" s="176" t="s">
        <v>137</v>
      </c>
      <c r="AB1500" s="302" t="s">
        <v>137</v>
      </c>
      <c r="AC1500" s="176" t="s">
        <v>138</v>
      </c>
      <c r="AD1500" s="176" t="s">
        <v>137</v>
      </c>
      <c r="AE1500" s="302" t="s">
        <v>137</v>
      </c>
      <c r="AF1500" s="492" t="s">
        <v>132</v>
      </c>
      <c r="AG1500" s="176"/>
      <c r="AH1500" s="295"/>
      <c r="AI1500" s="176" t="s">
        <v>132</v>
      </c>
      <c r="AJ1500" s="176" t="s">
        <v>137</v>
      </c>
      <c r="AK1500" s="302" t="s">
        <v>137</v>
      </c>
      <c r="AL1500" s="176" t="s">
        <v>132</v>
      </c>
      <c r="AM1500" s="176" t="s">
        <v>137</v>
      </c>
      <c r="AN1500" s="302" t="s">
        <v>137</v>
      </c>
      <c r="AO1500" s="176" t="s">
        <v>132</v>
      </c>
      <c r="AP1500" s="176" t="s">
        <v>137</v>
      </c>
      <c r="AQ1500" s="302" t="s">
        <v>137</v>
      </c>
      <c r="AR1500" s="176" t="s">
        <v>132</v>
      </c>
      <c r="AS1500" s="176" t="s">
        <v>137</v>
      </c>
      <c r="AT1500" s="302" t="s">
        <v>137</v>
      </c>
      <c r="AU1500" s="176" t="s">
        <v>132</v>
      </c>
      <c r="AV1500" s="302" t="s">
        <v>137</v>
      </c>
      <c r="AW1500" s="302" t="s">
        <v>137</v>
      </c>
      <c r="AX1500" s="176" t="s">
        <v>132</v>
      </c>
      <c r="AY1500" s="176" t="s">
        <v>137</v>
      </c>
      <c r="AZ1500" s="302" t="s">
        <v>137</v>
      </c>
      <c r="BA1500" s="176" t="s">
        <v>132</v>
      </c>
      <c r="BB1500" s="176" t="s">
        <v>137</v>
      </c>
      <c r="BC1500" s="302" t="s">
        <v>137</v>
      </c>
      <c r="BD1500" s="176">
        <v>2</v>
      </c>
      <c r="BE1500" s="176">
        <v>0</v>
      </c>
      <c r="BF1500" s="503">
        <v>0</v>
      </c>
      <c r="BG1500" s="302" t="s">
        <v>2403</v>
      </c>
      <c r="BH1500" s="176">
        <v>0</v>
      </c>
      <c r="BI1500" s="302" t="s">
        <v>137</v>
      </c>
      <c r="BJ1500" s="176">
        <v>4</v>
      </c>
      <c r="BK1500" s="176">
        <v>0</v>
      </c>
      <c r="BL1500" s="503">
        <v>0</v>
      </c>
      <c r="BM1500" s="302" t="s">
        <v>2403</v>
      </c>
      <c r="BN1500" s="176">
        <v>0</v>
      </c>
      <c r="BO1500" s="302" t="s">
        <v>137</v>
      </c>
      <c r="BP1500" s="176">
        <v>1</v>
      </c>
      <c r="BQ1500" s="176">
        <v>0</v>
      </c>
      <c r="BR1500" s="503">
        <v>0</v>
      </c>
      <c r="BS1500" s="302" t="s">
        <v>2403</v>
      </c>
      <c r="BT1500" s="176">
        <v>0</v>
      </c>
      <c r="BU1500" s="302" t="s">
        <v>137</v>
      </c>
      <c r="BV1500" s="176">
        <v>0</v>
      </c>
      <c r="BW1500" s="176">
        <v>0</v>
      </c>
      <c r="BX1500" s="498" t="s">
        <v>148</v>
      </c>
      <c r="BY1500" s="302"/>
      <c r="BZ1500" s="176">
        <v>0</v>
      </c>
      <c r="CA1500" s="302" t="s">
        <v>137</v>
      </c>
      <c r="CB1500" s="176">
        <v>0</v>
      </c>
      <c r="CC1500" s="176">
        <v>0</v>
      </c>
      <c r="CD1500" s="498" t="s">
        <v>148</v>
      </c>
      <c r="CE1500" s="302" t="s">
        <v>137</v>
      </c>
      <c r="CF1500" s="176">
        <v>0</v>
      </c>
      <c r="CG1500" s="302" t="s">
        <v>137</v>
      </c>
      <c r="CH1500" s="176">
        <v>0</v>
      </c>
      <c r="CI1500" s="176">
        <v>0</v>
      </c>
      <c r="CJ1500" s="498" t="s">
        <v>148</v>
      </c>
      <c r="CK1500" s="176" t="s">
        <v>137</v>
      </c>
      <c r="CL1500" s="176">
        <v>0</v>
      </c>
      <c r="CM1500" s="302" t="s">
        <v>137</v>
      </c>
      <c r="CN1500" s="176">
        <v>0</v>
      </c>
      <c r="CO1500" s="176">
        <v>0</v>
      </c>
      <c r="CP1500" s="498" t="s">
        <v>148</v>
      </c>
      <c r="CQ1500" s="302" t="s">
        <v>137</v>
      </c>
      <c r="CR1500" s="176">
        <v>0</v>
      </c>
      <c r="CS1500" s="302" t="s">
        <v>137</v>
      </c>
      <c r="CT1500" s="176">
        <v>1</v>
      </c>
      <c r="CU1500" s="176">
        <v>1</v>
      </c>
      <c r="CV1500" s="498">
        <v>1</v>
      </c>
      <c r="CW1500" s="302" t="s">
        <v>137</v>
      </c>
      <c r="CX1500" s="176">
        <v>0</v>
      </c>
      <c r="CY1500" s="302" t="s">
        <v>137</v>
      </c>
      <c r="CZ1500" s="176">
        <v>0</v>
      </c>
      <c r="DA1500" s="176">
        <v>0</v>
      </c>
      <c r="DB1500" s="499" t="s">
        <v>148</v>
      </c>
      <c r="DC1500" s="302" t="s">
        <v>137</v>
      </c>
      <c r="DD1500" s="176">
        <v>0</v>
      </c>
      <c r="DE1500" s="302" t="s">
        <v>137</v>
      </c>
      <c r="DF1500" s="176">
        <v>0</v>
      </c>
      <c r="DG1500" s="176">
        <v>0</v>
      </c>
      <c r="DH1500" s="499" t="s">
        <v>148</v>
      </c>
      <c r="DI1500" s="302" t="s">
        <v>137</v>
      </c>
      <c r="DJ1500" s="176">
        <v>0</v>
      </c>
      <c r="DK1500" s="302" t="s">
        <v>137</v>
      </c>
      <c r="DL1500" s="176">
        <v>1</v>
      </c>
      <c r="DM1500" s="176">
        <v>0</v>
      </c>
      <c r="DN1500" s="499">
        <v>0</v>
      </c>
      <c r="DO1500" s="302" t="s">
        <v>2403</v>
      </c>
      <c r="DP1500" s="176">
        <v>0</v>
      </c>
      <c r="DQ1500" s="302" t="s">
        <v>137</v>
      </c>
      <c r="DR1500" s="176">
        <v>37</v>
      </c>
      <c r="DS1500" s="176">
        <v>0</v>
      </c>
      <c r="DT1500" s="498">
        <v>0</v>
      </c>
      <c r="DU1500" s="302" t="s">
        <v>9630</v>
      </c>
      <c r="DV1500" s="176">
        <v>0</v>
      </c>
      <c r="DW1500" s="302" t="s">
        <v>137</v>
      </c>
      <c r="DX1500" s="176">
        <v>0</v>
      </c>
      <c r="DY1500" s="176">
        <v>0</v>
      </c>
      <c r="DZ1500" s="503" t="s">
        <v>148</v>
      </c>
      <c r="EA1500" s="302" t="s">
        <v>137</v>
      </c>
      <c r="EB1500" s="176">
        <v>0</v>
      </c>
      <c r="EC1500" s="302" t="s">
        <v>137</v>
      </c>
      <c r="ED1500" s="176">
        <v>0</v>
      </c>
      <c r="EE1500" s="176">
        <v>0</v>
      </c>
      <c r="EF1500" s="503" t="s">
        <v>148</v>
      </c>
      <c r="EG1500" s="302" t="s">
        <v>137</v>
      </c>
      <c r="EH1500" s="176">
        <v>0</v>
      </c>
      <c r="EI1500" s="302" t="s">
        <v>137</v>
      </c>
      <c r="EJ1500" s="176">
        <v>2</v>
      </c>
      <c r="EK1500" s="176">
        <v>0</v>
      </c>
      <c r="EL1500" s="503">
        <v>0</v>
      </c>
      <c r="EM1500" s="302" t="s">
        <v>9631</v>
      </c>
      <c r="EN1500" s="176">
        <v>0</v>
      </c>
      <c r="EO1500" s="302" t="s">
        <v>137</v>
      </c>
      <c r="EP1500" s="176">
        <v>1</v>
      </c>
      <c r="EQ1500" s="176">
        <v>0</v>
      </c>
      <c r="ER1500" s="498">
        <v>0</v>
      </c>
      <c r="ES1500" s="302" t="s">
        <v>9631</v>
      </c>
      <c r="ET1500" s="176">
        <v>1</v>
      </c>
      <c r="EU1500" s="302" t="s">
        <v>9632</v>
      </c>
      <c r="EV1500" s="176">
        <v>2</v>
      </c>
      <c r="EW1500" s="176">
        <v>0</v>
      </c>
      <c r="EX1500" s="498">
        <v>0</v>
      </c>
      <c r="EY1500" s="302" t="s">
        <v>2403</v>
      </c>
      <c r="EZ1500" s="176">
        <v>0</v>
      </c>
      <c r="FA1500" s="302" t="s">
        <v>137</v>
      </c>
      <c r="FB1500" s="176">
        <v>2</v>
      </c>
      <c r="FC1500" s="176">
        <v>0</v>
      </c>
      <c r="FD1500" s="498">
        <v>0</v>
      </c>
      <c r="FE1500" s="302" t="s">
        <v>2403</v>
      </c>
      <c r="FF1500" s="176">
        <v>0</v>
      </c>
      <c r="FG1500" s="302" t="s">
        <v>137</v>
      </c>
      <c r="FH1500" s="176">
        <v>0</v>
      </c>
      <c r="FI1500" s="176">
        <v>0</v>
      </c>
      <c r="FJ1500" s="498" t="s">
        <v>148</v>
      </c>
      <c r="FK1500" s="302" t="s">
        <v>137</v>
      </c>
      <c r="FL1500" s="176">
        <v>0</v>
      </c>
      <c r="FM1500" s="302" t="s">
        <v>137</v>
      </c>
      <c r="FN1500" s="176">
        <v>0</v>
      </c>
      <c r="FO1500" s="176">
        <v>0</v>
      </c>
      <c r="FP1500" s="498" t="s">
        <v>148</v>
      </c>
      <c r="FQ1500" s="302" t="s">
        <v>137</v>
      </c>
      <c r="FR1500" s="176">
        <v>0</v>
      </c>
      <c r="FS1500" s="302" t="s">
        <v>137</v>
      </c>
      <c r="FT1500" s="176">
        <v>0</v>
      </c>
      <c r="FU1500" s="176">
        <v>0</v>
      </c>
      <c r="FV1500" s="498" t="s">
        <v>148</v>
      </c>
      <c r="FW1500" s="302" t="s">
        <v>137</v>
      </c>
      <c r="FX1500" s="176">
        <v>0</v>
      </c>
      <c r="FY1500" s="302" t="s">
        <v>137</v>
      </c>
      <c r="FZ1500" s="176">
        <v>1</v>
      </c>
      <c r="GA1500" s="176">
        <v>0</v>
      </c>
      <c r="GB1500" s="498">
        <v>0</v>
      </c>
      <c r="GC1500" s="302" t="s">
        <v>2403</v>
      </c>
      <c r="GD1500" s="176">
        <v>1</v>
      </c>
      <c r="GE1500" s="302" t="s">
        <v>9633</v>
      </c>
      <c r="GF1500" s="176">
        <v>3</v>
      </c>
      <c r="GG1500" s="176">
        <v>0</v>
      </c>
      <c r="GH1500" s="498">
        <v>0</v>
      </c>
      <c r="GI1500" s="302" t="s">
        <v>2403</v>
      </c>
      <c r="GJ1500" s="176">
        <v>0</v>
      </c>
      <c r="GK1500" s="302" t="s">
        <v>137</v>
      </c>
      <c r="GL1500" s="176" t="s">
        <v>143</v>
      </c>
      <c r="GM1500" s="302" t="s">
        <v>1431</v>
      </c>
      <c r="GN1500" s="299" t="s">
        <v>146</v>
      </c>
      <c r="GO1500" s="504"/>
      <c r="GP1500" s="504"/>
      <c r="GQ1500" s="176" t="s">
        <v>145</v>
      </c>
      <c r="GR1500" s="176" t="s">
        <v>146</v>
      </c>
      <c r="GS1500" s="176"/>
      <c r="GT1500" s="176"/>
      <c r="GU1500" s="176"/>
      <c r="GV1500" s="176"/>
      <c r="GW1500" s="302"/>
      <c r="GX1500" s="176"/>
      <c r="GY1500" s="176"/>
      <c r="GZ1500" s="176"/>
      <c r="HA1500" s="176"/>
      <c r="HB1500" s="176"/>
      <c r="HC1500" s="176"/>
      <c r="HD1500" s="557" t="s">
        <v>132</v>
      </c>
      <c r="HE1500" s="550"/>
      <c r="HF1500" s="558" t="s">
        <v>132</v>
      </c>
      <c r="HG1500" s="550"/>
      <c r="HH1500" s="550"/>
      <c r="HI1500" s="558" t="s">
        <v>132</v>
      </c>
      <c r="HJ1500" s="558" t="s">
        <v>148</v>
      </c>
      <c r="HK1500" s="550"/>
    </row>
    <row r="1501" spans="1:219" s="164" customFormat="1" ht="115" customHeight="1">
      <c r="A1501" s="495">
        <v>404489</v>
      </c>
      <c r="B1501" s="176" t="s">
        <v>9377</v>
      </c>
      <c r="C1501" s="176" t="s">
        <v>9634</v>
      </c>
      <c r="D1501" s="176" t="s">
        <v>113</v>
      </c>
      <c r="E1501" s="176" t="s">
        <v>132</v>
      </c>
      <c r="F1501" s="302" t="s">
        <v>137</v>
      </c>
      <c r="G1501" s="302" t="s">
        <v>137</v>
      </c>
      <c r="H1501" s="176" t="s">
        <v>132</v>
      </c>
      <c r="I1501" s="302" t="s">
        <v>137</v>
      </c>
      <c r="J1501" s="302" t="s">
        <v>137</v>
      </c>
      <c r="K1501" s="501" t="s">
        <v>138</v>
      </c>
      <c r="L1501" s="302"/>
      <c r="M1501" s="502" t="s">
        <v>137</v>
      </c>
      <c r="N1501" s="176" t="s">
        <v>138</v>
      </c>
      <c r="O1501" s="302" t="s">
        <v>137</v>
      </c>
      <c r="P1501" s="302" t="s">
        <v>137</v>
      </c>
      <c r="Q1501" s="176" t="s">
        <v>132</v>
      </c>
      <c r="R1501" s="302" t="s">
        <v>137</v>
      </c>
      <c r="S1501" s="302" t="s">
        <v>137</v>
      </c>
      <c r="T1501" s="176" t="s">
        <v>132</v>
      </c>
      <c r="U1501" s="302" t="s">
        <v>137</v>
      </c>
      <c r="V1501" s="302" t="s">
        <v>137</v>
      </c>
      <c r="W1501" s="176" t="s">
        <v>132</v>
      </c>
      <c r="X1501" s="302" t="s">
        <v>137</v>
      </c>
      <c r="Y1501" s="302" t="s">
        <v>137</v>
      </c>
      <c r="Z1501" s="176" t="s">
        <v>138</v>
      </c>
      <c r="AA1501" s="176" t="s">
        <v>132</v>
      </c>
      <c r="AB1501" s="302" t="s">
        <v>9635</v>
      </c>
      <c r="AC1501" s="176" t="s">
        <v>138</v>
      </c>
      <c r="AD1501" s="176" t="s">
        <v>137</v>
      </c>
      <c r="AE1501" s="302" t="s">
        <v>137</v>
      </c>
      <c r="AF1501" s="492" t="s">
        <v>148</v>
      </c>
      <c r="AG1501" s="176" t="s">
        <v>132</v>
      </c>
      <c r="AH1501" s="295" t="s">
        <v>9636</v>
      </c>
      <c r="AI1501" s="176" t="s">
        <v>132</v>
      </c>
      <c r="AJ1501" s="176" t="s">
        <v>137</v>
      </c>
      <c r="AK1501" s="302" t="s">
        <v>137</v>
      </c>
      <c r="AL1501" s="176" t="s">
        <v>138</v>
      </c>
      <c r="AM1501" s="176" t="s">
        <v>137</v>
      </c>
      <c r="AN1501" s="302" t="s">
        <v>137</v>
      </c>
      <c r="AO1501" s="176" t="s">
        <v>132</v>
      </c>
      <c r="AP1501" s="176" t="s">
        <v>137</v>
      </c>
      <c r="AQ1501" s="302" t="s">
        <v>137</v>
      </c>
      <c r="AR1501" s="176" t="s">
        <v>132</v>
      </c>
      <c r="AS1501" s="176" t="s">
        <v>137</v>
      </c>
      <c r="AT1501" s="302" t="s">
        <v>137</v>
      </c>
      <c r="AU1501" s="176" t="s">
        <v>132</v>
      </c>
      <c r="AV1501" s="302" t="s">
        <v>137</v>
      </c>
      <c r="AW1501" s="302" t="s">
        <v>137</v>
      </c>
      <c r="AX1501" s="176" t="s">
        <v>132</v>
      </c>
      <c r="AY1501" s="176" t="s">
        <v>137</v>
      </c>
      <c r="AZ1501" s="302" t="s">
        <v>137</v>
      </c>
      <c r="BA1501" s="176" t="s">
        <v>132</v>
      </c>
      <c r="BB1501" s="176" t="s">
        <v>137</v>
      </c>
      <c r="BC1501" s="302" t="s">
        <v>137</v>
      </c>
      <c r="BD1501" s="176">
        <v>1</v>
      </c>
      <c r="BE1501" s="176">
        <v>0</v>
      </c>
      <c r="BF1501" s="503">
        <v>0</v>
      </c>
      <c r="BG1501" s="302" t="s">
        <v>9637</v>
      </c>
      <c r="BH1501" s="176">
        <v>0</v>
      </c>
      <c r="BI1501" s="302"/>
      <c r="BJ1501" s="176">
        <v>1</v>
      </c>
      <c r="BK1501" s="176">
        <v>0</v>
      </c>
      <c r="BL1501" s="503">
        <v>0</v>
      </c>
      <c r="BM1501" s="302" t="s">
        <v>9639</v>
      </c>
      <c r="BN1501" s="176">
        <v>0</v>
      </c>
      <c r="BO1501" s="302" t="s">
        <v>137</v>
      </c>
      <c r="BP1501" s="176">
        <v>0</v>
      </c>
      <c r="BQ1501" s="176">
        <v>0</v>
      </c>
      <c r="BR1501" s="503" t="s">
        <v>148</v>
      </c>
      <c r="BS1501" s="302" t="s">
        <v>137</v>
      </c>
      <c r="BT1501" s="176">
        <v>0</v>
      </c>
      <c r="BU1501" s="302" t="s">
        <v>137</v>
      </c>
      <c r="BV1501" s="176">
        <v>0</v>
      </c>
      <c r="BW1501" s="176">
        <v>0</v>
      </c>
      <c r="BX1501" s="498" t="s">
        <v>148</v>
      </c>
      <c r="BY1501" s="302"/>
      <c r="BZ1501" s="176">
        <v>0</v>
      </c>
      <c r="CA1501" s="302" t="s">
        <v>137</v>
      </c>
      <c r="CB1501" s="176">
        <v>0</v>
      </c>
      <c r="CC1501" s="176">
        <v>0</v>
      </c>
      <c r="CD1501" s="498" t="s">
        <v>148</v>
      </c>
      <c r="CE1501" s="302" t="s">
        <v>137</v>
      </c>
      <c r="CF1501" s="176">
        <v>0</v>
      </c>
      <c r="CG1501" s="302" t="s">
        <v>137</v>
      </c>
      <c r="CH1501" s="176">
        <v>0</v>
      </c>
      <c r="CI1501" s="176">
        <v>0</v>
      </c>
      <c r="CJ1501" s="498" t="s">
        <v>148</v>
      </c>
      <c r="CK1501" s="176" t="s">
        <v>137</v>
      </c>
      <c r="CL1501" s="176">
        <v>0</v>
      </c>
      <c r="CM1501" s="302" t="s">
        <v>137</v>
      </c>
      <c r="CN1501" s="176">
        <v>2</v>
      </c>
      <c r="CO1501" s="176">
        <v>2</v>
      </c>
      <c r="CP1501" s="498">
        <v>1</v>
      </c>
      <c r="CQ1501" s="302" t="s">
        <v>137</v>
      </c>
      <c r="CR1501" s="176">
        <v>0</v>
      </c>
      <c r="CS1501" s="302" t="s">
        <v>137</v>
      </c>
      <c r="CT1501" s="176">
        <v>2</v>
      </c>
      <c r="CU1501" s="176">
        <v>2</v>
      </c>
      <c r="CV1501" s="498">
        <v>1</v>
      </c>
      <c r="CW1501" s="302" t="s">
        <v>137</v>
      </c>
      <c r="CX1501" s="176">
        <v>0</v>
      </c>
      <c r="CY1501" s="302" t="s">
        <v>137</v>
      </c>
      <c r="CZ1501" s="176">
        <v>0</v>
      </c>
      <c r="DA1501" s="176">
        <v>0</v>
      </c>
      <c r="DB1501" s="499" t="s">
        <v>148</v>
      </c>
      <c r="DC1501" s="302" t="s">
        <v>137</v>
      </c>
      <c r="DD1501" s="176">
        <v>0</v>
      </c>
      <c r="DE1501" s="302" t="s">
        <v>137</v>
      </c>
      <c r="DF1501" s="176">
        <v>1</v>
      </c>
      <c r="DG1501" s="176">
        <v>1</v>
      </c>
      <c r="DH1501" s="499">
        <v>1</v>
      </c>
      <c r="DI1501" s="302" t="s">
        <v>137</v>
      </c>
      <c r="DJ1501" s="176">
        <v>0</v>
      </c>
      <c r="DK1501" s="302" t="s">
        <v>137</v>
      </c>
      <c r="DL1501" s="176">
        <v>0</v>
      </c>
      <c r="DM1501" s="176">
        <v>0</v>
      </c>
      <c r="DN1501" s="499" t="s">
        <v>148</v>
      </c>
      <c r="DO1501" s="302" t="s">
        <v>137</v>
      </c>
      <c r="DP1501" s="176">
        <v>0</v>
      </c>
      <c r="DQ1501" s="302" t="s">
        <v>137</v>
      </c>
      <c r="DR1501" s="176">
        <v>89</v>
      </c>
      <c r="DS1501" s="176">
        <v>0</v>
      </c>
      <c r="DT1501" s="498">
        <v>0</v>
      </c>
      <c r="DU1501" s="302" t="s">
        <v>9640</v>
      </c>
      <c r="DV1501" s="176">
        <v>0</v>
      </c>
      <c r="DW1501" s="302" t="s">
        <v>137</v>
      </c>
      <c r="DX1501" s="176">
        <v>0</v>
      </c>
      <c r="DY1501" s="176">
        <v>0</v>
      </c>
      <c r="DZ1501" s="503" t="s">
        <v>148</v>
      </c>
      <c r="EA1501" s="302" t="s">
        <v>137</v>
      </c>
      <c r="EB1501" s="176">
        <v>0</v>
      </c>
      <c r="EC1501" s="302" t="s">
        <v>137</v>
      </c>
      <c r="ED1501" s="176">
        <v>0</v>
      </c>
      <c r="EE1501" s="176">
        <v>0</v>
      </c>
      <c r="EF1501" s="503" t="s">
        <v>148</v>
      </c>
      <c r="EG1501" s="302" t="s">
        <v>137</v>
      </c>
      <c r="EH1501" s="176">
        <v>0</v>
      </c>
      <c r="EI1501" s="302" t="s">
        <v>137</v>
      </c>
      <c r="EJ1501" s="176">
        <v>0</v>
      </c>
      <c r="EK1501" s="176">
        <v>0</v>
      </c>
      <c r="EL1501" s="503" t="s">
        <v>148</v>
      </c>
      <c r="EM1501" s="302" t="s">
        <v>137</v>
      </c>
      <c r="EN1501" s="176">
        <v>0</v>
      </c>
      <c r="EO1501" s="302" t="s">
        <v>137</v>
      </c>
      <c r="EP1501" s="176">
        <v>0</v>
      </c>
      <c r="EQ1501" s="176">
        <v>0</v>
      </c>
      <c r="ER1501" s="498" t="s">
        <v>148</v>
      </c>
      <c r="ES1501" s="302" t="s">
        <v>137</v>
      </c>
      <c r="ET1501" s="176">
        <v>0</v>
      </c>
      <c r="EU1501" s="302" t="s">
        <v>137</v>
      </c>
      <c r="EV1501" s="176">
        <v>2</v>
      </c>
      <c r="EW1501" s="176">
        <v>0</v>
      </c>
      <c r="EX1501" s="498">
        <v>0</v>
      </c>
      <c r="EY1501" s="302" t="s">
        <v>13689</v>
      </c>
      <c r="EZ1501" s="176">
        <v>2</v>
      </c>
      <c r="FA1501" s="302" t="s">
        <v>13690</v>
      </c>
      <c r="FB1501" s="176">
        <v>0</v>
      </c>
      <c r="FC1501" s="176">
        <v>0</v>
      </c>
      <c r="FD1501" s="498" t="s">
        <v>148</v>
      </c>
      <c r="FE1501" s="302" t="s">
        <v>137</v>
      </c>
      <c r="FF1501" s="176">
        <v>0</v>
      </c>
      <c r="FG1501" s="302" t="s">
        <v>137</v>
      </c>
      <c r="FH1501" s="176">
        <v>0</v>
      </c>
      <c r="FI1501" s="176">
        <v>0</v>
      </c>
      <c r="FJ1501" s="498" t="s">
        <v>148</v>
      </c>
      <c r="FK1501" s="302" t="s">
        <v>137</v>
      </c>
      <c r="FL1501" s="176">
        <v>0</v>
      </c>
      <c r="FM1501" s="302" t="s">
        <v>137</v>
      </c>
      <c r="FN1501" s="176">
        <v>1</v>
      </c>
      <c r="FO1501" s="176">
        <v>1</v>
      </c>
      <c r="FP1501" s="498">
        <v>1</v>
      </c>
      <c r="FQ1501" s="302" t="s">
        <v>137</v>
      </c>
      <c r="FR1501" s="176">
        <v>0</v>
      </c>
      <c r="FS1501" s="302" t="s">
        <v>137</v>
      </c>
      <c r="FT1501" s="176">
        <v>0</v>
      </c>
      <c r="FU1501" s="176">
        <v>0</v>
      </c>
      <c r="FV1501" s="498" t="s">
        <v>148</v>
      </c>
      <c r="FW1501" s="302" t="s">
        <v>137</v>
      </c>
      <c r="FX1501" s="176">
        <v>0</v>
      </c>
      <c r="FY1501" s="302" t="s">
        <v>137</v>
      </c>
      <c r="FZ1501" s="176">
        <v>1</v>
      </c>
      <c r="GA1501" s="176">
        <v>0</v>
      </c>
      <c r="GB1501" s="498">
        <v>0</v>
      </c>
      <c r="GC1501" s="302" t="s">
        <v>9641</v>
      </c>
      <c r="GD1501" s="176">
        <v>1</v>
      </c>
      <c r="GE1501" s="302" t="s">
        <v>9641</v>
      </c>
      <c r="GF1501" s="176">
        <v>1</v>
      </c>
      <c r="GG1501" s="176">
        <v>0</v>
      </c>
      <c r="GH1501" s="498">
        <v>0</v>
      </c>
      <c r="GI1501" s="302" t="s">
        <v>9640</v>
      </c>
      <c r="GJ1501" s="176">
        <v>1</v>
      </c>
      <c r="GK1501" s="302" t="s">
        <v>9640</v>
      </c>
      <c r="GL1501" s="176" t="s">
        <v>12125</v>
      </c>
      <c r="GM1501" s="302" t="s">
        <v>1431</v>
      </c>
      <c r="GN1501" s="299" t="s">
        <v>146</v>
      </c>
      <c r="GO1501" s="504"/>
      <c r="GP1501" s="504"/>
      <c r="GQ1501" s="176" t="s">
        <v>145</v>
      </c>
      <c r="GR1501" s="176" t="s">
        <v>146</v>
      </c>
      <c r="GS1501" s="176"/>
      <c r="GT1501" s="176"/>
      <c r="GU1501" s="176"/>
      <c r="GV1501" s="176"/>
      <c r="GW1501" s="302"/>
      <c r="GX1501" s="176"/>
      <c r="GY1501" s="176"/>
      <c r="GZ1501" s="176"/>
      <c r="HA1501" s="176"/>
      <c r="HB1501" s="176"/>
      <c r="HC1501" s="176"/>
      <c r="HD1501" s="557" t="s">
        <v>132</v>
      </c>
      <c r="HE1501" s="550"/>
      <c r="HF1501" s="558" t="s">
        <v>132</v>
      </c>
      <c r="HG1501" s="550"/>
      <c r="HH1501" s="550"/>
      <c r="HI1501" s="558" t="s">
        <v>132</v>
      </c>
      <c r="HJ1501" s="558" t="s">
        <v>148</v>
      </c>
      <c r="HK1501" s="550"/>
    </row>
    <row r="1502" spans="1:219" s="164" customFormat="1" ht="115" customHeight="1">
      <c r="A1502" s="495">
        <v>405035</v>
      </c>
      <c r="B1502" s="176" t="s">
        <v>9377</v>
      </c>
      <c r="C1502" s="176" t="s">
        <v>9642</v>
      </c>
      <c r="D1502" s="176" t="s">
        <v>123</v>
      </c>
      <c r="E1502" s="176" t="s">
        <v>132</v>
      </c>
      <c r="F1502" s="302" t="s">
        <v>137</v>
      </c>
      <c r="G1502" s="302" t="s">
        <v>137</v>
      </c>
      <c r="H1502" s="176" t="s">
        <v>132</v>
      </c>
      <c r="I1502" s="302" t="s">
        <v>137</v>
      </c>
      <c r="J1502" s="302" t="s">
        <v>137</v>
      </c>
      <c r="K1502" s="501" t="s">
        <v>138</v>
      </c>
      <c r="L1502" s="302" t="s">
        <v>137</v>
      </c>
      <c r="M1502" s="502" t="s">
        <v>137</v>
      </c>
      <c r="N1502" s="176" t="s">
        <v>138</v>
      </c>
      <c r="O1502" s="302" t="s">
        <v>137</v>
      </c>
      <c r="P1502" s="302" t="s">
        <v>137</v>
      </c>
      <c r="Q1502" s="176" t="s">
        <v>138</v>
      </c>
      <c r="R1502" s="302" t="s">
        <v>137</v>
      </c>
      <c r="S1502" s="302" t="s">
        <v>137</v>
      </c>
      <c r="T1502" s="176" t="s">
        <v>132</v>
      </c>
      <c r="U1502" s="302" t="s">
        <v>137</v>
      </c>
      <c r="V1502" s="302" t="s">
        <v>137</v>
      </c>
      <c r="W1502" s="176" t="s">
        <v>132</v>
      </c>
      <c r="X1502" s="302" t="s">
        <v>137</v>
      </c>
      <c r="Y1502" s="302" t="s">
        <v>137</v>
      </c>
      <c r="Z1502" s="176" t="s">
        <v>132</v>
      </c>
      <c r="AA1502" s="176" t="s">
        <v>137</v>
      </c>
      <c r="AB1502" s="302" t="s">
        <v>137</v>
      </c>
      <c r="AC1502" s="176" t="s">
        <v>138</v>
      </c>
      <c r="AD1502" s="176" t="s">
        <v>137</v>
      </c>
      <c r="AE1502" s="302" t="s">
        <v>137</v>
      </c>
      <c r="AF1502" s="492" t="s">
        <v>132</v>
      </c>
      <c r="AG1502" s="176"/>
      <c r="AH1502" s="295"/>
      <c r="AI1502" s="176" t="s">
        <v>132</v>
      </c>
      <c r="AJ1502" s="176" t="s">
        <v>137</v>
      </c>
      <c r="AK1502" s="302" t="s">
        <v>137</v>
      </c>
      <c r="AL1502" s="176" t="s">
        <v>132</v>
      </c>
      <c r="AM1502" s="176" t="s">
        <v>137</v>
      </c>
      <c r="AN1502" s="302" t="s">
        <v>137</v>
      </c>
      <c r="AO1502" s="176" t="s">
        <v>132</v>
      </c>
      <c r="AP1502" s="176" t="s">
        <v>137</v>
      </c>
      <c r="AQ1502" s="302" t="s">
        <v>137</v>
      </c>
      <c r="AR1502" s="176" t="s">
        <v>132</v>
      </c>
      <c r="AS1502" s="176" t="s">
        <v>137</v>
      </c>
      <c r="AT1502" s="302" t="s">
        <v>137</v>
      </c>
      <c r="AU1502" s="176" t="s">
        <v>132</v>
      </c>
      <c r="AV1502" s="302" t="s">
        <v>137</v>
      </c>
      <c r="AW1502" s="302" t="s">
        <v>137</v>
      </c>
      <c r="AX1502" s="176" t="s">
        <v>132</v>
      </c>
      <c r="AY1502" s="176" t="s">
        <v>137</v>
      </c>
      <c r="AZ1502" s="302" t="s">
        <v>137</v>
      </c>
      <c r="BA1502" s="176" t="s">
        <v>138</v>
      </c>
      <c r="BB1502" s="176" t="s">
        <v>137</v>
      </c>
      <c r="BC1502" s="302" t="s">
        <v>137</v>
      </c>
      <c r="BD1502" s="176">
        <v>1</v>
      </c>
      <c r="BE1502" s="176">
        <v>0</v>
      </c>
      <c r="BF1502" s="503">
        <v>0</v>
      </c>
      <c r="BG1502" s="302" t="s">
        <v>9643</v>
      </c>
      <c r="BH1502" s="176">
        <v>0</v>
      </c>
      <c r="BI1502" s="302"/>
      <c r="BJ1502" s="176">
        <v>3</v>
      </c>
      <c r="BK1502" s="176">
        <v>0</v>
      </c>
      <c r="BL1502" s="503">
        <v>0</v>
      </c>
      <c r="BM1502" s="302" t="s">
        <v>9643</v>
      </c>
      <c r="BN1502" s="176">
        <v>0</v>
      </c>
      <c r="BO1502" s="302" t="s">
        <v>137</v>
      </c>
      <c r="BP1502" s="176">
        <v>0</v>
      </c>
      <c r="BQ1502" s="176">
        <v>0</v>
      </c>
      <c r="BR1502" s="503" t="s">
        <v>148</v>
      </c>
      <c r="BS1502" s="302" t="s">
        <v>137</v>
      </c>
      <c r="BT1502" s="176">
        <v>0</v>
      </c>
      <c r="BU1502" s="302" t="s">
        <v>137</v>
      </c>
      <c r="BV1502" s="176">
        <v>0</v>
      </c>
      <c r="BW1502" s="176">
        <v>0</v>
      </c>
      <c r="BX1502" s="498" t="s">
        <v>148</v>
      </c>
      <c r="BY1502" s="302"/>
      <c r="BZ1502" s="176">
        <v>0</v>
      </c>
      <c r="CA1502" s="302" t="s">
        <v>137</v>
      </c>
      <c r="CB1502" s="176">
        <v>0</v>
      </c>
      <c r="CC1502" s="176">
        <v>0</v>
      </c>
      <c r="CD1502" s="498" t="s">
        <v>148</v>
      </c>
      <c r="CE1502" s="302" t="s">
        <v>137</v>
      </c>
      <c r="CF1502" s="176">
        <v>0</v>
      </c>
      <c r="CG1502" s="302" t="s">
        <v>137</v>
      </c>
      <c r="CH1502" s="176">
        <v>0</v>
      </c>
      <c r="CI1502" s="176">
        <v>0</v>
      </c>
      <c r="CJ1502" s="498" t="s">
        <v>148</v>
      </c>
      <c r="CK1502" s="176" t="s">
        <v>137</v>
      </c>
      <c r="CL1502" s="176">
        <v>0</v>
      </c>
      <c r="CM1502" s="302" t="s">
        <v>137</v>
      </c>
      <c r="CN1502" s="176">
        <v>0</v>
      </c>
      <c r="CO1502" s="176">
        <v>0</v>
      </c>
      <c r="CP1502" s="498" t="s">
        <v>148</v>
      </c>
      <c r="CQ1502" s="302" t="s">
        <v>137</v>
      </c>
      <c r="CR1502" s="176">
        <v>0</v>
      </c>
      <c r="CS1502" s="302" t="s">
        <v>137</v>
      </c>
      <c r="CT1502" s="176">
        <v>0</v>
      </c>
      <c r="CU1502" s="176">
        <v>0</v>
      </c>
      <c r="CV1502" s="498" t="s">
        <v>148</v>
      </c>
      <c r="CW1502" s="302" t="s">
        <v>137</v>
      </c>
      <c r="CX1502" s="176">
        <v>0</v>
      </c>
      <c r="CY1502" s="302" t="s">
        <v>137</v>
      </c>
      <c r="CZ1502" s="176">
        <v>0</v>
      </c>
      <c r="DA1502" s="176">
        <v>0</v>
      </c>
      <c r="DB1502" s="499" t="s">
        <v>148</v>
      </c>
      <c r="DC1502" s="302" t="s">
        <v>137</v>
      </c>
      <c r="DD1502" s="176">
        <v>0</v>
      </c>
      <c r="DE1502" s="302" t="s">
        <v>137</v>
      </c>
      <c r="DF1502" s="176">
        <v>0</v>
      </c>
      <c r="DG1502" s="176">
        <v>0</v>
      </c>
      <c r="DH1502" s="499" t="s">
        <v>148</v>
      </c>
      <c r="DI1502" s="302" t="s">
        <v>137</v>
      </c>
      <c r="DJ1502" s="176">
        <v>0</v>
      </c>
      <c r="DK1502" s="302" t="s">
        <v>137</v>
      </c>
      <c r="DL1502" s="176">
        <v>0</v>
      </c>
      <c r="DM1502" s="176">
        <v>0</v>
      </c>
      <c r="DN1502" s="499" t="s">
        <v>148</v>
      </c>
      <c r="DO1502" s="302" t="s">
        <v>137</v>
      </c>
      <c r="DP1502" s="176">
        <v>0</v>
      </c>
      <c r="DQ1502" s="302" t="s">
        <v>137</v>
      </c>
      <c r="DR1502" s="176">
        <v>4</v>
      </c>
      <c r="DS1502" s="176">
        <v>0</v>
      </c>
      <c r="DT1502" s="498">
        <v>0</v>
      </c>
      <c r="DU1502" s="302" t="s">
        <v>19435</v>
      </c>
      <c r="DV1502" s="176">
        <v>0</v>
      </c>
      <c r="DW1502" s="302" t="s">
        <v>137</v>
      </c>
      <c r="DX1502" s="176">
        <v>0</v>
      </c>
      <c r="DY1502" s="176">
        <v>0</v>
      </c>
      <c r="DZ1502" s="503" t="s">
        <v>148</v>
      </c>
      <c r="EA1502" s="302" t="s">
        <v>137</v>
      </c>
      <c r="EB1502" s="176">
        <v>0</v>
      </c>
      <c r="EC1502" s="302" t="s">
        <v>137</v>
      </c>
      <c r="ED1502" s="176">
        <v>1</v>
      </c>
      <c r="EE1502" s="176">
        <v>1</v>
      </c>
      <c r="EF1502" s="503">
        <v>1</v>
      </c>
      <c r="EG1502" s="302" t="s">
        <v>137</v>
      </c>
      <c r="EH1502" s="176">
        <v>0</v>
      </c>
      <c r="EI1502" s="302" t="s">
        <v>137</v>
      </c>
      <c r="EJ1502" s="176">
        <v>1</v>
      </c>
      <c r="EK1502" s="176">
        <v>0</v>
      </c>
      <c r="EL1502" s="503">
        <v>0</v>
      </c>
      <c r="EM1502" s="302" t="s">
        <v>9631</v>
      </c>
      <c r="EN1502" s="176">
        <v>1</v>
      </c>
      <c r="EO1502" s="302" t="s">
        <v>9644</v>
      </c>
      <c r="EP1502" s="176">
        <v>0</v>
      </c>
      <c r="EQ1502" s="176">
        <v>0</v>
      </c>
      <c r="ER1502" s="498" t="s">
        <v>148</v>
      </c>
      <c r="ES1502" s="302" t="s">
        <v>137</v>
      </c>
      <c r="ET1502" s="176">
        <v>0</v>
      </c>
      <c r="EU1502" s="302" t="s">
        <v>137</v>
      </c>
      <c r="EV1502" s="176">
        <v>1</v>
      </c>
      <c r="EW1502" s="176">
        <v>0</v>
      </c>
      <c r="EX1502" s="498">
        <v>0</v>
      </c>
      <c r="EY1502" s="302" t="s">
        <v>9643</v>
      </c>
      <c r="EZ1502" s="176">
        <v>1</v>
      </c>
      <c r="FA1502" s="302" t="s">
        <v>13691</v>
      </c>
      <c r="FB1502" s="176">
        <v>1</v>
      </c>
      <c r="FC1502" s="176">
        <v>0</v>
      </c>
      <c r="FD1502" s="498">
        <v>0</v>
      </c>
      <c r="FE1502" s="302" t="s">
        <v>9645</v>
      </c>
      <c r="FF1502" s="176">
        <v>1</v>
      </c>
      <c r="FG1502" s="302" t="s">
        <v>9646</v>
      </c>
      <c r="FH1502" s="176">
        <v>0</v>
      </c>
      <c r="FI1502" s="176">
        <v>0</v>
      </c>
      <c r="FJ1502" s="498" t="s">
        <v>148</v>
      </c>
      <c r="FK1502" s="302" t="s">
        <v>137</v>
      </c>
      <c r="FL1502" s="176">
        <v>0</v>
      </c>
      <c r="FM1502" s="302" t="s">
        <v>137</v>
      </c>
      <c r="FN1502" s="176">
        <v>0</v>
      </c>
      <c r="FO1502" s="176">
        <v>0</v>
      </c>
      <c r="FP1502" s="498" t="s">
        <v>148</v>
      </c>
      <c r="FQ1502" s="302" t="s">
        <v>137</v>
      </c>
      <c r="FR1502" s="176">
        <v>0</v>
      </c>
      <c r="FS1502" s="302" t="s">
        <v>137</v>
      </c>
      <c r="FT1502" s="176">
        <v>0</v>
      </c>
      <c r="FU1502" s="176">
        <v>0</v>
      </c>
      <c r="FV1502" s="498" t="s">
        <v>148</v>
      </c>
      <c r="FW1502" s="302" t="s">
        <v>137</v>
      </c>
      <c r="FX1502" s="176">
        <v>0</v>
      </c>
      <c r="FY1502" s="302" t="s">
        <v>137</v>
      </c>
      <c r="FZ1502" s="176">
        <v>0</v>
      </c>
      <c r="GA1502" s="176">
        <v>0</v>
      </c>
      <c r="GB1502" s="498" t="s">
        <v>148</v>
      </c>
      <c r="GC1502" s="302" t="s">
        <v>137</v>
      </c>
      <c r="GD1502" s="176">
        <v>0</v>
      </c>
      <c r="GE1502" s="302" t="s">
        <v>137</v>
      </c>
      <c r="GF1502" s="176">
        <v>1</v>
      </c>
      <c r="GG1502" s="176">
        <v>0</v>
      </c>
      <c r="GH1502" s="498">
        <v>0</v>
      </c>
      <c r="GI1502" s="302" t="s">
        <v>9643</v>
      </c>
      <c r="GJ1502" s="176">
        <v>1</v>
      </c>
      <c r="GK1502" s="302" t="s">
        <v>9646</v>
      </c>
      <c r="GL1502" s="176" t="s">
        <v>12125</v>
      </c>
      <c r="GM1502" s="302" t="s">
        <v>1431</v>
      </c>
      <c r="GN1502" s="299" t="s">
        <v>146</v>
      </c>
      <c r="GO1502" s="504"/>
      <c r="GP1502" s="504"/>
      <c r="GQ1502" s="176" t="s">
        <v>145</v>
      </c>
      <c r="GR1502" s="176" t="s">
        <v>146</v>
      </c>
      <c r="GS1502" s="176"/>
      <c r="GT1502" s="176"/>
      <c r="GU1502" s="176"/>
      <c r="GV1502" s="176"/>
      <c r="GW1502" s="302"/>
      <c r="GX1502" s="176"/>
      <c r="GY1502" s="176"/>
      <c r="GZ1502" s="176"/>
      <c r="HA1502" s="176"/>
      <c r="HB1502" s="176"/>
      <c r="HC1502" s="176"/>
      <c r="HD1502" s="557" t="s">
        <v>132</v>
      </c>
      <c r="HE1502" s="550"/>
      <c r="HF1502" s="558" t="s">
        <v>132</v>
      </c>
      <c r="HG1502" s="550"/>
      <c r="HH1502" s="550"/>
      <c r="HI1502" s="558" t="s">
        <v>132</v>
      </c>
      <c r="HJ1502" s="558" t="s">
        <v>148</v>
      </c>
      <c r="HK1502" s="550"/>
    </row>
    <row r="1503" spans="1:219" s="164" customFormat="1" ht="115" customHeight="1">
      <c r="A1503" s="495">
        <v>405221</v>
      </c>
      <c r="B1503" s="176" t="s">
        <v>9377</v>
      </c>
      <c r="C1503" s="176" t="s">
        <v>9647</v>
      </c>
      <c r="D1503" s="176" t="s">
        <v>120</v>
      </c>
      <c r="E1503" s="176" t="s">
        <v>132</v>
      </c>
      <c r="F1503" s="302" t="s">
        <v>137</v>
      </c>
      <c r="G1503" s="302" t="s">
        <v>137</v>
      </c>
      <c r="H1503" s="176" t="s">
        <v>132</v>
      </c>
      <c r="I1503" s="302" t="s">
        <v>137</v>
      </c>
      <c r="J1503" s="302" t="s">
        <v>137</v>
      </c>
      <c r="K1503" s="501" t="s">
        <v>138</v>
      </c>
      <c r="L1503" s="302" t="s">
        <v>137</v>
      </c>
      <c r="M1503" s="502" t="s">
        <v>137</v>
      </c>
      <c r="N1503" s="176" t="s">
        <v>138</v>
      </c>
      <c r="O1503" s="302" t="s">
        <v>137</v>
      </c>
      <c r="P1503" s="302" t="s">
        <v>137</v>
      </c>
      <c r="Q1503" s="176" t="s">
        <v>132</v>
      </c>
      <c r="R1503" s="302" t="s">
        <v>137</v>
      </c>
      <c r="S1503" s="302" t="s">
        <v>137</v>
      </c>
      <c r="T1503" s="176" t="s">
        <v>132</v>
      </c>
      <c r="U1503" s="302" t="s">
        <v>137</v>
      </c>
      <c r="V1503" s="302" t="s">
        <v>137</v>
      </c>
      <c r="W1503" s="176" t="s">
        <v>132</v>
      </c>
      <c r="X1503" s="302" t="s">
        <v>137</v>
      </c>
      <c r="Y1503" s="302" t="s">
        <v>137</v>
      </c>
      <c r="Z1503" s="176" t="s">
        <v>138</v>
      </c>
      <c r="AA1503" s="176" t="s">
        <v>132</v>
      </c>
      <c r="AB1503" s="302" t="s">
        <v>9648</v>
      </c>
      <c r="AC1503" s="176" t="s">
        <v>138</v>
      </c>
      <c r="AD1503" s="176" t="s">
        <v>132</v>
      </c>
      <c r="AE1503" s="302" t="s">
        <v>9648</v>
      </c>
      <c r="AF1503" s="492" t="s">
        <v>132</v>
      </c>
      <c r="AG1503" s="176"/>
      <c r="AH1503" s="295"/>
      <c r="AI1503" s="176" t="s">
        <v>132</v>
      </c>
      <c r="AJ1503" s="176" t="s">
        <v>137</v>
      </c>
      <c r="AK1503" s="302" t="s">
        <v>137</v>
      </c>
      <c r="AL1503" s="176" t="s">
        <v>138</v>
      </c>
      <c r="AM1503" s="176" t="s">
        <v>132</v>
      </c>
      <c r="AN1503" s="302" t="s">
        <v>9649</v>
      </c>
      <c r="AO1503" s="176" t="s">
        <v>132</v>
      </c>
      <c r="AP1503" s="176" t="s">
        <v>137</v>
      </c>
      <c r="AQ1503" s="302" t="s">
        <v>137</v>
      </c>
      <c r="AR1503" s="176" t="s">
        <v>132</v>
      </c>
      <c r="AS1503" s="176" t="s">
        <v>137</v>
      </c>
      <c r="AT1503" s="302" t="s">
        <v>137</v>
      </c>
      <c r="AU1503" s="176" t="s">
        <v>132</v>
      </c>
      <c r="AV1503" s="302" t="s">
        <v>137</v>
      </c>
      <c r="AW1503" s="302" t="s">
        <v>137</v>
      </c>
      <c r="AX1503" s="176" t="s">
        <v>132</v>
      </c>
      <c r="AY1503" s="176" t="s">
        <v>137</v>
      </c>
      <c r="AZ1503" s="302" t="s">
        <v>137</v>
      </c>
      <c r="BA1503" s="176" t="s">
        <v>138</v>
      </c>
      <c r="BB1503" s="176"/>
      <c r="BC1503" s="302"/>
      <c r="BD1503" s="176">
        <v>1</v>
      </c>
      <c r="BE1503" s="176">
        <v>0</v>
      </c>
      <c r="BF1503" s="503">
        <v>0</v>
      </c>
      <c r="BG1503" s="302" t="s">
        <v>17009</v>
      </c>
      <c r="BH1503" s="176">
        <v>1</v>
      </c>
      <c r="BI1503" s="302" t="s">
        <v>19008</v>
      </c>
      <c r="BJ1503" s="176">
        <v>1</v>
      </c>
      <c r="BK1503" s="176">
        <v>0</v>
      </c>
      <c r="BL1503" s="503">
        <v>0</v>
      </c>
      <c r="BM1503" s="302" t="s">
        <v>17009</v>
      </c>
      <c r="BN1503" s="176">
        <v>0</v>
      </c>
      <c r="BO1503" s="302" t="s">
        <v>137</v>
      </c>
      <c r="BP1503" s="176">
        <v>0</v>
      </c>
      <c r="BQ1503" s="176">
        <v>0</v>
      </c>
      <c r="BR1503" s="503" t="s">
        <v>148</v>
      </c>
      <c r="BS1503" s="302" t="s">
        <v>137</v>
      </c>
      <c r="BT1503" s="176">
        <v>0</v>
      </c>
      <c r="BU1503" s="302" t="s">
        <v>137</v>
      </c>
      <c r="BV1503" s="176">
        <v>0</v>
      </c>
      <c r="BW1503" s="176">
        <v>0</v>
      </c>
      <c r="BX1503" s="498" t="s">
        <v>148</v>
      </c>
      <c r="BY1503" s="302"/>
      <c r="BZ1503" s="176">
        <v>0</v>
      </c>
      <c r="CA1503" s="302" t="s">
        <v>137</v>
      </c>
      <c r="CB1503" s="176">
        <v>0</v>
      </c>
      <c r="CC1503" s="176">
        <v>0</v>
      </c>
      <c r="CD1503" s="498" t="s">
        <v>148</v>
      </c>
      <c r="CE1503" s="302" t="s">
        <v>137</v>
      </c>
      <c r="CF1503" s="176">
        <v>0</v>
      </c>
      <c r="CG1503" s="302" t="s">
        <v>137</v>
      </c>
      <c r="CH1503" s="176">
        <v>1</v>
      </c>
      <c r="CI1503" s="176">
        <v>1</v>
      </c>
      <c r="CJ1503" s="498">
        <v>1</v>
      </c>
      <c r="CK1503" s="176" t="s">
        <v>137</v>
      </c>
      <c r="CL1503" s="176">
        <v>0</v>
      </c>
      <c r="CM1503" s="302" t="s">
        <v>137</v>
      </c>
      <c r="CN1503" s="176">
        <v>0</v>
      </c>
      <c r="CO1503" s="176">
        <v>0</v>
      </c>
      <c r="CP1503" s="498" t="s">
        <v>148</v>
      </c>
      <c r="CQ1503" s="302" t="s">
        <v>137</v>
      </c>
      <c r="CR1503" s="176">
        <v>0</v>
      </c>
      <c r="CS1503" s="302" t="s">
        <v>137</v>
      </c>
      <c r="CT1503" s="176">
        <v>0</v>
      </c>
      <c r="CU1503" s="176">
        <v>0</v>
      </c>
      <c r="CV1503" s="498" t="s">
        <v>148</v>
      </c>
      <c r="CW1503" s="302" t="s">
        <v>137</v>
      </c>
      <c r="CX1503" s="176">
        <v>0</v>
      </c>
      <c r="CY1503" s="302" t="s">
        <v>137</v>
      </c>
      <c r="CZ1503" s="176">
        <v>0</v>
      </c>
      <c r="DA1503" s="176">
        <v>0</v>
      </c>
      <c r="DB1503" s="499" t="s">
        <v>148</v>
      </c>
      <c r="DC1503" s="302" t="s">
        <v>137</v>
      </c>
      <c r="DD1503" s="176">
        <v>0</v>
      </c>
      <c r="DE1503" s="302" t="s">
        <v>137</v>
      </c>
      <c r="DF1503" s="176">
        <v>0</v>
      </c>
      <c r="DG1503" s="176">
        <v>0</v>
      </c>
      <c r="DH1503" s="499" t="s">
        <v>148</v>
      </c>
      <c r="DI1503" s="302" t="s">
        <v>137</v>
      </c>
      <c r="DJ1503" s="176">
        <v>0</v>
      </c>
      <c r="DK1503" s="302" t="s">
        <v>137</v>
      </c>
      <c r="DL1503" s="176">
        <v>2</v>
      </c>
      <c r="DM1503" s="176">
        <v>0</v>
      </c>
      <c r="DN1503" s="499">
        <v>0</v>
      </c>
      <c r="DO1503" s="302" t="s">
        <v>17009</v>
      </c>
      <c r="DP1503" s="176">
        <v>0</v>
      </c>
      <c r="DQ1503" s="302" t="s">
        <v>137</v>
      </c>
      <c r="DR1503" s="176">
        <v>0</v>
      </c>
      <c r="DS1503" s="176">
        <v>0</v>
      </c>
      <c r="DT1503" s="498" t="s">
        <v>148</v>
      </c>
      <c r="DU1503" s="302" t="s">
        <v>137</v>
      </c>
      <c r="DV1503" s="176">
        <v>0</v>
      </c>
      <c r="DW1503" s="302" t="s">
        <v>137</v>
      </c>
      <c r="DX1503" s="176">
        <v>0</v>
      </c>
      <c r="DY1503" s="176">
        <v>0</v>
      </c>
      <c r="DZ1503" s="503" t="s">
        <v>148</v>
      </c>
      <c r="EA1503" s="302" t="s">
        <v>137</v>
      </c>
      <c r="EB1503" s="176">
        <v>0</v>
      </c>
      <c r="EC1503" s="302" t="s">
        <v>137</v>
      </c>
      <c r="ED1503" s="176">
        <v>0</v>
      </c>
      <c r="EE1503" s="176">
        <v>0</v>
      </c>
      <c r="EF1503" s="503" t="s">
        <v>148</v>
      </c>
      <c r="EG1503" s="302" t="s">
        <v>137</v>
      </c>
      <c r="EH1503" s="176">
        <v>0</v>
      </c>
      <c r="EI1503" s="302" t="s">
        <v>137</v>
      </c>
      <c r="EJ1503" s="176">
        <v>1</v>
      </c>
      <c r="EK1503" s="176">
        <v>0</v>
      </c>
      <c r="EL1503" s="503">
        <v>0</v>
      </c>
      <c r="EM1503" s="302" t="s">
        <v>19009</v>
      </c>
      <c r="EN1503" s="176">
        <v>1</v>
      </c>
      <c r="EO1503" s="302" t="s">
        <v>19010</v>
      </c>
      <c r="EP1503" s="176">
        <v>0</v>
      </c>
      <c r="EQ1503" s="176">
        <v>0</v>
      </c>
      <c r="ER1503" s="498" t="s">
        <v>148</v>
      </c>
      <c r="ES1503" s="302" t="s">
        <v>137</v>
      </c>
      <c r="ET1503" s="176">
        <v>0</v>
      </c>
      <c r="EU1503" s="302" t="s">
        <v>137</v>
      </c>
      <c r="EV1503" s="176">
        <v>0</v>
      </c>
      <c r="EW1503" s="176">
        <v>0</v>
      </c>
      <c r="EX1503" s="498" t="s">
        <v>148</v>
      </c>
      <c r="EY1503" s="302" t="s">
        <v>137</v>
      </c>
      <c r="EZ1503" s="176">
        <v>0</v>
      </c>
      <c r="FA1503" s="302" t="s">
        <v>137</v>
      </c>
      <c r="FB1503" s="176">
        <v>0</v>
      </c>
      <c r="FC1503" s="176">
        <v>0</v>
      </c>
      <c r="FD1503" s="498" t="s">
        <v>148</v>
      </c>
      <c r="FE1503" s="302" t="s">
        <v>137</v>
      </c>
      <c r="FF1503" s="176">
        <v>0</v>
      </c>
      <c r="FG1503" s="302" t="s">
        <v>137</v>
      </c>
      <c r="FH1503" s="176">
        <v>0</v>
      </c>
      <c r="FI1503" s="176">
        <v>0</v>
      </c>
      <c r="FJ1503" s="498" t="s">
        <v>148</v>
      </c>
      <c r="FK1503" s="302" t="s">
        <v>137</v>
      </c>
      <c r="FL1503" s="176">
        <v>0</v>
      </c>
      <c r="FM1503" s="302" t="s">
        <v>137</v>
      </c>
      <c r="FN1503" s="176">
        <v>0</v>
      </c>
      <c r="FO1503" s="176">
        <v>0</v>
      </c>
      <c r="FP1503" s="498" t="s">
        <v>148</v>
      </c>
      <c r="FQ1503" s="302" t="s">
        <v>137</v>
      </c>
      <c r="FR1503" s="176">
        <v>0</v>
      </c>
      <c r="FS1503" s="302" t="s">
        <v>137</v>
      </c>
      <c r="FT1503" s="176">
        <v>0</v>
      </c>
      <c r="FU1503" s="176">
        <v>0</v>
      </c>
      <c r="FV1503" s="498" t="s">
        <v>148</v>
      </c>
      <c r="FW1503" s="302" t="s">
        <v>137</v>
      </c>
      <c r="FX1503" s="176">
        <v>0</v>
      </c>
      <c r="FY1503" s="302" t="s">
        <v>137</v>
      </c>
      <c r="FZ1503" s="176">
        <v>1</v>
      </c>
      <c r="GA1503" s="176">
        <v>1</v>
      </c>
      <c r="GB1503" s="498">
        <v>1</v>
      </c>
      <c r="GC1503" s="302" t="s">
        <v>137</v>
      </c>
      <c r="GD1503" s="176">
        <v>0</v>
      </c>
      <c r="GE1503" s="302" t="s">
        <v>137</v>
      </c>
      <c r="GF1503" s="176">
        <v>3</v>
      </c>
      <c r="GG1503" s="176">
        <v>3</v>
      </c>
      <c r="GH1503" s="498">
        <v>1</v>
      </c>
      <c r="GI1503" s="302"/>
      <c r="GJ1503" s="176">
        <v>0</v>
      </c>
      <c r="GK1503" s="302" t="s">
        <v>137</v>
      </c>
      <c r="GL1503" s="176" t="s">
        <v>143</v>
      </c>
      <c r="GM1503" s="302" t="s">
        <v>1431</v>
      </c>
      <c r="GN1503" s="299" t="s">
        <v>146</v>
      </c>
      <c r="GO1503" s="504"/>
      <c r="GP1503" s="504"/>
      <c r="GQ1503" s="176" t="s">
        <v>145</v>
      </c>
      <c r="GR1503" s="176" t="s">
        <v>146</v>
      </c>
      <c r="GS1503" s="176"/>
      <c r="GT1503" s="176"/>
      <c r="GU1503" s="176"/>
      <c r="GV1503" s="176"/>
      <c r="GW1503" s="302"/>
      <c r="GX1503" s="176"/>
      <c r="GY1503" s="176"/>
      <c r="GZ1503" s="176"/>
      <c r="HA1503" s="176"/>
      <c r="HB1503" s="176"/>
      <c r="HC1503" s="176"/>
      <c r="HD1503" s="557"/>
      <c r="HE1503" s="550"/>
      <c r="HF1503" s="558" t="s">
        <v>132</v>
      </c>
      <c r="HG1503" s="550"/>
      <c r="HH1503" s="550"/>
      <c r="HI1503" s="558" t="s">
        <v>132</v>
      </c>
      <c r="HJ1503" s="558" t="s">
        <v>148</v>
      </c>
      <c r="HK1503" s="550"/>
    </row>
    <row r="1504" spans="1:219" s="164" customFormat="1" ht="115" customHeight="1">
      <c r="A1504" s="495">
        <v>405442</v>
      </c>
      <c r="B1504" s="176" t="s">
        <v>9377</v>
      </c>
      <c r="C1504" s="176" t="s">
        <v>7963</v>
      </c>
      <c r="D1504" s="176" t="s">
        <v>126</v>
      </c>
      <c r="E1504" s="176" t="s">
        <v>132</v>
      </c>
      <c r="F1504" s="302" t="s">
        <v>137</v>
      </c>
      <c r="G1504" s="302" t="s">
        <v>137</v>
      </c>
      <c r="H1504" s="176" t="s">
        <v>132</v>
      </c>
      <c r="I1504" s="302" t="s">
        <v>137</v>
      </c>
      <c r="J1504" s="302" t="s">
        <v>137</v>
      </c>
      <c r="K1504" s="501" t="s">
        <v>138</v>
      </c>
      <c r="L1504" s="302" t="s">
        <v>137</v>
      </c>
      <c r="M1504" s="502" t="s">
        <v>137</v>
      </c>
      <c r="N1504" s="176" t="s">
        <v>138</v>
      </c>
      <c r="O1504" s="302" t="s">
        <v>137</v>
      </c>
      <c r="P1504" s="302" t="s">
        <v>137</v>
      </c>
      <c r="Q1504" s="176" t="s">
        <v>138</v>
      </c>
      <c r="R1504" s="302" t="s">
        <v>137</v>
      </c>
      <c r="S1504" s="302" t="s">
        <v>137</v>
      </c>
      <c r="T1504" s="176" t="s">
        <v>132</v>
      </c>
      <c r="U1504" s="302" t="s">
        <v>137</v>
      </c>
      <c r="V1504" s="302" t="s">
        <v>137</v>
      </c>
      <c r="W1504" s="176" t="s">
        <v>132</v>
      </c>
      <c r="X1504" s="302" t="s">
        <v>137</v>
      </c>
      <c r="Y1504" s="302" t="s">
        <v>137</v>
      </c>
      <c r="Z1504" s="176" t="s">
        <v>132</v>
      </c>
      <c r="AA1504" s="176" t="s">
        <v>137</v>
      </c>
      <c r="AB1504" s="302" t="s">
        <v>137</v>
      </c>
      <c r="AC1504" s="176" t="s">
        <v>138</v>
      </c>
      <c r="AD1504" s="176" t="s">
        <v>137</v>
      </c>
      <c r="AE1504" s="302" t="s">
        <v>137</v>
      </c>
      <c r="AF1504" s="492" t="s">
        <v>132</v>
      </c>
      <c r="AG1504" s="176"/>
      <c r="AH1504" s="295"/>
      <c r="AI1504" s="176" t="s">
        <v>132</v>
      </c>
      <c r="AJ1504" s="176" t="s">
        <v>137</v>
      </c>
      <c r="AK1504" s="302" t="s">
        <v>137</v>
      </c>
      <c r="AL1504" s="176" t="s">
        <v>132</v>
      </c>
      <c r="AM1504" s="176" t="s">
        <v>137</v>
      </c>
      <c r="AN1504" s="302" t="s">
        <v>137</v>
      </c>
      <c r="AO1504" s="176" t="s">
        <v>132</v>
      </c>
      <c r="AP1504" s="176" t="s">
        <v>137</v>
      </c>
      <c r="AQ1504" s="302" t="s">
        <v>137</v>
      </c>
      <c r="AR1504" s="176" t="s">
        <v>132</v>
      </c>
      <c r="AS1504" s="176" t="s">
        <v>137</v>
      </c>
      <c r="AT1504" s="302" t="s">
        <v>137</v>
      </c>
      <c r="AU1504" s="176" t="s">
        <v>132</v>
      </c>
      <c r="AV1504" s="302" t="s">
        <v>137</v>
      </c>
      <c r="AW1504" s="302" t="s">
        <v>137</v>
      </c>
      <c r="AX1504" s="176" t="s">
        <v>132</v>
      </c>
      <c r="AY1504" s="176" t="s">
        <v>137</v>
      </c>
      <c r="AZ1504" s="302" t="s">
        <v>137</v>
      </c>
      <c r="BA1504" s="176" t="s">
        <v>132</v>
      </c>
      <c r="BB1504" s="176" t="s">
        <v>137</v>
      </c>
      <c r="BC1504" s="302" t="s">
        <v>137</v>
      </c>
      <c r="BD1504" s="176">
        <v>1</v>
      </c>
      <c r="BE1504" s="176">
        <v>0</v>
      </c>
      <c r="BF1504" s="503">
        <v>0</v>
      </c>
      <c r="BG1504" s="302" t="s">
        <v>9650</v>
      </c>
      <c r="BH1504" s="176">
        <v>0</v>
      </c>
      <c r="BI1504" s="302" t="s">
        <v>137</v>
      </c>
      <c r="BJ1504" s="176">
        <v>1</v>
      </c>
      <c r="BK1504" s="176">
        <v>1</v>
      </c>
      <c r="BL1504" s="503">
        <v>1</v>
      </c>
      <c r="BM1504" s="302" t="s">
        <v>137</v>
      </c>
      <c r="BN1504" s="176">
        <v>0</v>
      </c>
      <c r="BO1504" s="302" t="s">
        <v>137</v>
      </c>
      <c r="BP1504" s="176">
        <v>0</v>
      </c>
      <c r="BQ1504" s="176">
        <v>0</v>
      </c>
      <c r="BR1504" s="503" t="s">
        <v>148</v>
      </c>
      <c r="BS1504" s="302" t="s">
        <v>137</v>
      </c>
      <c r="BT1504" s="176">
        <v>0</v>
      </c>
      <c r="BU1504" s="302" t="s">
        <v>137</v>
      </c>
      <c r="BV1504" s="176">
        <v>0</v>
      </c>
      <c r="BW1504" s="176">
        <v>0</v>
      </c>
      <c r="BX1504" s="498" t="s">
        <v>148</v>
      </c>
      <c r="BY1504" s="302"/>
      <c r="BZ1504" s="176">
        <v>0</v>
      </c>
      <c r="CA1504" s="302" t="s">
        <v>137</v>
      </c>
      <c r="CB1504" s="176">
        <v>0</v>
      </c>
      <c r="CC1504" s="176">
        <v>0</v>
      </c>
      <c r="CD1504" s="498" t="s">
        <v>148</v>
      </c>
      <c r="CE1504" s="302" t="s">
        <v>137</v>
      </c>
      <c r="CF1504" s="176">
        <v>0</v>
      </c>
      <c r="CG1504" s="302" t="s">
        <v>137</v>
      </c>
      <c r="CH1504" s="176">
        <v>0</v>
      </c>
      <c r="CI1504" s="176">
        <v>0</v>
      </c>
      <c r="CJ1504" s="498" t="s">
        <v>148</v>
      </c>
      <c r="CK1504" s="176" t="s">
        <v>137</v>
      </c>
      <c r="CL1504" s="176">
        <v>0</v>
      </c>
      <c r="CM1504" s="302" t="s">
        <v>137</v>
      </c>
      <c r="CN1504" s="176">
        <v>0</v>
      </c>
      <c r="CO1504" s="176">
        <v>0</v>
      </c>
      <c r="CP1504" s="498" t="s">
        <v>148</v>
      </c>
      <c r="CQ1504" s="302" t="s">
        <v>137</v>
      </c>
      <c r="CR1504" s="176">
        <v>0</v>
      </c>
      <c r="CS1504" s="302" t="s">
        <v>137</v>
      </c>
      <c r="CT1504" s="176">
        <v>0</v>
      </c>
      <c r="CU1504" s="176">
        <v>0</v>
      </c>
      <c r="CV1504" s="498" t="s">
        <v>148</v>
      </c>
      <c r="CW1504" s="302" t="s">
        <v>137</v>
      </c>
      <c r="CX1504" s="176">
        <v>0</v>
      </c>
      <c r="CY1504" s="302" t="s">
        <v>137</v>
      </c>
      <c r="CZ1504" s="176">
        <v>1</v>
      </c>
      <c r="DA1504" s="176">
        <v>1</v>
      </c>
      <c r="DB1504" s="499">
        <v>1</v>
      </c>
      <c r="DC1504" s="302" t="s">
        <v>137</v>
      </c>
      <c r="DD1504" s="176">
        <v>0</v>
      </c>
      <c r="DE1504" s="302" t="s">
        <v>137</v>
      </c>
      <c r="DF1504" s="176">
        <v>0</v>
      </c>
      <c r="DG1504" s="176">
        <v>0</v>
      </c>
      <c r="DH1504" s="499" t="s">
        <v>148</v>
      </c>
      <c r="DI1504" s="302" t="s">
        <v>137</v>
      </c>
      <c r="DJ1504" s="176">
        <v>0</v>
      </c>
      <c r="DK1504" s="302" t="s">
        <v>137</v>
      </c>
      <c r="DL1504" s="176">
        <v>0</v>
      </c>
      <c r="DM1504" s="176">
        <v>0</v>
      </c>
      <c r="DN1504" s="499" t="s">
        <v>148</v>
      </c>
      <c r="DO1504" s="302" t="s">
        <v>137</v>
      </c>
      <c r="DP1504" s="176">
        <v>0</v>
      </c>
      <c r="DQ1504" s="302" t="s">
        <v>137</v>
      </c>
      <c r="DR1504" s="176">
        <v>1</v>
      </c>
      <c r="DS1504" s="176">
        <v>0</v>
      </c>
      <c r="DT1504" s="498">
        <v>0</v>
      </c>
      <c r="DU1504" s="302" t="s">
        <v>9651</v>
      </c>
      <c r="DV1504" s="176">
        <v>0</v>
      </c>
      <c r="DW1504" s="302" t="s">
        <v>137</v>
      </c>
      <c r="DX1504" s="176">
        <v>0</v>
      </c>
      <c r="DY1504" s="176">
        <v>0</v>
      </c>
      <c r="DZ1504" s="503" t="s">
        <v>148</v>
      </c>
      <c r="EA1504" s="302" t="s">
        <v>137</v>
      </c>
      <c r="EB1504" s="176">
        <v>0</v>
      </c>
      <c r="EC1504" s="302" t="s">
        <v>137</v>
      </c>
      <c r="ED1504" s="176">
        <v>0</v>
      </c>
      <c r="EE1504" s="176">
        <v>0</v>
      </c>
      <c r="EF1504" s="503" t="s">
        <v>148</v>
      </c>
      <c r="EG1504" s="302" t="s">
        <v>137</v>
      </c>
      <c r="EH1504" s="176">
        <v>0</v>
      </c>
      <c r="EI1504" s="302" t="s">
        <v>137</v>
      </c>
      <c r="EJ1504" s="176">
        <v>1</v>
      </c>
      <c r="EK1504" s="176">
        <v>0</v>
      </c>
      <c r="EL1504" s="503">
        <v>0</v>
      </c>
      <c r="EM1504" s="302" t="s">
        <v>560</v>
      </c>
      <c r="EN1504" s="176">
        <v>1</v>
      </c>
      <c r="EO1504" s="302" t="s">
        <v>9652</v>
      </c>
      <c r="EP1504" s="176">
        <v>1</v>
      </c>
      <c r="EQ1504" s="176">
        <v>0</v>
      </c>
      <c r="ER1504" s="498">
        <v>0</v>
      </c>
      <c r="ES1504" s="302" t="s">
        <v>560</v>
      </c>
      <c r="ET1504" s="176">
        <v>1</v>
      </c>
      <c r="EU1504" s="302" t="s">
        <v>9652</v>
      </c>
      <c r="EV1504" s="176">
        <v>1</v>
      </c>
      <c r="EW1504" s="176">
        <v>0</v>
      </c>
      <c r="EX1504" s="498">
        <v>0</v>
      </c>
      <c r="EY1504" s="302" t="s">
        <v>13692</v>
      </c>
      <c r="EZ1504" s="176">
        <v>1</v>
      </c>
      <c r="FA1504" s="302" t="s">
        <v>13693</v>
      </c>
      <c r="FB1504" s="176">
        <v>0</v>
      </c>
      <c r="FC1504" s="176">
        <v>0</v>
      </c>
      <c r="FD1504" s="498" t="s">
        <v>148</v>
      </c>
      <c r="FE1504" s="302" t="s">
        <v>137</v>
      </c>
      <c r="FF1504" s="176">
        <v>0</v>
      </c>
      <c r="FG1504" s="302" t="s">
        <v>137</v>
      </c>
      <c r="FH1504" s="176">
        <v>0</v>
      </c>
      <c r="FI1504" s="176">
        <v>0</v>
      </c>
      <c r="FJ1504" s="498" t="s">
        <v>148</v>
      </c>
      <c r="FK1504" s="302" t="s">
        <v>137</v>
      </c>
      <c r="FL1504" s="176">
        <v>0</v>
      </c>
      <c r="FM1504" s="302" t="s">
        <v>137</v>
      </c>
      <c r="FN1504" s="176">
        <v>0</v>
      </c>
      <c r="FO1504" s="176">
        <v>0</v>
      </c>
      <c r="FP1504" s="498" t="s">
        <v>148</v>
      </c>
      <c r="FQ1504" s="302" t="s">
        <v>137</v>
      </c>
      <c r="FR1504" s="176">
        <v>0</v>
      </c>
      <c r="FS1504" s="302" t="s">
        <v>137</v>
      </c>
      <c r="FT1504" s="176">
        <v>0</v>
      </c>
      <c r="FU1504" s="176">
        <v>0</v>
      </c>
      <c r="FV1504" s="498" t="s">
        <v>148</v>
      </c>
      <c r="FW1504" s="302" t="s">
        <v>137</v>
      </c>
      <c r="FX1504" s="176">
        <v>0</v>
      </c>
      <c r="FY1504" s="302" t="s">
        <v>137</v>
      </c>
      <c r="FZ1504" s="176">
        <v>1</v>
      </c>
      <c r="GA1504" s="176">
        <v>1</v>
      </c>
      <c r="GB1504" s="498">
        <v>1</v>
      </c>
      <c r="GC1504" s="302" t="s">
        <v>137</v>
      </c>
      <c r="GD1504" s="176">
        <v>0</v>
      </c>
      <c r="GE1504" s="302" t="s">
        <v>137</v>
      </c>
      <c r="GF1504" s="176">
        <v>3</v>
      </c>
      <c r="GG1504" s="176">
        <v>3</v>
      </c>
      <c r="GH1504" s="498">
        <v>1</v>
      </c>
      <c r="GI1504" s="302"/>
      <c r="GJ1504" s="176">
        <v>0</v>
      </c>
      <c r="GK1504" s="302" t="s">
        <v>137</v>
      </c>
      <c r="GL1504" s="176" t="s">
        <v>143</v>
      </c>
      <c r="GM1504" s="302" t="s">
        <v>1431</v>
      </c>
      <c r="GN1504" s="299" t="s">
        <v>146</v>
      </c>
      <c r="GO1504" s="504"/>
      <c r="GP1504" s="504"/>
      <c r="GQ1504" s="176" t="s">
        <v>145</v>
      </c>
      <c r="GR1504" s="176" t="s">
        <v>146</v>
      </c>
      <c r="GS1504" s="176"/>
      <c r="GT1504" s="176"/>
      <c r="GU1504" s="176"/>
      <c r="GV1504" s="176"/>
      <c r="GW1504" s="302"/>
      <c r="GX1504" s="176"/>
      <c r="GY1504" s="176"/>
      <c r="GZ1504" s="176"/>
      <c r="HA1504" s="176"/>
      <c r="HB1504" s="176"/>
      <c r="HC1504" s="176"/>
      <c r="HD1504" s="557" t="s">
        <v>132</v>
      </c>
      <c r="HE1504" s="550"/>
      <c r="HF1504" s="558" t="s">
        <v>132</v>
      </c>
      <c r="HG1504" s="550"/>
      <c r="HH1504" s="550"/>
      <c r="HI1504" s="558" t="s">
        <v>132</v>
      </c>
      <c r="HJ1504" s="558" t="s">
        <v>148</v>
      </c>
      <c r="HK1504" s="550"/>
    </row>
    <row r="1505" spans="1:219" s="164" customFormat="1" ht="115" customHeight="1">
      <c r="A1505" s="495" t="s">
        <v>19011</v>
      </c>
      <c r="B1505" s="176" t="s">
        <v>9377</v>
      </c>
      <c r="C1505" s="176" t="s">
        <v>9653</v>
      </c>
      <c r="D1505" s="176" t="s">
        <v>120</v>
      </c>
      <c r="E1505" s="176" t="s">
        <v>132</v>
      </c>
      <c r="F1505" s="302" t="s">
        <v>137</v>
      </c>
      <c r="G1505" s="302" t="s">
        <v>137</v>
      </c>
      <c r="H1505" s="176" t="s">
        <v>132</v>
      </c>
      <c r="I1505" s="302" t="s">
        <v>137</v>
      </c>
      <c r="J1505" s="302" t="s">
        <v>137</v>
      </c>
      <c r="K1505" s="501" t="s">
        <v>138</v>
      </c>
      <c r="L1505" s="302" t="s">
        <v>137</v>
      </c>
      <c r="M1505" s="502" t="s">
        <v>137</v>
      </c>
      <c r="N1505" s="176" t="s">
        <v>138</v>
      </c>
      <c r="O1505" s="302" t="s">
        <v>137</v>
      </c>
      <c r="P1505" s="302" t="s">
        <v>137</v>
      </c>
      <c r="Q1505" s="176" t="s">
        <v>132</v>
      </c>
      <c r="R1505" s="302" t="s">
        <v>137</v>
      </c>
      <c r="S1505" s="302" t="s">
        <v>137</v>
      </c>
      <c r="T1505" s="176" t="s">
        <v>138</v>
      </c>
      <c r="U1505" s="302" t="s">
        <v>137</v>
      </c>
      <c r="V1505" s="302" t="s">
        <v>137</v>
      </c>
      <c r="W1505" s="176" t="s">
        <v>132</v>
      </c>
      <c r="X1505" s="302" t="s">
        <v>137</v>
      </c>
      <c r="Y1505" s="302" t="s">
        <v>137</v>
      </c>
      <c r="Z1505" s="176" t="s">
        <v>132</v>
      </c>
      <c r="AA1505" s="176" t="s">
        <v>137</v>
      </c>
      <c r="AB1505" s="302" t="s">
        <v>137</v>
      </c>
      <c r="AC1505" s="176" t="s">
        <v>132</v>
      </c>
      <c r="AD1505" s="176" t="s">
        <v>137</v>
      </c>
      <c r="AE1505" s="302" t="s">
        <v>137</v>
      </c>
      <c r="AF1505" s="492" t="s">
        <v>148</v>
      </c>
      <c r="AG1505" s="176"/>
      <c r="AH1505" s="295"/>
      <c r="AI1505" s="176" t="s">
        <v>132</v>
      </c>
      <c r="AJ1505" s="176" t="s">
        <v>137</v>
      </c>
      <c r="AK1505" s="302" t="s">
        <v>137</v>
      </c>
      <c r="AL1505" s="176" t="s">
        <v>132</v>
      </c>
      <c r="AM1505" s="176" t="s">
        <v>137</v>
      </c>
      <c r="AN1505" s="302" t="s">
        <v>137</v>
      </c>
      <c r="AO1505" s="176" t="s">
        <v>138</v>
      </c>
      <c r="AP1505" s="176" t="s">
        <v>137</v>
      </c>
      <c r="AQ1505" s="302" t="s">
        <v>137</v>
      </c>
      <c r="AR1505" s="176" t="s">
        <v>132</v>
      </c>
      <c r="AS1505" s="176" t="s">
        <v>137</v>
      </c>
      <c r="AT1505" s="302" t="s">
        <v>137</v>
      </c>
      <c r="AU1505" s="176" t="s">
        <v>132</v>
      </c>
      <c r="AV1505" s="302" t="s">
        <v>137</v>
      </c>
      <c r="AW1505" s="302" t="s">
        <v>137</v>
      </c>
      <c r="AX1505" s="176" t="s">
        <v>132</v>
      </c>
      <c r="AY1505" s="176" t="s">
        <v>137</v>
      </c>
      <c r="AZ1505" s="302" t="s">
        <v>137</v>
      </c>
      <c r="BA1505" s="176" t="s">
        <v>138</v>
      </c>
      <c r="BB1505" s="176" t="s">
        <v>137</v>
      </c>
      <c r="BC1505" s="302" t="s">
        <v>137</v>
      </c>
      <c r="BD1505" s="176">
        <v>1</v>
      </c>
      <c r="BE1505" s="176">
        <v>0</v>
      </c>
      <c r="BF1505" s="503">
        <v>0</v>
      </c>
      <c r="BG1505" s="302" t="s">
        <v>19012</v>
      </c>
      <c r="BH1505" s="176">
        <v>0</v>
      </c>
      <c r="BI1505" s="302"/>
      <c r="BJ1505" s="176">
        <v>1</v>
      </c>
      <c r="BK1505" s="176">
        <v>0</v>
      </c>
      <c r="BL1505" s="503">
        <v>0</v>
      </c>
      <c r="BM1505" s="302" t="s">
        <v>9654</v>
      </c>
      <c r="BN1505" s="176">
        <v>1</v>
      </c>
      <c r="BO1505" s="302" t="s">
        <v>9655</v>
      </c>
      <c r="BP1505" s="176">
        <v>1</v>
      </c>
      <c r="BQ1505" s="176">
        <v>0</v>
      </c>
      <c r="BR1505" s="503">
        <v>0</v>
      </c>
      <c r="BS1505" s="302" t="s">
        <v>9656</v>
      </c>
      <c r="BT1505" s="176">
        <v>0</v>
      </c>
      <c r="BU1505" s="302" t="s">
        <v>137</v>
      </c>
      <c r="BV1505" s="176">
        <v>0</v>
      </c>
      <c r="BW1505" s="176">
        <v>0</v>
      </c>
      <c r="BX1505" s="498" t="s">
        <v>148</v>
      </c>
      <c r="BY1505" s="302"/>
      <c r="BZ1505" s="176">
        <v>0</v>
      </c>
      <c r="CA1505" s="302" t="s">
        <v>137</v>
      </c>
      <c r="CB1505" s="176">
        <v>0</v>
      </c>
      <c r="CC1505" s="176">
        <v>0</v>
      </c>
      <c r="CD1505" s="498" t="s">
        <v>148</v>
      </c>
      <c r="CE1505" s="302" t="s">
        <v>137</v>
      </c>
      <c r="CF1505" s="176">
        <v>0</v>
      </c>
      <c r="CG1505" s="302" t="s">
        <v>137</v>
      </c>
      <c r="CH1505" s="176">
        <v>0</v>
      </c>
      <c r="CI1505" s="176">
        <v>0</v>
      </c>
      <c r="CJ1505" s="498" t="s">
        <v>148</v>
      </c>
      <c r="CK1505" s="176" t="s">
        <v>137</v>
      </c>
      <c r="CL1505" s="176">
        <v>0</v>
      </c>
      <c r="CM1505" s="302" t="s">
        <v>137</v>
      </c>
      <c r="CN1505" s="176">
        <v>0</v>
      </c>
      <c r="CO1505" s="176">
        <v>0</v>
      </c>
      <c r="CP1505" s="498" t="s">
        <v>148</v>
      </c>
      <c r="CQ1505" s="302" t="s">
        <v>137</v>
      </c>
      <c r="CR1505" s="176">
        <v>0</v>
      </c>
      <c r="CS1505" s="302" t="s">
        <v>137</v>
      </c>
      <c r="CT1505" s="176">
        <v>0</v>
      </c>
      <c r="CU1505" s="176">
        <v>0</v>
      </c>
      <c r="CV1505" s="498" t="s">
        <v>148</v>
      </c>
      <c r="CW1505" s="302" t="s">
        <v>137</v>
      </c>
      <c r="CX1505" s="176">
        <v>0</v>
      </c>
      <c r="CY1505" s="302" t="s">
        <v>137</v>
      </c>
      <c r="CZ1505" s="176">
        <v>0</v>
      </c>
      <c r="DA1505" s="176">
        <v>0</v>
      </c>
      <c r="DB1505" s="499" t="s">
        <v>148</v>
      </c>
      <c r="DC1505" s="302" t="s">
        <v>137</v>
      </c>
      <c r="DD1505" s="176">
        <v>0</v>
      </c>
      <c r="DE1505" s="302" t="s">
        <v>137</v>
      </c>
      <c r="DF1505" s="176">
        <v>0</v>
      </c>
      <c r="DG1505" s="176">
        <v>0</v>
      </c>
      <c r="DH1505" s="499" t="s">
        <v>148</v>
      </c>
      <c r="DI1505" s="302" t="s">
        <v>137</v>
      </c>
      <c r="DJ1505" s="176">
        <v>0</v>
      </c>
      <c r="DK1505" s="302" t="s">
        <v>137</v>
      </c>
      <c r="DL1505" s="176">
        <v>0</v>
      </c>
      <c r="DM1505" s="176">
        <v>0</v>
      </c>
      <c r="DN1505" s="499" t="s">
        <v>148</v>
      </c>
      <c r="DO1505" s="302" t="s">
        <v>137</v>
      </c>
      <c r="DP1505" s="176">
        <v>0</v>
      </c>
      <c r="DQ1505" s="302" t="s">
        <v>137</v>
      </c>
      <c r="DR1505" s="176">
        <v>25</v>
      </c>
      <c r="DS1505" s="176">
        <v>0</v>
      </c>
      <c r="DT1505" s="498">
        <v>0</v>
      </c>
      <c r="DU1505" s="302" t="s">
        <v>9657</v>
      </c>
      <c r="DV1505" s="176">
        <v>0</v>
      </c>
      <c r="DW1505" s="302" t="s">
        <v>137</v>
      </c>
      <c r="DX1505" s="176">
        <v>0</v>
      </c>
      <c r="DY1505" s="176">
        <v>0</v>
      </c>
      <c r="DZ1505" s="503" t="s">
        <v>148</v>
      </c>
      <c r="EA1505" s="302" t="s">
        <v>137</v>
      </c>
      <c r="EB1505" s="176">
        <v>0</v>
      </c>
      <c r="EC1505" s="302" t="s">
        <v>137</v>
      </c>
      <c r="ED1505" s="176">
        <v>0</v>
      </c>
      <c r="EE1505" s="176">
        <v>0</v>
      </c>
      <c r="EF1505" s="503" t="s">
        <v>148</v>
      </c>
      <c r="EG1505" s="302" t="s">
        <v>137</v>
      </c>
      <c r="EH1505" s="176">
        <v>0</v>
      </c>
      <c r="EI1505" s="302" t="s">
        <v>137</v>
      </c>
      <c r="EJ1505" s="176">
        <v>0</v>
      </c>
      <c r="EK1505" s="176">
        <v>0</v>
      </c>
      <c r="EL1505" s="503" t="s">
        <v>148</v>
      </c>
      <c r="EM1505" s="302" t="s">
        <v>137</v>
      </c>
      <c r="EN1505" s="176">
        <v>0</v>
      </c>
      <c r="EO1505" s="302" t="s">
        <v>137</v>
      </c>
      <c r="EP1505" s="176">
        <v>0</v>
      </c>
      <c r="EQ1505" s="176">
        <v>0</v>
      </c>
      <c r="ER1505" s="498" t="s">
        <v>148</v>
      </c>
      <c r="ES1505" s="302" t="s">
        <v>137</v>
      </c>
      <c r="ET1505" s="176">
        <v>0</v>
      </c>
      <c r="EU1505" s="302" t="s">
        <v>137</v>
      </c>
      <c r="EV1505" s="176">
        <v>2</v>
      </c>
      <c r="EW1505" s="176">
        <v>0</v>
      </c>
      <c r="EX1505" s="498">
        <v>0</v>
      </c>
      <c r="EY1505" s="302" t="s">
        <v>13694</v>
      </c>
      <c r="EZ1505" s="176">
        <v>2</v>
      </c>
      <c r="FA1505" s="302" t="s">
        <v>13695</v>
      </c>
      <c r="FB1505" s="176">
        <v>0</v>
      </c>
      <c r="FC1505" s="176">
        <v>0</v>
      </c>
      <c r="FD1505" s="498" t="s">
        <v>148</v>
      </c>
      <c r="FE1505" s="302" t="s">
        <v>137</v>
      </c>
      <c r="FF1505" s="176">
        <v>0</v>
      </c>
      <c r="FG1505" s="302" t="s">
        <v>137</v>
      </c>
      <c r="FH1505" s="176">
        <v>0</v>
      </c>
      <c r="FI1505" s="176">
        <v>0</v>
      </c>
      <c r="FJ1505" s="498" t="s">
        <v>148</v>
      </c>
      <c r="FK1505" s="302" t="s">
        <v>137</v>
      </c>
      <c r="FL1505" s="176">
        <v>0</v>
      </c>
      <c r="FM1505" s="302" t="s">
        <v>137</v>
      </c>
      <c r="FN1505" s="176">
        <v>0</v>
      </c>
      <c r="FO1505" s="176">
        <v>0</v>
      </c>
      <c r="FP1505" s="498" t="s">
        <v>148</v>
      </c>
      <c r="FQ1505" s="302" t="s">
        <v>137</v>
      </c>
      <c r="FR1505" s="176">
        <v>0</v>
      </c>
      <c r="FS1505" s="302" t="s">
        <v>137</v>
      </c>
      <c r="FT1505" s="176">
        <v>0</v>
      </c>
      <c r="FU1505" s="176">
        <v>0</v>
      </c>
      <c r="FV1505" s="498" t="s">
        <v>148</v>
      </c>
      <c r="FW1505" s="302" t="s">
        <v>137</v>
      </c>
      <c r="FX1505" s="176">
        <v>0</v>
      </c>
      <c r="FY1505" s="302" t="s">
        <v>137</v>
      </c>
      <c r="FZ1505" s="176">
        <v>0</v>
      </c>
      <c r="GA1505" s="176">
        <v>0</v>
      </c>
      <c r="GB1505" s="498" t="s">
        <v>148</v>
      </c>
      <c r="GC1505" s="302" t="s">
        <v>137</v>
      </c>
      <c r="GD1505" s="176">
        <v>0</v>
      </c>
      <c r="GE1505" s="302" t="s">
        <v>137</v>
      </c>
      <c r="GF1505" s="176">
        <v>1</v>
      </c>
      <c r="GG1505" s="176">
        <v>0</v>
      </c>
      <c r="GH1505" s="498">
        <v>0</v>
      </c>
      <c r="GI1505" s="302" t="s">
        <v>17010</v>
      </c>
      <c r="GJ1505" s="176">
        <v>0</v>
      </c>
      <c r="GK1505" s="302" t="s">
        <v>137</v>
      </c>
      <c r="GL1505" s="176" t="s">
        <v>143</v>
      </c>
      <c r="GM1505" s="302" t="s">
        <v>1431</v>
      </c>
      <c r="GN1505" s="299" t="s">
        <v>133</v>
      </c>
      <c r="GO1505" s="504"/>
      <c r="GP1505" s="504"/>
      <c r="GQ1505" s="176" t="s">
        <v>145</v>
      </c>
      <c r="GR1505" s="176" t="s">
        <v>146</v>
      </c>
      <c r="GS1505" s="176"/>
      <c r="GT1505" s="176"/>
      <c r="GU1505" s="176"/>
      <c r="GV1505" s="176"/>
      <c r="GW1505" s="302"/>
      <c r="GX1505" s="176"/>
      <c r="GY1505" s="176"/>
      <c r="GZ1505" s="176"/>
      <c r="HA1505" s="176"/>
      <c r="HB1505" s="176"/>
      <c r="HC1505" s="176"/>
      <c r="HD1505" s="557" t="s">
        <v>132</v>
      </c>
      <c r="HE1505" s="550" t="s">
        <v>132</v>
      </c>
      <c r="HF1505" s="558" t="s">
        <v>132</v>
      </c>
      <c r="HG1505" s="550"/>
      <c r="HH1505" s="550"/>
      <c r="HI1505" s="558" t="s">
        <v>148</v>
      </c>
      <c r="HJ1505" s="558" t="s">
        <v>132</v>
      </c>
      <c r="HK1505" s="550" t="s">
        <v>19222</v>
      </c>
    </row>
    <row r="1506" spans="1:219" s="164" customFormat="1" ht="115" customHeight="1">
      <c r="A1506" s="495">
        <v>406023</v>
      </c>
      <c r="B1506" s="176" t="s">
        <v>9377</v>
      </c>
      <c r="C1506" s="176" t="s">
        <v>9658</v>
      </c>
      <c r="D1506" s="176" t="s">
        <v>117</v>
      </c>
      <c r="E1506" s="176" t="s">
        <v>132</v>
      </c>
      <c r="F1506" s="302" t="s">
        <v>137</v>
      </c>
      <c r="G1506" s="302" t="s">
        <v>137</v>
      </c>
      <c r="H1506" s="176" t="s">
        <v>132</v>
      </c>
      <c r="I1506" s="302" t="s">
        <v>137</v>
      </c>
      <c r="J1506" s="302" t="s">
        <v>137</v>
      </c>
      <c r="K1506" s="501" t="s">
        <v>138</v>
      </c>
      <c r="L1506" s="302" t="s">
        <v>137</v>
      </c>
      <c r="M1506" s="502" t="s">
        <v>137</v>
      </c>
      <c r="N1506" s="176" t="s">
        <v>138</v>
      </c>
      <c r="O1506" s="302" t="s">
        <v>137</v>
      </c>
      <c r="P1506" s="302" t="s">
        <v>137</v>
      </c>
      <c r="Q1506" s="176" t="s">
        <v>132</v>
      </c>
      <c r="R1506" s="302" t="s">
        <v>137</v>
      </c>
      <c r="S1506" s="302" t="s">
        <v>137</v>
      </c>
      <c r="T1506" s="176" t="s">
        <v>138</v>
      </c>
      <c r="U1506" s="302" t="s">
        <v>137</v>
      </c>
      <c r="V1506" s="302" t="s">
        <v>137</v>
      </c>
      <c r="W1506" s="176" t="s">
        <v>132</v>
      </c>
      <c r="X1506" s="302" t="s">
        <v>137</v>
      </c>
      <c r="Y1506" s="302" t="s">
        <v>137</v>
      </c>
      <c r="Z1506" s="176" t="s">
        <v>132</v>
      </c>
      <c r="AA1506" s="176" t="s">
        <v>137</v>
      </c>
      <c r="AB1506" s="302" t="s">
        <v>137</v>
      </c>
      <c r="AC1506" s="176"/>
      <c r="AD1506" s="176" t="s">
        <v>137</v>
      </c>
      <c r="AE1506" s="302" t="s">
        <v>137</v>
      </c>
      <c r="AF1506" s="492" t="s">
        <v>132</v>
      </c>
      <c r="AG1506" s="176"/>
      <c r="AH1506" s="295"/>
      <c r="AI1506" s="176" t="s">
        <v>132</v>
      </c>
      <c r="AJ1506" s="176" t="s">
        <v>137</v>
      </c>
      <c r="AK1506" s="302" t="s">
        <v>137</v>
      </c>
      <c r="AL1506" s="176" t="s">
        <v>132</v>
      </c>
      <c r="AM1506" s="176" t="s">
        <v>137</v>
      </c>
      <c r="AN1506" s="302" t="s">
        <v>137</v>
      </c>
      <c r="AO1506" s="176" t="s">
        <v>132</v>
      </c>
      <c r="AP1506" s="176" t="s">
        <v>137</v>
      </c>
      <c r="AQ1506" s="302" t="s">
        <v>137</v>
      </c>
      <c r="AR1506" s="176" t="s">
        <v>132</v>
      </c>
      <c r="AS1506" s="176" t="s">
        <v>137</v>
      </c>
      <c r="AT1506" s="302" t="s">
        <v>137</v>
      </c>
      <c r="AU1506" s="176" t="s">
        <v>132</v>
      </c>
      <c r="AV1506" s="302" t="s">
        <v>137</v>
      </c>
      <c r="AW1506" s="302" t="s">
        <v>137</v>
      </c>
      <c r="AX1506" s="176" t="s">
        <v>132</v>
      </c>
      <c r="AY1506" s="176" t="s">
        <v>137</v>
      </c>
      <c r="AZ1506" s="302" t="s">
        <v>137</v>
      </c>
      <c r="BA1506" s="176" t="s">
        <v>132</v>
      </c>
      <c r="BB1506" s="176" t="s">
        <v>137</v>
      </c>
      <c r="BC1506" s="302" t="s">
        <v>137</v>
      </c>
      <c r="BD1506" s="176">
        <v>3</v>
      </c>
      <c r="BE1506" s="176">
        <v>0</v>
      </c>
      <c r="BF1506" s="503">
        <v>0</v>
      </c>
      <c r="BG1506" s="302" t="s">
        <v>745</v>
      </c>
      <c r="BH1506" s="176">
        <v>0</v>
      </c>
      <c r="BI1506" s="302" t="s">
        <v>137</v>
      </c>
      <c r="BJ1506" s="176">
        <v>1</v>
      </c>
      <c r="BK1506" s="176">
        <v>0</v>
      </c>
      <c r="BL1506" s="503">
        <v>0</v>
      </c>
      <c r="BM1506" s="302" t="s">
        <v>745</v>
      </c>
      <c r="BN1506" s="176">
        <v>0</v>
      </c>
      <c r="BO1506" s="302" t="s">
        <v>137</v>
      </c>
      <c r="BP1506" s="176">
        <v>0</v>
      </c>
      <c r="BQ1506" s="176">
        <v>0</v>
      </c>
      <c r="BR1506" s="503" t="s">
        <v>148</v>
      </c>
      <c r="BS1506" s="302" t="s">
        <v>137</v>
      </c>
      <c r="BT1506" s="176">
        <v>0</v>
      </c>
      <c r="BU1506" s="302" t="s">
        <v>137</v>
      </c>
      <c r="BV1506" s="176">
        <v>0</v>
      </c>
      <c r="BW1506" s="176">
        <v>0</v>
      </c>
      <c r="BX1506" s="498" t="s">
        <v>148</v>
      </c>
      <c r="BY1506" s="302"/>
      <c r="BZ1506" s="176">
        <v>0</v>
      </c>
      <c r="CA1506" s="302" t="s">
        <v>137</v>
      </c>
      <c r="CB1506" s="176">
        <v>1</v>
      </c>
      <c r="CC1506" s="176">
        <v>1</v>
      </c>
      <c r="CD1506" s="498">
        <v>1</v>
      </c>
      <c r="CE1506" s="302" t="s">
        <v>137</v>
      </c>
      <c r="CF1506" s="176">
        <v>0</v>
      </c>
      <c r="CG1506" s="302" t="s">
        <v>137</v>
      </c>
      <c r="CH1506" s="176">
        <v>0</v>
      </c>
      <c r="CI1506" s="176">
        <v>0</v>
      </c>
      <c r="CJ1506" s="498" t="s">
        <v>148</v>
      </c>
      <c r="CK1506" s="176" t="s">
        <v>137</v>
      </c>
      <c r="CL1506" s="176">
        <v>0</v>
      </c>
      <c r="CM1506" s="302" t="s">
        <v>137</v>
      </c>
      <c r="CN1506" s="176">
        <v>0</v>
      </c>
      <c r="CO1506" s="176">
        <v>0</v>
      </c>
      <c r="CP1506" s="498" t="s">
        <v>148</v>
      </c>
      <c r="CQ1506" s="302" t="s">
        <v>137</v>
      </c>
      <c r="CR1506" s="176">
        <v>0</v>
      </c>
      <c r="CS1506" s="302" t="s">
        <v>137</v>
      </c>
      <c r="CT1506" s="176">
        <v>0</v>
      </c>
      <c r="CU1506" s="176">
        <v>0</v>
      </c>
      <c r="CV1506" s="498" t="s">
        <v>148</v>
      </c>
      <c r="CW1506" s="302" t="s">
        <v>137</v>
      </c>
      <c r="CX1506" s="176">
        <v>0</v>
      </c>
      <c r="CY1506" s="302" t="s">
        <v>137</v>
      </c>
      <c r="CZ1506" s="176">
        <v>0</v>
      </c>
      <c r="DA1506" s="176">
        <v>0</v>
      </c>
      <c r="DB1506" s="499" t="s">
        <v>148</v>
      </c>
      <c r="DC1506" s="302" t="s">
        <v>11095</v>
      </c>
      <c r="DD1506" s="176">
        <v>0</v>
      </c>
      <c r="DE1506" s="302" t="s">
        <v>11095</v>
      </c>
      <c r="DF1506" s="176">
        <v>0</v>
      </c>
      <c r="DG1506" s="176">
        <v>0</v>
      </c>
      <c r="DH1506" s="499" t="s">
        <v>148</v>
      </c>
      <c r="DI1506" s="302" t="s">
        <v>137</v>
      </c>
      <c r="DJ1506" s="176">
        <v>0</v>
      </c>
      <c r="DK1506" s="302" t="s">
        <v>137</v>
      </c>
      <c r="DL1506" s="176">
        <v>0</v>
      </c>
      <c r="DM1506" s="176">
        <v>0</v>
      </c>
      <c r="DN1506" s="499" t="s">
        <v>148</v>
      </c>
      <c r="DO1506" s="302" t="s">
        <v>137</v>
      </c>
      <c r="DP1506" s="176">
        <v>0</v>
      </c>
      <c r="DQ1506" s="302" t="s">
        <v>137</v>
      </c>
      <c r="DR1506" s="176">
        <v>22</v>
      </c>
      <c r="DS1506" s="176">
        <v>0</v>
      </c>
      <c r="DT1506" s="498">
        <v>0</v>
      </c>
      <c r="DU1506" s="302" t="s">
        <v>1274</v>
      </c>
      <c r="DV1506" s="176">
        <v>0</v>
      </c>
      <c r="DW1506" s="302" t="s">
        <v>137</v>
      </c>
      <c r="DX1506" s="176">
        <v>0</v>
      </c>
      <c r="DY1506" s="176">
        <v>0</v>
      </c>
      <c r="DZ1506" s="503" t="s">
        <v>148</v>
      </c>
      <c r="EA1506" s="302" t="s">
        <v>137</v>
      </c>
      <c r="EB1506" s="176">
        <v>0</v>
      </c>
      <c r="EC1506" s="302" t="s">
        <v>137</v>
      </c>
      <c r="ED1506" s="176">
        <v>0</v>
      </c>
      <c r="EE1506" s="176">
        <v>0</v>
      </c>
      <c r="EF1506" s="503" t="s">
        <v>148</v>
      </c>
      <c r="EG1506" s="302" t="s">
        <v>137</v>
      </c>
      <c r="EH1506" s="176">
        <v>0</v>
      </c>
      <c r="EI1506" s="302" t="s">
        <v>137</v>
      </c>
      <c r="EJ1506" s="176">
        <v>1</v>
      </c>
      <c r="EK1506" s="176">
        <v>0</v>
      </c>
      <c r="EL1506" s="503">
        <v>0</v>
      </c>
      <c r="EM1506" s="302" t="s">
        <v>745</v>
      </c>
      <c r="EN1506" s="176">
        <v>1</v>
      </c>
      <c r="EO1506" s="302" t="s">
        <v>745</v>
      </c>
      <c r="EP1506" s="176">
        <v>1</v>
      </c>
      <c r="EQ1506" s="176">
        <v>0</v>
      </c>
      <c r="ER1506" s="498">
        <v>0</v>
      </c>
      <c r="ES1506" s="302" t="s">
        <v>745</v>
      </c>
      <c r="ET1506" s="176">
        <v>0</v>
      </c>
      <c r="EU1506" s="302" t="s">
        <v>137</v>
      </c>
      <c r="EV1506" s="176">
        <v>5</v>
      </c>
      <c r="EW1506" s="176">
        <v>0</v>
      </c>
      <c r="EX1506" s="498">
        <v>0</v>
      </c>
      <c r="EY1506" s="302" t="s">
        <v>745</v>
      </c>
      <c r="EZ1506" s="176">
        <v>1</v>
      </c>
      <c r="FA1506" s="302" t="s">
        <v>13696</v>
      </c>
      <c r="FB1506" s="176">
        <v>0</v>
      </c>
      <c r="FC1506" s="176">
        <v>0</v>
      </c>
      <c r="FD1506" s="498" t="s">
        <v>148</v>
      </c>
      <c r="FE1506" s="302" t="s">
        <v>137</v>
      </c>
      <c r="FF1506" s="176">
        <v>0</v>
      </c>
      <c r="FG1506" s="302" t="s">
        <v>137</v>
      </c>
      <c r="FH1506" s="176">
        <v>0</v>
      </c>
      <c r="FI1506" s="176">
        <v>0</v>
      </c>
      <c r="FJ1506" s="498" t="s">
        <v>148</v>
      </c>
      <c r="FK1506" s="302" t="s">
        <v>137</v>
      </c>
      <c r="FL1506" s="176">
        <v>0</v>
      </c>
      <c r="FM1506" s="302" t="s">
        <v>137</v>
      </c>
      <c r="FN1506" s="176">
        <v>0</v>
      </c>
      <c r="FO1506" s="176">
        <v>0</v>
      </c>
      <c r="FP1506" s="498" t="s">
        <v>148</v>
      </c>
      <c r="FQ1506" s="302" t="s">
        <v>137</v>
      </c>
      <c r="FR1506" s="176">
        <v>0</v>
      </c>
      <c r="FS1506" s="302" t="s">
        <v>137</v>
      </c>
      <c r="FT1506" s="176">
        <v>1</v>
      </c>
      <c r="FU1506" s="176">
        <v>0</v>
      </c>
      <c r="FV1506" s="498">
        <v>0</v>
      </c>
      <c r="FW1506" s="302" t="s">
        <v>15406</v>
      </c>
      <c r="FX1506" s="176">
        <v>1</v>
      </c>
      <c r="FY1506" s="302" t="s">
        <v>15407</v>
      </c>
      <c r="FZ1506" s="176">
        <v>1</v>
      </c>
      <c r="GA1506" s="176">
        <v>1</v>
      </c>
      <c r="GB1506" s="498">
        <v>1</v>
      </c>
      <c r="GC1506" s="302" t="s">
        <v>11095</v>
      </c>
      <c r="GD1506" s="176">
        <v>0</v>
      </c>
      <c r="GE1506" s="302" t="s">
        <v>11095</v>
      </c>
      <c r="GF1506" s="176">
        <v>4</v>
      </c>
      <c r="GG1506" s="176">
        <v>0</v>
      </c>
      <c r="GH1506" s="498">
        <v>0</v>
      </c>
      <c r="GI1506" s="302" t="s">
        <v>745</v>
      </c>
      <c r="GJ1506" s="176">
        <v>0</v>
      </c>
      <c r="GK1506" s="302" t="s">
        <v>137</v>
      </c>
      <c r="GL1506" s="176" t="s">
        <v>143</v>
      </c>
      <c r="GM1506" s="302" t="s">
        <v>1431</v>
      </c>
      <c r="GN1506" s="299" t="s">
        <v>133</v>
      </c>
      <c r="GO1506" s="504"/>
      <c r="GP1506" s="504"/>
      <c r="GQ1506" s="176" t="s">
        <v>145</v>
      </c>
      <c r="GR1506" s="176" t="s">
        <v>146</v>
      </c>
      <c r="GS1506" s="176"/>
      <c r="GT1506" s="176"/>
      <c r="GU1506" s="176"/>
      <c r="GV1506" s="176"/>
      <c r="GW1506" s="302"/>
      <c r="GX1506" s="176"/>
      <c r="GY1506" s="176"/>
      <c r="GZ1506" s="176"/>
      <c r="HA1506" s="176"/>
      <c r="HB1506" s="176"/>
      <c r="HC1506" s="176"/>
      <c r="HD1506" s="557" t="s">
        <v>132</v>
      </c>
      <c r="HE1506" s="550" t="s">
        <v>132</v>
      </c>
      <c r="HF1506" s="558" t="s">
        <v>132</v>
      </c>
      <c r="HG1506" s="550"/>
      <c r="HH1506" s="550"/>
      <c r="HI1506" s="558" t="s">
        <v>132</v>
      </c>
      <c r="HJ1506" s="558" t="s">
        <v>148</v>
      </c>
      <c r="HK1506" s="550"/>
    </row>
    <row r="1507" spans="1:219" s="164" customFormat="1" ht="115" customHeight="1">
      <c r="A1507" s="495">
        <v>406040</v>
      </c>
      <c r="B1507" s="176" t="s">
        <v>9377</v>
      </c>
      <c r="C1507" s="176" t="s">
        <v>9659</v>
      </c>
      <c r="D1507" s="176" t="s">
        <v>117</v>
      </c>
      <c r="E1507" s="176" t="s">
        <v>132</v>
      </c>
      <c r="F1507" s="302" t="s">
        <v>137</v>
      </c>
      <c r="G1507" s="302" t="s">
        <v>137</v>
      </c>
      <c r="H1507" s="176" t="s">
        <v>132</v>
      </c>
      <c r="I1507" s="302" t="s">
        <v>137</v>
      </c>
      <c r="J1507" s="302" t="s">
        <v>137</v>
      </c>
      <c r="K1507" s="501" t="s">
        <v>138</v>
      </c>
      <c r="L1507" s="302" t="s">
        <v>137</v>
      </c>
      <c r="M1507" s="502" t="s">
        <v>137</v>
      </c>
      <c r="N1507" s="176" t="s">
        <v>138</v>
      </c>
      <c r="O1507" s="302" t="s">
        <v>137</v>
      </c>
      <c r="P1507" s="302" t="s">
        <v>137</v>
      </c>
      <c r="Q1507" s="176" t="s">
        <v>138</v>
      </c>
      <c r="R1507" s="176"/>
      <c r="S1507" s="302"/>
      <c r="T1507" s="176" t="s">
        <v>132</v>
      </c>
      <c r="U1507" s="302" t="s">
        <v>137</v>
      </c>
      <c r="V1507" s="302" t="s">
        <v>137</v>
      </c>
      <c r="W1507" s="176" t="s">
        <v>132</v>
      </c>
      <c r="X1507" s="302" t="s">
        <v>137</v>
      </c>
      <c r="Y1507" s="302" t="s">
        <v>137</v>
      </c>
      <c r="Z1507" s="176" t="s">
        <v>132</v>
      </c>
      <c r="AA1507" s="176" t="s">
        <v>137</v>
      </c>
      <c r="AB1507" s="302" t="s">
        <v>137</v>
      </c>
      <c r="AC1507" s="176" t="s">
        <v>132</v>
      </c>
      <c r="AD1507" s="176" t="s">
        <v>137</v>
      </c>
      <c r="AE1507" s="302" t="s">
        <v>137</v>
      </c>
      <c r="AF1507" s="492" t="s">
        <v>148</v>
      </c>
      <c r="AG1507" s="176"/>
      <c r="AH1507" s="295"/>
      <c r="AI1507" s="176" t="s">
        <v>132</v>
      </c>
      <c r="AJ1507" s="176" t="s">
        <v>137</v>
      </c>
      <c r="AK1507" s="302" t="s">
        <v>137</v>
      </c>
      <c r="AL1507" s="176" t="s">
        <v>138</v>
      </c>
      <c r="AM1507" s="176" t="s">
        <v>137</v>
      </c>
      <c r="AN1507" s="302" t="s">
        <v>137</v>
      </c>
      <c r="AO1507" s="176" t="s">
        <v>138</v>
      </c>
      <c r="AP1507" s="176" t="s">
        <v>137</v>
      </c>
      <c r="AQ1507" s="302" t="s">
        <v>137</v>
      </c>
      <c r="AR1507" s="176" t="s">
        <v>132</v>
      </c>
      <c r="AS1507" s="176" t="s">
        <v>137</v>
      </c>
      <c r="AT1507" s="302" t="s">
        <v>137</v>
      </c>
      <c r="AU1507" s="176" t="s">
        <v>138</v>
      </c>
      <c r="AV1507" s="176" t="s">
        <v>132</v>
      </c>
      <c r="AW1507" s="302" t="s">
        <v>9660</v>
      </c>
      <c r="AX1507" s="176" t="s">
        <v>138</v>
      </c>
      <c r="AY1507" s="176" t="s">
        <v>137</v>
      </c>
      <c r="AZ1507" s="302" t="s">
        <v>137</v>
      </c>
      <c r="BA1507" s="176" t="s">
        <v>138</v>
      </c>
      <c r="BB1507" s="176" t="s">
        <v>137</v>
      </c>
      <c r="BC1507" s="302" t="s">
        <v>137</v>
      </c>
      <c r="BD1507" s="176">
        <v>0</v>
      </c>
      <c r="BE1507" s="176">
        <v>0</v>
      </c>
      <c r="BF1507" s="503" t="s">
        <v>148</v>
      </c>
      <c r="BG1507" s="302" t="s">
        <v>15408</v>
      </c>
      <c r="BH1507" s="176">
        <v>0</v>
      </c>
      <c r="BI1507" s="302" t="s">
        <v>137</v>
      </c>
      <c r="BJ1507" s="176">
        <v>1</v>
      </c>
      <c r="BK1507" s="176">
        <v>0</v>
      </c>
      <c r="BL1507" s="503">
        <v>0</v>
      </c>
      <c r="BM1507" s="302" t="s">
        <v>15409</v>
      </c>
      <c r="BN1507" s="176">
        <v>0</v>
      </c>
      <c r="BO1507" s="302" t="s">
        <v>137</v>
      </c>
      <c r="BP1507" s="176">
        <v>2</v>
      </c>
      <c r="BQ1507" s="176">
        <v>0</v>
      </c>
      <c r="BR1507" s="503">
        <v>0</v>
      </c>
      <c r="BS1507" s="302" t="s">
        <v>15410</v>
      </c>
      <c r="BT1507" s="176">
        <v>0</v>
      </c>
      <c r="BU1507" s="302" t="s">
        <v>137</v>
      </c>
      <c r="BV1507" s="176">
        <v>0</v>
      </c>
      <c r="BW1507" s="176">
        <v>0</v>
      </c>
      <c r="BX1507" s="498" t="s">
        <v>148</v>
      </c>
      <c r="BY1507" s="302"/>
      <c r="BZ1507" s="176">
        <v>0</v>
      </c>
      <c r="CA1507" s="302" t="s">
        <v>137</v>
      </c>
      <c r="CB1507" s="176">
        <v>0</v>
      </c>
      <c r="CC1507" s="176">
        <v>0</v>
      </c>
      <c r="CD1507" s="498" t="s">
        <v>148</v>
      </c>
      <c r="CE1507" s="302" t="s">
        <v>137</v>
      </c>
      <c r="CF1507" s="176">
        <v>0</v>
      </c>
      <c r="CG1507" s="302" t="s">
        <v>137</v>
      </c>
      <c r="CH1507" s="176">
        <v>0</v>
      </c>
      <c r="CI1507" s="176">
        <v>0</v>
      </c>
      <c r="CJ1507" s="498" t="s">
        <v>148</v>
      </c>
      <c r="CK1507" s="176" t="s">
        <v>137</v>
      </c>
      <c r="CL1507" s="176">
        <v>0</v>
      </c>
      <c r="CM1507" s="302" t="s">
        <v>137</v>
      </c>
      <c r="CN1507" s="176">
        <v>0</v>
      </c>
      <c r="CO1507" s="176">
        <v>0</v>
      </c>
      <c r="CP1507" s="498" t="s">
        <v>148</v>
      </c>
      <c r="CQ1507" s="302" t="s">
        <v>137</v>
      </c>
      <c r="CR1507" s="176">
        <v>0</v>
      </c>
      <c r="CS1507" s="302" t="s">
        <v>137</v>
      </c>
      <c r="CT1507" s="176">
        <v>0</v>
      </c>
      <c r="CU1507" s="176">
        <v>0</v>
      </c>
      <c r="CV1507" s="498" t="s">
        <v>148</v>
      </c>
      <c r="CW1507" s="302" t="s">
        <v>137</v>
      </c>
      <c r="CX1507" s="176">
        <v>0</v>
      </c>
      <c r="CY1507" s="302" t="s">
        <v>137</v>
      </c>
      <c r="CZ1507" s="176">
        <v>0</v>
      </c>
      <c r="DA1507" s="176">
        <v>0</v>
      </c>
      <c r="DB1507" s="499" t="s">
        <v>148</v>
      </c>
      <c r="DC1507" s="302" t="s">
        <v>137</v>
      </c>
      <c r="DD1507" s="176">
        <v>0</v>
      </c>
      <c r="DE1507" s="302" t="s">
        <v>137</v>
      </c>
      <c r="DF1507" s="176">
        <v>0</v>
      </c>
      <c r="DG1507" s="176">
        <v>0</v>
      </c>
      <c r="DH1507" s="499" t="s">
        <v>148</v>
      </c>
      <c r="DI1507" s="302" t="s">
        <v>137</v>
      </c>
      <c r="DJ1507" s="176">
        <v>0</v>
      </c>
      <c r="DK1507" s="302" t="s">
        <v>137</v>
      </c>
      <c r="DL1507" s="176">
        <v>0</v>
      </c>
      <c r="DM1507" s="176">
        <v>0</v>
      </c>
      <c r="DN1507" s="499" t="s">
        <v>148</v>
      </c>
      <c r="DO1507" s="302" t="s">
        <v>137</v>
      </c>
      <c r="DP1507" s="176">
        <v>0</v>
      </c>
      <c r="DQ1507" s="302" t="s">
        <v>137</v>
      </c>
      <c r="DR1507" s="176">
        <v>16</v>
      </c>
      <c r="DS1507" s="176">
        <v>0</v>
      </c>
      <c r="DT1507" s="498">
        <v>0</v>
      </c>
      <c r="DU1507" s="302" t="s">
        <v>418</v>
      </c>
      <c r="DV1507" s="176">
        <v>0</v>
      </c>
      <c r="DW1507" s="302" t="s">
        <v>137</v>
      </c>
      <c r="DX1507" s="176">
        <v>0</v>
      </c>
      <c r="DY1507" s="176">
        <v>0</v>
      </c>
      <c r="DZ1507" s="503" t="s">
        <v>148</v>
      </c>
      <c r="EA1507" s="302" t="s">
        <v>137</v>
      </c>
      <c r="EB1507" s="176">
        <v>0</v>
      </c>
      <c r="EC1507" s="302" t="s">
        <v>137</v>
      </c>
      <c r="ED1507" s="176">
        <v>0</v>
      </c>
      <c r="EE1507" s="176">
        <v>0</v>
      </c>
      <c r="EF1507" s="503" t="s">
        <v>148</v>
      </c>
      <c r="EG1507" s="302" t="s">
        <v>137</v>
      </c>
      <c r="EH1507" s="176">
        <v>0</v>
      </c>
      <c r="EI1507" s="302" t="s">
        <v>137</v>
      </c>
      <c r="EJ1507" s="176">
        <v>1</v>
      </c>
      <c r="EK1507" s="176">
        <v>0</v>
      </c>
      <c r="EL1507" s="503">
        <v>0</v>
      </c>
      <c r="EM1507" s="302" t="s">
        <v>1806</v>
      </c>
      <c r="EN1507" s="176">
        <v>1</v>
      </c>
      <c r="EO1507" s="302" t="s">
        <v>15411</v>
      </c>
      <c r="EP1507" s="176">
        <v>0</v>
      </c>
      <c r="EQ1507" s="176">
        <v>0</v>
      </c>
      <c r="ER1507" s="498" t="s">
        <v>148</v>
      </c>
      <c r="ES1507" s="302" t="s">
        <v>137</v>
      </c>
      <c r="ET1507" s="176">
        <v>0</v>
      </c>
      <c r="EU1507" s="302" t="s">
        <v>137</v>
      </c>
      <c r="EV1507" s="176">
        <v>1</v>
      </c>
      <c r="EW1507" s="176">
        <v>0</v>
      </c>
      <c r="EX1507" s="498">
        <v>0</v>
      </c>
      <c r="EY1507" s="302" t="s">
        <v>1806</v>
      </c>
      <c r="EZ1507" s="176">
        <v>1</v>
      </c>
      <c r="FA1507" s="302" t="s">
        <v>15412</v>
      </c>
      <c r="FB1507" s="176">
        <v>1</v>
      </c>
      <c r="FC1507" s="176">
        <v>1</v>
      </c>
      <c r="FD1507" s="498">
        <v>1</v>
      </c>
      <c r="FE1507" s="302" t="s">
        <v>137</v>
      </c>
      <c r="FF1507" s="176">
        <v>0</v>
      </c>
      <c r="FG1507" s="302" t="s">
        <v>137</v>
      </c>
      <c r="FH1507" s="176">
        <v>0</v>
      </c>
      <c r="FI1507" s="176">
        <v>0</v>
      </c>
      <c r="FJ1507" s="498" t="s">
        <v>148</v>
      </c>
      <c r="FK1507" s="302" t="s">
        <v>137</v>
      </c>
      <c r="FL1507" s="176">
        <v>0</v>
      </c>
      <c r="FM1507" s="302" t="s">
        <v>137</v>
      </c>
      <c r="FN1507" s="176">
        <v>0</v>
      </c>
      <c r="FO1507" s="176">
        <v>0</v>
      </c>
      <c r="FP1507" s="498" t="s">
        <v>148</v>
      </c>
      <c r="FQ1507" s="302" t="s">
        <v>137</v>
      </c>
      <c r="FR1507" s="176">
        <v>0</v>
      </c>
      <c r="FS1507" s="302" t="s">
        <v>137</v>
      </c>
      <c r="FT1507" s="176">
        <v>0</v>
      </c>
      <c r="FU1507" s="176">
        <v>0</v>
      </c>
      <c r="FV1507" s="498" t="s">
        <v>148</v>
      </c>
      <c r="FW1507" s="302" t="s">
        <v>137</v>
      </c>
      <c r="FX1507" s="176">
        <v>0</v>
      </c>
      <c r="FY1507" s="302" t="s">
        <v>137</v>
      </c>
      <c r="FZ1507" s="176">
        <v>2</v>
      </c>
      <c r="GA1507" s="176">
        <v>1</v>
      </c>
      <c r="GB1507" s="498">
        <v>0.5</v>
      </c>
      <c r="GC1507" s="302" t="s">
        <v>1806</v>
      </c>
      <c r="GD1507" s="176">
        <v>1</v>
      </c>
      <c r="GE1507" s="302" t="s">
        <v>15413</v>
      </c>
      <c r="GF1507" s="176">
        <v>1</v>
      </c>
      <c r="GG1507" s="176">
        <v>0</v>
      </c>
      <c r="GH1507" s="498">
        <v>0</v>
      </c>
      <c r="GI1507" s="302" t="s">
        <v>15414</v>
      </c>
      <c r="GJ1507" s="176">
        <v>0</v>
      </c>
      <c r="GK1507" s="302" t="s">
        <v>137</v>
      </c>
      <c r="GL1507" s="176" t="s">
        <v>143</v>
      </c>
      <c r="GM1507" s="302"/>
      <c r="GN1507" s="299" t="s">
        <v>146</v>
      </c>
      <c r="GO1507" s="504"/>
      <c r="GP1507" s="504"/>
      <c r="GQ1507" s="176" t="s">
        <v>145</v>
      </c>
      <c r="GR1507" s="176" t="s">
        <v>146</v>
      </c>
      <c r="GS1507" s="176"/>
      <c r="GT1507" s="176"/>
      <c r="GU1507" s="176"/>
      <c r="GV1507" s="176"/>
      <c r="GW1507" s="302"/>
      <c r="GX1507" s="176"/>
      <c r="GY1507" s="176"/>
      <c r="GZ1507" s="176"/>
      <c r="HA1507" s="176"/>
      <c r="HB1507" s="176"/>
      <c r="HC1507" s="176"/>
      <c r="HD1507" s="557" t="s">
        <v>132</v>
      </c>
      <c r="HE1507" s="550" t="s">
        <v>132</v>
      </c>
      <c r="HF1507" s="558" t="s">
        <v>132</v>
      </c>
      <c r="HG1507" s="550"/>
      <c r="HH1507" s="550"/>
      <c r="HI1507" s="558" t="s">
        <v>148</v>
      </c>
      <c r="HJ1507" s="558" t="s">
        <v>132</v>
      </c>
      <c r="HK1507" s="550" t="s">
        <v>19431</v>
      </c>
    </row>
    <row r="1508" spans="1:219" s="164" customFormat="1" ht="115" customHeight="1">
      <c r="A1508" s="495">
        <v>406058</v>
      </c>
      <c r="B1508" s="176" t="s">
        <v>9377</v>
      </c>
      <c r="C1508" s="176" t="s">
        <v>2022</v>
      </c>
      <c r="D1508" s="176" t="s">
        <v>123</v>
      </c>
      <c r="E1508" s="176" t="s">
        <v>132</v>
      </c>
      <c r="F1508" s="302"/>
      <c r="G1508" s="302"/>
      <c r="H1508" s="176" t="s">
        <v>132</v>
      </c>
      <c r="I1508" s="302" t="s">
        <v>137</v>
      </c>
      <c r="J1508" s="302" t="s">
        <v>137</v>
      </c>
      <c r="K1508" s="501" t="s">
        <v>138</v>
      </c>
      <c r="L1508" s="176" t="s">
        <v>132</v>
      </c>
      <c r="M1508" s="502" t="s">
        <v>3122</v>
      </c>
      <c r="N1508" s="176" t="s">
        <v>138</v>
      </c>
      <c r="O1508" s="176" t="s">
        <v>132</v>
      </c>
      <c r="P1508" s="302" t="s">
        <v>3122</v>
      </c>
      <c r="Q1508" s="176" t="s">
        <v>138</v>
      </c>
      <c r="R1508" s="176" t="s">
        <v>132</v>
      </c>
      <c r="S1508" s="302" t="s">
        <v>3122</v>
      </c>
      <c r="T1508" s="176" t="s">
        <v>132</v>
      </c>
      <c r="U1508" s="302" t="s">
        <v>137</v>
      </c>
      <c r="V1508" s="302" t="s">
        <v>137</v>
      </c>
      <c r="W1508" s="176" t="s">
        <v>132</v>
      </c>
      <c r="X1508" s="302" t="s">
        <v>137</v>
      </c>
      <c r="Y1508" s="302" t="s">
        <v>137</v>
      </c>
      <c r="Z1508" s="176" t="s">
        <v>132</v>
      </c>
      <c r="AA1508" s="176" t="s">
        <v>137</v>
      </c>
      <c r="AB1508" s="302" t="s">
        <v>137</v>
      </c>
      <c r="AC1508" s="176" t="s">
        <v>132</v>
      </c>
      <c r="AD1508" s="176" t="s">
        <v>137</v>
      </c>
      <c r="AE1508" s="302" t="s">
        <v>137</v>
      </c>
      <c r="AF1508" s="492" t="s">
        <v>148</v>
      </c>
      <c r="AG1508" s="176"/>
      <c r="AH1508" s="295" t="s">
        <v>10870</v>
      </c>
      <c r="AI1508" s="176" t="s">
        <v>132</v>
      </c>
      <c r="AJ1508" s="176" t="s">
        <v>137</v>
      </c>
      <c r="AK1508" s="302" t="s">
        <v>137</v>
      </c>
      <c r="AL1508" s="176" t="s">
        <v>138</v>
      </c>
      <c r="AM1508" s="176" t="s">
        <v>132</v>
      </c>
      <c r="AN1508" s="302" t="s">
        <v>3122</v>
      </c>
      <c r="AO1508" s="176" t="s">
        <v>138</v>
      </c>
      <c r="AP1508" s="176" t="s">
        <v>137</v>
      </c>
      <c r="AQ1508" s="302" t="s">
        <v>137</v>
      </c>
      <c r="AR1508" s="176" t="s">
        <v>132</v>
      </c>
      <c r="AS1508" s="176" t="s">
        <v>137</v>
      </c>
      <c r="AT1508" s="302" t="s">
        <v>137</v>
      </c>
      <c r="AU1508" s="176" t="s">
        <v>132</v>
      </c>
      <c r="AV1508" s="302" t="s">
        <v>137</v>
      </c>
      <c r="AW1508" s="302" t="s">
        <v>137</v>
      </c>
      <c r="AX1508" s="176" t="s">
        <v>132</v>
      </c>
      <c r="AY1508" s="176" t="s">
        <v>137</v>
      </c>
      <c r="AZ1508" s="302" t="s">
        <v>137</v>
      </c>
      <c r="BA1508" s="176" t="s">
        <v>138</v>
      </c>
      <c r="BB1508" s="176" t="s">
        <v>132</v>
      </c>
      <c r="BC1508" s="302" t="s">
        <v>3122</v>
      </c>
      <c r="BD1508" s="176">
        <v>3</v>
      </c>
      <c r="BE1508" s="176">
        <v>0</v>
      </c>
      <c r="BF1508" s="503">
        <v>0</v>
      </c>
      <c r="BG1508" s="302" t="s">
        <v>9661</v>
      </c>
      <c r="BH1508" s="176">
        <v>1</v>
      </c>
      <c r="BI1508" s="302" t="s">
        <v>9661</v>
      </c>
      <c r="BJ1508" s="176">
        <v>1</v>
      </c>
      <c r="BK1508" s="176">
        <v>0</v>
      </c>
      <c r="BL1508" s="503">
        <v>0</v>
      </c>
      <c r="BM1508" s="302" t="s">
        <v>9661</v>
      </c>
      <c r="BN1508" s="176">
        <v>1</v>
      </c>
      <c r="BO1508" s="302" t="s">
        <v>19126</v>
      </c>
      <c r="BP1508" s="176">
        <v>1</v>
      </c>
      <c r="BQ1508" s="176">
        <v>0</v>
      </c>
      <c r="BR1508" s="503">
        <v>0</v>
      </c>
      <c r="BS1508" s="302" t="s">
        <v>9661</v>
      </c>
      <c r="BT1508" s="176">
        <v>1</v>
      </c>
      <c r="BU1508" s="302" t="s">
        <v>9661</v>
      </c>
      <c r="BV1508" s="176">
        <v>0</v>
      </c>
      <c r="BW1508" s="176">
        <v>0</v>
      </c>
      <c r="BX1508" s="498" t="s">
        <v>148</v>
      </c>
      <c r="BY1508" s="302"/>
      <c r="BZ1508" s="176">
        <v>0</v>
      </c>
      <c r="CA1508" s="302" t="s">
        <v>137</v>
      </c>
      <c r="CB1508" s="176">
        <v>0</v>
      </c>
      <c r="CC1508" s="176">
        <v>0</v>
      </c>
      <c r="CD1508" s="498" t="s">
        <v>148</v>
      </c>
      <c r="CE1508" s="302" t="s">
        <v>137</v>
      </c>
      <c r="CF1508" s="176">
        <v>0</v>
      </c>
      <c r="CG1508" s="302" t="s">
        <v>137</v>
      </c>
      <c r="CH1508" s="176">
        <v>0</v>
      </c>
      <c r="CI1508" s="176">
        <v>0</v>
      </c>
      <c r="CJ1508" s="498" t="s">
        <v>148</v>
      </c>
      <c r="CK1508" s="176" t="s">
        <v>137</v>
      </c>
      <c r="CL1508" s="176">
        <v>0</v>
      </c>
      <c r="CM1508" s="302" t="s">
        <v>137</v>
      </c>
      <c r="CN1508" s="176">
        <v>0</v>
      </c>
      <c r="CO1508" s="176">
        <v>0</v>
      </c>
      <c r="CP1508" s="498" t="s">
        <v>148</v>
      </c>
      <c r="CQ1508" s="302" t="s">
        <v>137</v>
      </c>
      <c r="CR1508" s="176">
        <v>0</v>
      </c>
      <c r="CS1508" s="302" t="s">
        <v>137</v>
      </c>
      <c r="CT1508" s="176">
        <v>0</v>
      </c>
      <c r="CU1508" s="176">
        <v>0</v>
      </c>
      <c r="CV1508" s="498" t="s">
        <v>148</v>
      </c>
      <c r="CW1508" s="302" t="s">
        <v>137</v>
      </c>
      <c r="CX1508" s="176">
        <v>0</v>
      </c>
      <c r="CY1508" s="302" t="s">
        <v>137</v>
      </c>
      <c r="CZ1508" s="176">
        <v>0</v>
      </c>
      <c r="DA1508" s="176">
        <v>0</v>
      </c>
      <c r="DB1508" s="499" t="s">
        <v>148</v>
      </c>
      <c r="DC1508" s="302" t="s">
        <v>137</v>
      </c>
      <c r="DD1508" s="176">
        <v>0</v>
      </c>
      <c r="DE1508" s="302" t="s">
        <v>137</v>
      </c>
      <c r="DF1508" s="176">
        <v>0</v>
      </c>
      <c r="DG1508" s="176">
        <v>0</v>
      </c>
      <c r="DH1508" s="499" t="s">
        <v>148</v>
      </c>
      <c r="DI1508" s="302" t="s">
        <v>137</v>
      </c>
      <c r="DJ1508" s="176">
        <v>0</v>
      </c>
      <c r="DK1508" s="302" t="s">
        <v>137</v>
      </c>
      <c r="DL1508" s="176">
        <v>0</v>
      </c>
      <c r="DM1508" s="176">
        <v>0</v>
      </c>
      <c r="DN1508" s="499" t="s">
        <v>148</v>
      </c>
      <c r="DO1508" s="302" t="s">
        <v>137</v>
      </c>
      <c r="DP1508" s="176">
        <v>0</v>
      </c>
      <c r="DQ1508" s="302" t="s">
        <v>137</v>
      </c>
      <c r="DR1508" s="176">
        <v>27</v>
      </c>
      <c r="DS1508" s="176">
        <v>0</v>
      </c>
      <c r="DT1508" s="498">
        <v>0</v>
      </c>
      <c r="DU1508" s="302" t="s">
        <v>9661</v>
      </c>
      <c r="DV1508" s="176">
        <v>0</v>
      </c>
      <c r="DW1508" s="302" t="s">
        <v>137</v>
      </c>
      <c r="DX1508" s="176">
        <v>0</v>
      </c>
      <c r="DY1508" s="176">
        <v>0</v>
      </c>
      <c r="DZ1508" s="503" t="s">
        <v>148</v>
      </c>
      <c r="EA1508" s="302" t="s">
        <v>137</v>
      </c>
      <c r="EB1508" s="176">
        <v>0</v>
      </c>
      <c r="EC1508" s="302" t="s">
        <v>137</v>
      </c>
      <c r="ED1508" s="176">
        <v>0</v>
      </c>
      <c r="EE1508" s="176">
        <v>0</v>
      </c>
      <c r="EF1508" s="503" t="s">
        <v>148</v>
      </c>
      <c r="EG1508" s="302" t="s">
        <v>137</v>
      </c>
      <c r="EH1508" s="176">
        <v>0</v>
      </c>
      <c r="EI1508" s="302" t="s">
        <v>137</v>
      </c>
      <c r="EJ1508" s="176">
        <v>1</v>
      </c>
      <c r="EK1508" s="176">
        <v>0</v>
      </c>
      <c r="EL1508" s="503">
        <v>0</v>
      </c>
      <c r="EM1508" s="302" t="s">
        <v>9661</v>
      </c>
      <c r="EN1508" s="176">
        <v>1</v>
      </c>
      <c r="EO1508" s="302" t="s">
        <v>9661</v>
      </c>
      <c r="EP1508" s="176">
        <v>0</v>
      </c>
      <c r="EQ1508" s="176">
        <v>0</v>
      </c>
      <c r="ER1508" s="498" t="s">
        <v>148</v>
      </c>
      <c r="ES1508" s="302" t="s">
        <v>137</v>
      </c>
      <c r="ET1508" s="176">
        <v>0</v>
      </c>
      <c r="EU1508" s="302" t="s">
        <v>137</v>
      </c>
      <c r="EV1508" s="176">
        <v>45</v>
      </c>
      <c r="EW1508" s="176">
        <v>0</v>
      </c>
      <c r="EX1508" s="498">
        <v>0</v>
      </c>
      <c r="EY1508" s="302" t="s">
        <v>9661</v>
      </c>
      <c r="EZ1508" s="176">
        <v>0</v>
      </c>
      <c r="FA1508" s="302" t="s">
        <v>137</v>
      </c>
      <c r="FB1508" s="176">
        <v>1</v>
      </c>
      <c r="FC1508" s="176">
        <v>0</v>
      </c>
      <c r="FD1508" s="498">
        <v>0</v>
      </c>
      <c r="FE1508" s="302" t="s">
        <v>9661</v>
      </c>
      <c r="FF1508" s="176">
        <v>0</v>
      </c>
      <c r="FG1508" s="302" t="s">
        <v>137</v>
      </c>
      <c r="FH1508" s="176">
        <v>0</v>
      </c>
      <c r="FI1508" s="176">
        <v>0</v>
      </c>
      <c r="FJ1508" s="498" t="s">
        <v>148</v>
      </c>
      <c r="FK1508" s="302" t="s">
        <v>9661</v>
      </c>
      <c r="FL1508" s="176">
        <v>0</v>
      </c>
      <c r="FM1508" s="302" t="s">
        <v>137</v>
      </c>
      <c r="FN1508" s="176">
        <v>1</v>
      </c>
      <c r="FO1508" s="176">
        <v>0</v>
      </c>
      <c r="FP1508" s="498">
        <v>0</v>
      </c>
      <c r="FQ1508" s="302" t="s">
        <v>9662</v>
      </c>
      <c r="FR1508" s="176">
        <v>1</v>
      </c>
      <c r="FS1508" s="302" t="s">
        <v>9662</v>
      </c>
      <c r="FT1508" s="176">
        <v>0</v>
      </c>
      <c r="FU1508" s="176">
        <v>0</v>
      </c>
      <c r="FV1508" s="498" t="s">
        <v>148</v>
      </c>
      <c r="FW1508" s="302" t="s">
        <v>137</v>
      </c>
      <c r="FX1508" s="176">
        <v>0</v>
      </c>
      <c r="FY1508" s="302" t="s">
        <v>137</v>
      </c>
      <c r="FZ1508" s="176">
        <v>2</v>
      </c>
      <c r="GA1508" s="176">
        <v>0</v>
      </c>
      <c r="GB1508" s="498">
        <v>0</v>
      </c>
      <c r="GC1508" s="302" t="s">
        <v>9661</v>
      </c>
      <c r="GD1508" s="176">
        <v>2</v>
      </c>
      <c r="GE1508" s="302" t="s">
        <v>9661</v>
      </c>
      <c r="GF1508" s="176">
        <v>5</v>
      </c>
      <c r="GG1508" s="176">
        <v>5</v>
      </c>
      <c r="GH1508" s="498">
        <v>1</v>
      </c>
      <c r="GI1508" s="302"/>
      <c r="GJ1508" s="176">
        <v>0</v>
      </c>
      <c r="GK1508" s="302"/>
      <c r="GL1508" s="176" t="s">
        <v>143</v>
      </c>
      <c r="GM1508" s="302" t="s">
        <v>1431</v>
      </c>
      <c r="GN1508" s="299" t="s">
        <v>133</v>
      </c>
      <c r="GO1508" s="504"/>
      <c r="GP1508" s="504"/>
      <c r="GQ1508" s="176" t="s">
        <v>145</v>
      </c>
      <c r="GR1508" s="176" t="s">
        <v>146</v>
      </c>
      <c r="GS1508" s="176"/>
      <c r="GT1508" s="176"/>
      <c r="GU1508" s="176"/>
      <c r="GV1508" s="176"/>
      <c r="GW1508" s="302"/>
      <c r="GX1508" s="176"/>
      <c r="GY1508" s="176"/>
      <c r="GZ1508" s="176"/>
      <c r="HA1508" s="176"/>
      <c r="HB1508" s="176"/>
      <c r="HC1508" s="176"/>
      <c r="HD1508" s="557"/>
      <c r="HE1508" s="550"/>
      <c r="HF1508" s="558" t="s">
        <v>132</v>
      </c>
      <c r="HG1508" s="550"/>
      <c r="HH1508" s="550"/>
      <c r="HI1508" s="558" t="s">
        <v>148</v>
      </c>
      <c r="HJ1508" s="558" t="s">
        <v>132</v>
      </c>
      <c r="HK1508" s="550" t="s">
        <v>19230</v>
      </c>
    </row>
    <row r="1509" spans="1:219" s="164" customFormat="1" ht="115" customHeight="1">
      <c r="A1509" s="495">
        <v>406082</v>
      </c>
      <c r="B1509" s="176" t="s">
        <v>9377</v>
      </c>
      <c r="C1509" s="176" t="s">
        <v>9663</v>
      </c>
      <c r="D1509" s="176" t="s">
        <v>117</v>
      </c>
      <c r="E1509" s="176" t="s">
        <v>132</v>
      </c>
      <c r="F1509" s="302" t="s">
        <v>137</v>
      </c>
      <c r="G1509" s="302" t="s">
        <v>137</v>
      </c>
      <c r="H1509" s="176" t="s">
        <v>132</v>
      </c>
      <c r="I1509" s="302" t="s">
        <v>137</v>
      </c>
      <c r="J1509" s="302" t="s">
        <v>137</v>
      </c>
      <c r="K1509" s="501" t="s">
        <v>138</v>
      </c>
      <c r="L1509" s="302" t="s">
        <v>137</v>
      </c>
      <c r="M1509" s="502" t="s">
        <v>137</v>
      </c>
      <c r="N1509" s="176" t="s">
        <v>138</v>
      </c>
      <c r="O1509" s="302" t="s">
        <v>137</v>
      </c>
      <c r="P1509" s="302" t="s">
        <v>137</v>
      </c>
      <c r="Q1509" s="176" t="s">
        <v>132</v>
      </c>
      <c r="R1509" s="302" t="s">
        <v>137</v>
      </c>
      <c r="S1509" s="302" t="s">
        <v>137</v>
      </c>
      <c r="T1509" s="176" t="s">
        <v>138</v>
      </c>
      <c r="U1509" s="302" t="s">
        <v>137</v>
      </c>
      <c r="V1509" s="302" t="s">
        <v>137</v>
      </c>
      <c r="W1509" s="176" t="s">
        <v>132</v>
      </c>
      <c r="X1509" s="302" t="s">
        <v>137</v>
      </c>
      <c r="Y1509" s="302" t="s">
        <v>137</v>
      </c>
      <c r="Z1509" s="176" t="s">
        <v>138</v>
      </c>
      <c r="AA1509" s="176" t="s">
        <v>132</v>
      </c>
      <c r="AB1509" s="302" t="s">
        <v>9664</v>
      </c>
      <c r="AC1509" s="176" t="s">
        <v>138</v>
      </c>
      <c r="AD1509" s="176" t="s">
        <v>137</v>
      </c>
      <c r="AE1509" s="302" t="s">
        <v>137</v>
      </c>
      <c r="AF1509" s="492" t="s">
        <v>148</v>
      </c>
      <c r="AG1509" s="176"/>
      <c r="AH1509" s="295"/>
      <c r="AI1509" s="176" t="s">
        <v>132</v>
      </c>
      <c r="AJ1509" s="176" t="s">
        <v>137</v>
      </c>
      <c r="AK1509" s="302" t="s">
        <v>137</v>
      </c>
      <c r="AL1509" s="176" t="s">
        <v>138</v>
      </c>
      <c r="AM1509" s="176" t="s">
        <v>137</v>
      </c>
      <c r="AN1509" s="302" t="s">
        <v>137</v>
      </c>
      <c r="AO1509" s="176" t="s">
        <v>138</v>
      </c>
      <c r="AP1509" s="176" t="s">
        <v>137</v>
      </c>
      <c r="AQ1509" s="302" t="s">
        <v>137</v>
      </c>
      <c r="AR1509" s="176" t="s">
        <v>138</v>
      </c>
      <c r="AS1509" s="176" t="s">
        <v>137</v>
      </c>
      <c r="AT1509" s="302" t="s">
        <v>137</v>
      </c>
      <c r="AU1509" s="176" t="s">
        <v>132</v>
      </c>
      <c r="AV1509" s="302" t="s">
        <v>137</v>
      </c>
      <c r="AW1509" s="302" t="s">
        <v>137</v>
      </c>
      <c r="AX1509" s="176" t="s">
        <v>132</v>
      </c>
      <c r="AY1509" s="176" t="s">
        <v>137</v>
      </c>
      <c r="AZ1509" s="302" t="s">
        <v>137</v>
      </c>
      <c r="BA1509" s="176" t="s">
        <v>138</v>
      </c>
      <c r="BB1509" s="176" t="s">
        <v>137</v>
      </c>
      <c r="BC1509" s="302" t="s">
        <v>137</v>
      </c>
      <c r="BD1509" s="176">
        <v>1</v>
      </c>
      <c r="BE1509" s="176">
        <v>0</v>
      </c>
      <c r="BF1509" s="503">
        <v>0</v>
      </c>
      <c r="BG1509" s="302" t="s">
        <v>550</v>
      </c>
      <c r="BH1509" s="176">
        <v>0</v>
      </c>
      <c r="BI1509" s="302" t="s">
        <v>137</v>
      </c>
      <c r="BJ1509" s="176">
        <v>1</v>
      </c>
      <c r="BK1509" s="176">
        <v>0</v>
      </c>
      <c r="BL1509" s="503">
        <v>0</v>
      </c>
      <c r="BM1509" s="302" t="s">
        <v>550</v>
      </c>
      <c r="BN1509" s="176">
        <v>0</v>
      </c>
      <c r="BO1509" s="302" t="s">
        <v>137</v>
      </c>
      <c r="BP1509" s="176">
        <v>0</v>
      </c>
      <c r="BQ1509" s="176">
        <v>0</v>
      </c>
      <c r="BR1509" s="503" t="s">
        <v>148</v>
      </c>
      <c r="BS1509" s="302" t="s">
        <v>137</v>
      </c>
      <c r="BT1509" s="176">
        <v>0</v>
      </c>
      <c r="BU1509" s="302" t="s">
        <v>137</v>
      </c>
      <c r="BV1509" s="176">
        <v>0</v>
      </c>
      <c r="BW1509" s="176">
        <v>0</v>
      </c>
      <c r="BX1509" s="498" t="s">
        <v>148</v>
      </c>
      <c r="BY1509" s="302"/>
      <c r="BZ1509" s="176">
        <v>0</v>
      </c>
      <c r="CA1509" s="302" t="s">
        <v>137</v>
      </c>
      <c r="CB1509" s="176">
        <v>0</v>
      </c>
      <c r="CC1509" s="176">
        <v>0</v>
      </c>
      <c r="CD1509" s="498" t="s">
        <v>148</v>
      </c>
      <c r="CE1509" s="302" t="s">
        <v>137</v>
      </c>
      <c r="CF1509" s="176">
        <v>0</v>
      </c>
      <c r="CG1509" s="302" t="s">
        <v>137</v>
      </c>
      <c r="CH1509" s="176">
        <v>0</v>
      </c>
      <c r="CI1509" s="176">
        <v>0</v>
      </c>
      <c r="CJ1509" s="498" t="s">
        <v>148</v>
      </c>
      <c r="CK1509" s="176" t="s">
        <v>137</v>
      </c>
      <c r="CL1509" s="176">
        <v>0</v>
      </c>
      <c r="CM1509" s="302" t="s">
        <v>137</v>
      </c>
      <c r="CN1509" s="176">
        <v>1</v>
      </c>
      <c r="CO1509" s="176">
        <v>0</v>
      </c>
      <c r="CP1509" s="498">
        <v>0</v>
      </c>
      <c r="CQ1509" s="302" t="s">
        <v>550</v>
      </c>
      <c r="CR1509" s="176">
        <v>0</v>
      </c>
      <c r="CS1509" s="302" t="s">
        <v>137</v>
      </c>
      <c r="CT1509" s="176">
        <v>1</v>
      </c>
      <c r="CU1509" s="176">
        <v>1</v>
      </c>
      <c r="CV1509" s="498">
        <v>1</v>
      </c>
      <c r="CW1509" s="302" t="s">
        <v>137</v>
      </c>
      <c r="CX1509" s="176">
        <v>0</v>
      </c>
      <c r="CY1509" s="302" t="s">
        <v>137</v>
      </c>
      <c r="CZ1509" s="176">
        <v>0</v>
      </c>
      <c r="DA1509" s="176">
        <v>0</v>
      </c>
      <c r="DB1509" s="499" t="s">
        <v>148</v>
      </c>
      <c r="DC1509" s="302" t="s">
        <v>137</v>
      </c>
      <c r="DD1509" s="176">
        <v>0</v>
      </c>
      <c r="DE1509" s="302" t="s">
        <v>137</v>
      </c>
      <c r="DF1509" s="176">
        <v>0</v>
      </c>
      <c r="DG1509" s="176">
        <v>0</v>
      </c>
      <c r="DH1509" s="499" t="s">
        <v>148</v>
      </c>
      <c r="DI1509" s="302" t="s">
        <v>137</v>
      </c>
      <c r="DJ1509" s="176">
        <v>0</v>
      </c>
      <c r="DK1509" s="302" t="s">
        <v>137</v>
      </c>
      <c r="DL1509" s="176">
        <v>0</v>
      </c>
      <c r="DM1509" s="176">
        <v>0</v>
      </c>
      <c r="DN1509" s="499" t="s">
        <v>148</v>
      </c>
      <c r="DO1509" s="302" t="s">
        <v>137</v>
      </c>
      <c r="DP1509" s="176">
        <v>0</v>
      </c>
      <c r="DQ1509" s="302" t="s">
        <v>137</v>
      </c>
      <c r="DR1509" s="176">
        <v>14</v>
      </c>
      <c r="DS1509" s="176">
        <v>0</v>
      </c>
      <c r="DT1509" s="498">
        <v>0</v>
      </c>
      <c r="DU1509" s="302" t="s">
        <v>1274</v>
      </c>
      <c r="DV1509" s="176">
        <v>0</v>
      </c>
      <c r="DW1509" s="302" t="s">
        <v>137</v>
      </c>
      <c r="DX1509" s="176">
        <v>0</v>
      </c>
      <c r="DY1509" s="176">
        <v>0</v>
      </c>
      <c r="DZ1509" s="503" t="s">
        <v>148</v>
      </c>
      <c r="EA1509" s="302" t="s">
        <v>137</v>
      </c>
      <c r="EB1509" s="176">
        <v>0</v>
      </c>
      <c r="EC1509" s="302" t="s">
        <v>137</v>
      </c>
      <c r="ED1509" s="176">
        <v>0</v>
      </c>
      <c r="EE1509" s="176">
        <v>0</v>
      </c>
      <c r="EF1509" s="503" t="s">
        <v>148</v>
      </c>
      <c r="EG1509" s="302" t="s">
        <v>137</v>
      </c>
      <c r="EH1509" s="176">
        <v>0</v>
      </c>
      <c r="EI1509" s="302" t="s">
        <v>137</v>
      </c>
      <c r="EJ1509" s="176">
        <v>0</v>
      </c>
      <c r="EK1509" s="176">
        <v>0</v>
      </c>
      <c r="EL1509" s="503" t="s">
        <v>148</v>
      </c>
      <c r="EM1509" s="302" t="s">
        <v>137</v>
      </c>
      <c r="EN1509" s="176">
        <v>0</v>
      </c>
      <c r="EO1509" s="302" t="s">
        <v>137</v>
      </c>
      <c r="EP1509" s="176">
        <v>1</v>
      </c>
      <c r="EQ1509" s="176">
        <v>0</v>
      </c>
      <c r="ER1509" s="498">
        <v>0</v>
      </c>
      <c r="ES1509" s="302" t="s">
        <v>550</v>
      </c>
      <c r="ET1509" s="176">
        <v>0</v>
      </c>
      <c r="EU1509" s="302" t="s">
        <v>137</v>
      </c>
      <c r="EV1509" s="176">
        <v>1</v>
      </c>
      <c r="EW1509" s="176">
        <v>0</v>
      </c>
      <c r="EX1509" s="498">
        <v>0</v>
      </c>
      <c r="EY1509" s="302" t="s">
        <v>550</v>
      </c>
      <c r="EZ1509" s="176">
        <v>0</v>
      </c>
      <c r="FA1509" s="302" t="s">
        <v>137</v>
      </c>
      <c r="FB1509" s="176">
        <v>0</v>
      </c>
      <c r="FC1509" s="176">
        <v>0</v>
      </c>
      <c r="FD1509" s="498" t="s">
        <v>148</v>
      </c>
      <c r="FE1509" s="302" t="s">
        <v>137</v>
      </c>
      <c r="FF1509" s="176">
        <v>0</v>
      </c>
      <c r="FG1509" s="302" t="s">
        <v>137</v>
      </c>
      <c r="FH1509" s="176">
        <v>0</v>
      </c>
      <c r="FI1509" s="176">
        <v>0</v>
      </c>
      <c r="FJ1509" s="498" t="s">
        <v>148</v>
      </c>
      <c r="FK1509" s="302" t="s">
        <v>137</v>
      </c>
      <c r="FL1509" s="176">
        <v>0</v>
      </c>
      <c r="FM1509" s="302" t="s">
        <v>137</v>
      </c>
      <c r="FN1509" s="176">
        <v>0</v>
      </c>
      <c r="FO1509" s="176">
        <v>0</v>
      </c>
      <c r="FP1509" s="498" t="s">
        <v>148</v>
      </c>
      <c r="FQ1509" s="302" t="s">
        <v>137</v>
      </c>
      <c r="FR1509" s="176">
        <v>0</v>
      </c>
      <c r="FS1509" s="302" t="s">
        <v>137</v>
      </c>
      <c r="FT1509" s="176">
        <v>0</v>
      </c>
      <c r="FU1509" s="176">
        <v>0</v>
      </c>
      <c r="FV1509" s="498" t="s">
        <v>148</v>
      </c>
      <c r="FW1509" s="302" t="s">
        <v>137</v>
      </c>
      <c r="FX1509" s="176">
        <v>0</v>
      </c>
      <c r="FY1509" s="302" t="s">
        <v>137</v>
      </c>
      <c r="FZ1509" s="176">
        <v>1</v>
      </c>
      <c r="GA1509" s="176">
        <v>0</v>
      </c>
      <c r="GB1509" s="498">
        <v>0</v>
      </c>
      <c r="GC1509" s="302" t="s">
        <v>137</v>
      </c>
      <c r="GD1509" s="176">
        <v>1</v>
      </c>
      <c r="GE1509" s="302" t="s">
        <v>15415</v>
      </c>
      <c r="GF1509" s="176">
        <v>2</v>
      </c>
      <c r="GG1509" s="176">
        <v>0</v>
      </c>
      <c r="GH1509" s="498">
        <v>0</v>
      </c>
      <c r="GI1509" s="302" t="s">
        <v>9665</v>
      </c>
      <c r="GJ1509" s="176">
        <v>0</v>
      </c>
      <c r="GK1509" s="302" t="s">
        <v>137</v>
      </c>
      <c r="GL1509" s="176" t="s">
        <v>143</v>
      </c>
      <c r="GM1509" s="302" t="s">
        <v>1431</v>
      </c>
      <c r="GN1509" s="299" t="s">
        <v>133</v>
      </c>
      <c r="GO1509" s="504"/>
      <c r="GP1509" s="504"/>
      <c r="GQ1509" s="176" t="s">
        <v>145</v>
      </c>
      <c r="GR1509" s="176" t="s">
        <v>146</v>
      </c>
      <c r="GS1509" s="176"/>
      <c r="GT1509" s="176"/>
      <c r="GU1509" s="176"/>
      <c r="GV1509" s="176"/>
      <c r="GW1509" s="302"/>
      <c r="GX1509" s="176"/>
      <c r="GY1509" s="176"/>
      <c r="GZ1509" s="176"/>
      <c r="HA1509" s="176"/>
      <c r="HB1509" s="176"/>
      <c r="HC1509" s="176"/>
      <c r="HD1509" s="557" t="s">
        <v>132</v>
      </c>
      <c r="HE1509" s="550" t="s">
        <v>132</v>
      </c>
      <c r="HF1509" s="558" t="s">
        <v>132</v>
      </c>
      <c r="HG1509" s="550"/>
      <c r="HH1509" s="550"/>
      <c r="HI1509" s="558" t="s">
        <v>132</v>
      </c>
      <c r="HJ1509" s="558" t="s">
        <v>148</v>
      </c>
      <c r="HK1509" s="550"/>
    </row>
    <row r="1510" spans="1:219" s="164" customFormat="1" ht="115" customHeight="1">
      <c r="A1510" s="495">
        <v>406091</v>
      </c>
      <c r="B1510" s="176" t="s">
        <v>9377</v>
      </c>
      <c r="C1510" s="176" t="s">
        <v>9666</v>
      </c>
      <c r="D1510" s="176" t="s">
        <v>114</v>
      </c>
      <c r="E1510" s="176" t="s">
        <v>132</v>
      </c>
      <c r="F1510" s="302" t="s">
        <v>137</v>
      </c>
      <c r="G1510" s="302" t="s">
        <v>137</v>
      </c>
      <c r="H1510" s="176" t="s">
        <v>132</v>
      </c>
      <c r="I1510" s="302" t="s">
        <v>137</v>
      </c>
      <c r="J1510" s="302" t="s">
        <v>137</v>
      </c>
      <c r="K1510" s="501" t="s">
        <v>138</v>
      </c>
      <c r="L1510" s="302"/>
      <c r="M1510" s="502" t="s">
        <v>137</v>
      </c>
      <c r="N1510" s="176" t="s">
        <v>138</v>
      </c>
      <c r="O1510" s="302"/>
      <c r="P1510" s="302" t="s">
        <v>137</v>
      </c>
      <c r="Q1510" s="176" t="s">
        <v>132</v>
      </c>
      <c r="R1510" s="302" t="s">
        <v>137</v>
      </c>
      <c r="S1510" s="302" t="s">
        <v>137</v>
      </c>
      <c r="T1510" s="176" t="s">
        <v>132</v>
      </c>
      <c r="U1510" s="302" t="s">
        <v>137</v>
      </c>
      <c r="V1510" s="302" t="s">
        <v>137</v>
      </c>
      <c r="W1510" s="176" t="s">
        <v>132</v>
      </c>
      <c r="X1510" s="302" t="s">
        <v>137</v>
      </c>
      <c r="Y1510" s="302" t="s">
        <v>137</v>
      </c>
      <c r="Z1510" s="176" t="s">
        <v>138</v>
      </c>
      <c r="AA1510" s="176"/>
      <c r="AB1510" s="302" t="s">
        <v>137</v>
      </c>
      <c r="AC1510" s="176" t="s">
        <v>132</v>
      </c>
      <c r="AD1510" s="176" t="s">
        <v>137</v>
      </c>
      <c r="AE1510" s="302" t="s">
        <v>137</v>
      </c>
      <c r="AF1510" s="492" t="s">
        <v>148</v>
      </c>
      <c r="AG1510" s="176"/>
      <c r="AH1510" s="295"/>
      <c r="AI1510" s="176" t="s">
        <v>132</v>
      </c>
      <c r="AJ1510" s="176" t="s">
        <v>137</v>
      </c>
      <c r="AK1510" s="302" t="s">
        <v>137</v>
      </c>
      <c r="AL1510" s="176" t="s">
        <v>132</v>
      </c>
      <c r="AM1510" s="176" t="s">
        <v>137</v>
      </c>
      <c r="AN1510" s="302" t="s">
        <v>137</v>
      </c>
      <c r="AO1510" s="176" t="s">
        <v>138</v>
      </c>
      <c r="AP1510" s="176" t="s">
        <v>137</v>
      </c>
      <c r="AQ1510" s="302" t="s">
        <v>137</v>
      </c>
      <c r="AR1510" s="176" t="s">
        <v>138</v>
      </c>
      <c r="AS1510" s="176" t="s">
        <v>137</v>
      </c>
      <c r="AT1510" s="302" t="s">
        <v>137</v>
      </c>
      <c r="AU1510" s="176" t="s">
        <v>132</v>
      </c>
      <c r="AV1510" s="302" t="s">
        <v>137</v>
      </c>
      <c r="AW1510" s="302" t="s">
        <v>137</v>
      </c>
      <c r="AX1510" s="176" t="s">
        <v>132</v>
      </c>
      <c r="AY1510" s="176" t="s">
        <v>137</v>
      </c>
      <c r="AZ1510" s="302" t="s">
        <v>137</v>
      </c>
      <c r="BA1510" s="176" t="s">
        <v>138</v>
      </c>
      <c r="BB1510" s="176" t="s">
        <v>137</v>
      </c>
      <c r="BC1510" s="302" t="s">
        <v>137</v>
      </c>
      <c r="BD1510" s="176">
        <v>1</v>
      </c>
      <c r="BE1510" s="176">
        <v>0</v>
      </c>
      <c r="BF1510" s="503">
        <v>0</v>
      </c>
      <c r="BG1510" s="302" t="s">
        <v>9667</v>
      </c>
      <c r="BH1510" s="176">
        <v>0</v>
      </c>
      <c r="BI1510" s="302" t="s">
        <v>9661</v>
      </c>
      <c r="BJ1510" s="176">
        <v>1</v>
      </c>
      <c r="BK1510" s="176">
        <v>0</v>
      </c>
      <c r="BL1510" s="503">
        <v>0</v>
      </c>
      <c r="BM1510" s="302" t="s">
        <v>9667</v>
      </c>
      <c r="BN1510" s="176">
        <v>0</v>
      </c>
      <c r="BO1510" s="302" t="s">
        <v>137</v>
      </c>
      <c r="BP1510" s="176">
        <v>0</v>
      </c>
      <c r="BQ1510" s="176">
        <v>0</v>
      </c>
      <c r="BR1510" s="503" t="s">
        <v>148</v>
      </c>
      <c r="BS1510" s="302" t="s">
        <v>137</v>
      </c>
      <c r="BT1510" s="176">
        <v>0</v>
      </c>
      <c r="BU1510" s="302" t="s">
        <v>137</v>
      </c>
      <c r="BV1510" s="176">
        <v>0</v>
      </c>
      <c r="BW1510" s="176">
        <v>0</v>
      </c>
      <c r="BX1510" s="498" t="s">
        <v>148</v>
      </c>
      <c r="BY1510" s="302"/>
      <c r="BZ1510" s="176">
        <v>0</v>
      </c>
      <c r="CA1510" s="302" t="s">
        <v>137</v>
      </c>
      <c r="CB1510" s="176">
        <v>1</v>
      </c>
      <c r="CC1510" s="176">
        <v>1</v>
      </c>
      <c r="CD1510" s="498">
        <v>1</v>
      </c>
      <c r="CE1510" s="302" t="s">
        <v>137</v>
      </c>
      <c r="CF1510" s="176">
        <v>0</v>
      </c>
      <c r="CG1510" s="302" t="s">
        <v>137</v>
      </c>
      <c r="CH1510" s="176">
        <v>0</v>
      </c>
      <c r="CI1510" s="176">
        <v>0</v>
      </c>
      <c r="CJ1510" s="498" t="s">
        <v>148</v>
      </c>
      <c r="CK1510" s="176" t="s">
        <v>137</v>
      </c>
      <c r="CL1510" s="176">
        <v>0</v>
      </c>
      <c r="CM1510" s="302" t="s">
        <v>137</v>
      </c>
      <c r="CN1510" s="176">
        <v>1</v>
      </c>
      <c r="CO1510" s="176">
        <v>1</v>
      </c>
      <c r="CP1510" s="498">
        <v>1</v>
      </c>
      <c r="CQ1510" s="302" t="s">
        <v>137</v>
      </c>
      <c r="CR1510" s="176">
        <v>0</v>
      </c>
      <c r="CS1510" s="302" t="s">
        <v>137</v>
      </c>
      <c r="CT1510" s="176">
        <v>0</v>
      </c>
      <c r="CU1510" s="176">
        <v>0</v>
      </c>
      <c r="CV1510" s="498" t="s">
        <v>148</v>
      </c>
      <c r="CW1510" s="302" t="s">
        <v>137</v>
      </c>
      <c r="CX1510" s="176">
        <v>0</v>
      </c>
      <c r="CY1510" s="302" t="s">
        <v>137</v>
      </c>
      <c r="CZ1510" s="176">
        <v>0</v>
      </c>
      <c r="DA1510" s="176">
        <v>0</v>
      </c>
      <c r="DB1510" s="499" t="s">
        <v>148</v>
      </c>
      <c r="DC1510" s="302" t="s">
        <v>137</v>
      </c>
      <c r="DD1510" s="176">
        <v>0</v>
      </c>
      <c r="DE1510" s="302" t="s">
        <v>137</v>
      </c>
      <c r="DF1510" s="176">
        <v>0</v>
      </c>
      <c r="DG1510" s="176">
        <v>0</v>
      </c>
      <c r="DH1510" s="499" t="s">
        <v>148</v>
      </c>
      <c r="DI1510" s="302" t="s">
        <v>137</v>
      </c>
      <c r="DJ1510" s="176">
        <v>0</v>
      </c>
      <c r="DK1510" s="302" t="s">
        <v>137</v>
      </c>
      <c r="DL1510" s="176">
        <v>0</v>
      </c>
      <c r="DM1510" s="176">
        <v>0</v>
      </c>
      <c r="DN1510" s="499" t="s">
        <v>148</v>
      </c>
      <c r="DO1510" s="302" t="s">
        <v>137</v>
      </c>
      <c r="DP1510" s="176">
        <v>0</v>
      </c>
      <c r="DQ1510" s="302" t="s">
        <v>137</v>
      </c>
      <c r="DR1510" s="176">
        <v>14</v>
      </c>
      <c r="DS1510" s="176">
        <v>0</v>
      </c>
      <c r="DT1510" s="498">
        <v>0</v>
      </c>
      <c r="DU1510" s="302" t="s">
        <v>560</v>
      </c>
      <c r="DV1510" s="176">
        <v>0</v>
      </c>
      <c r="DW1510" s="302" t="s">
        <v>137</v>
      </c>
      <c r="DX1510" s="176">
        <v>0</v>
      </c>
      <c r="DY1510" s="176">
        <v>0</v>
      </c>
      <c r="DZ1510" s="503" t="s">
        <v>148</v>
      </c>
      <c r="EA1510" s="302" t="s">
        <v>137</v>
      </c>
      <c r="EB1510" s="176">
        <v>0</v>
      </c>
      <c r="EC1510" s="302" t="s">
        <v>137</v>
      </c>
      <c r="ED1510" s="176">
        <v>0</v>
      </c>
      <c r="EE1510" s="176">
        <v>0</v>
      </c>
      <c r="EF1510" s="503" t="s">
        <v>148</v>
      </c>
      <c r="EG1510" s="302" t="s">
        <v>137</v>
      </c>
      <c r="EH1510" s="176">
        <v>0</v>
      </c>
      <c r="EI1510" s="302" t="s">
        <v>137</v>
      </c>
      <c r="EJ1510" s="176">
        <v>1</v>
      </c>
      <c r="EK1510" s="176">
        <v>0</v>
      </c>
      <c r="EL1510" s="503">
        <v>0</v>
      </c>
      <c r="EM1510" s="302" t="s">
        <v>9668</v>
      </c>
      <c r="EN1510" s="176">
        <v>0</v>
      </c>
      <c r="EO1510" s="302" t="s">
        <v>137</v>
      </c>
      <c r="EP1510" s="176">
        <v>0</v>
      </c>
      <c r="EQ1510" s="176">
        <v>0</v>
      </c>
      <c r="ER1510" s="498" t="s">
        <v>148</v>
      </c>
      <c r="ES1510" s="302" t="s">
        <v>137</v>
      </c>
      <c r="ET1510" s="176">
        <v>0</v>
      </c>
      <c r="EU1510" s="302" t="s">
        <v>137</v>
      </c>
      <c r="EV1510" s="176">
        <v>1</v>
      </c>
      <c r="EW1510" s="176">
        <v>0</v>
      </c>
      <c r="EX1510" s="498">
        <v>0</v>
      </c>
      <c r="EY1510" s="302" t="s">
        <v>9669</v>
      </c>
      <c r="EZ1510" s="176">
        <v>1</v>
      </c>
      <c r="FA1510" s="302" t="s">
        <v>13697</v>
      </c>
      <c r="FB1510" s="176">
        <v>0</v>
      </c>
      <c r="FC1510" s="176">
        <v>0</v>
      </c>
      <c r="FD1510" s="498" t="s">
        <v>148</v>
      </c>
      <c r="FE1510" s="302" t="s">
        <v>137</v>
      </c>
      <c r="FF1510" s="176">
        <v>0</v>
      </c>
      <c r="FG1510" s="302" t="s">
        <v>137</v>
      </c>
      <c r="FH1510" s="176">
        <v>0</v>
      </c>
      <c r="FI1510" s="176">
        <v>0</v>
      </c>
      <c r="FJ1510" s="498" t="s">
        <v>148</v>
      </c>
      <c r="FK1510" s="302" t="s">
        <v>137</v>
      </c>
      <c r="FL1510" s="176">
        <v>0</v>
      </c>
      <c r="FM1510" s="302" t="s">
        <v>137</v>
      </c>
      <c r="FN1510" s="176">
        <v>0</v>
      </c>
      <c r="FO1510" s="176">
        <v>0</v>
      </c>
      <c r="FP1510" s="498" t="s">
        <v>148</v>
      </c>
      <c r="FQ1510" s="302" t="s">
        <v>137</v>
      </c>
      <c r="FR1510" s="176">
        <v>0</v>
      </c>
      <c r="FS1510" s="302" t="s">
        <v>137</v>
      </c>
      <c r="FT1510" s="176">
        <v>0</v>
      </c>
      <c r="FU1510" s="176">
        <v>0</v>
      </c>
      <c r="FV1510" s="498" t="s">
        <v>148</v>
      </c>
      <c r="FW1510" s="302" t="s">
        <v>137</v>
      </c>
      <c r="FX1510" s="176">
        <v>0</v>
      </c>
      <c r="FY1510" s="302" t="s">
        <v>137</v>
      </c>
      <c r="FZ1510" s="176">
        <v>1</v>
      </c>
      <c r="GA1510" s="176">
        <v>0</v>
      </c>
      <c r="GB1510" s="498">
        <v>0</v>
      </c>
      <c r="GC1510" s="302" t="s">
        <v>9669</v>
      </c>
      <c r="GD1510" s="176">
        <v>0</v>
      </c>
      <c r="GE1510" s="302" t="s">
        <v>137</v>
      </c>
      <c r="GF1510" s="176">
        <v>0</v>
      </c>
      <c r="GG1510" s="176">
        <v>0</v>
      </c>
      <c r="GH1510" s="498" t="s">
        <v>148</v>
      </c>
      <c r="GI1510" s="302"/>
      <c r="GJ1510" s="176">
        <v>0</v>
      </c>
      <c r="GK1510" s="302" t="s">
        <v>137</v>
      </c>
      <c r="GL1510" s="176" t="s">
        <v>143</v>
      </c>
      <c r="GM1510" s="302" t="s">
        <v>1431</v>
      </c>
      <c r="GN1510" s="299" t="s">
        <v>133</v>
      </c>
      <c r="GO1510" s="504"/>
      <c r="GP1510" s="504"/>
      <c r="GQ1510" s="176" t="s">
        <v>145</v>
      </c>
      <c r="GR1510" s="176" t="s">
        <v>146</v>
      </c>
      <c r="GS1510" s="176"/>
      <c r="GT1510" s="176"/>
      <c r="GU1510" s="176"/>
      <c r="GV1510" s="176"/>
      <c r="GW1510" s="302"/>
      <c r="GX1510" s="176"/>
      <c r="GY1510" s="176"/>
      <c r="GZ1510" s="176"/>
      <c r="HA1510" s="176"/>
      <c r="HB1510" s="176"/>
      <c r="HC1510" s="176"/>
      <c r="HD1510" s="557" t="s">
        <v>132</v>
      </c>
      <c r="HE1510" s="550" t="s">
        <v>132</v>
      </c>
      <c r="HF1510" s="558" t="s">
        <v>132</v>
      </c>
      <c r="HG1510" s="550"/>
      <c r="HH1510" s="550"/>
      <c r="HI1510" s="558" t="s">
        <v>132</v>
      </c>
      <c r="HJ1510" s="558" t="s">
        <v>148</v>
      </c>
      <c r="HK1510" s="550"/>
    </row>
    <row r="1511" spans="1:219" s="164" customFormat="1" ht="115" customHeight="1">
      <c r="A1511" s="495">
        <v>406104</v>
      </c>
      <c r="B1511" s="176" t="s">
        <v>9377</v>
      </c>
      <c r="C1511" s="176" t="s">
        <v>9670</v>
      </c>
      <c r="D1511" s="176" t="s">
        <v>126</v>
      </c>
      <c r="E1511" s="176" t="s">
        <v>132</v>
      </c>
      <c r="F1511" s="302" t="s">
        <v>137</v>
      </c>
      <c r="G1511" s="302" t="s">
        <v>137</v>
      </c>
      <c r="H1511" s="176" t="s">
        <v>132</v>
      </c>
      <c r="I1511" s="302" t="s">
        <v>137</v>
      </c>
      <c r="J1511" s="302" t="s">
        <v>137</v>
      </c>
      <c r="K1511" s="501" t="s">
        <v>132</v>
      </c>
      <c r="L1511" s="302" t="s">
        <v>137</v>
      </c>
      <c r="M1511" s="502" t="s">
        <v>137</v>
      </c>
      <c r="N1511" s="176" t="s">
        <v>138</v>
      </c>
      <c r="O1511" s="302"/>
      <c r="P1511" s="302"/>
      <c r="Q1511" s="176" t="s">
        <v>138</v>
      </c>
      <c r="R1511" s="302"/>
      <c r="S1511" s="302"/>
      <c r="T1511" s="176" t="s">
        <v>132</v>
      </c>
      <c r="U1511" s="302" t="s">
        <v>137</v>
      </c>
      <c r="V1511" s="302" t="s">
        <v>137</v>
      </c>
      <c r="W1511" s="176" t="s">
        <v>132</v>
      </c>
      <c r="X1511" s="302" t="s">
        <v>137</v>
      </c>
      <c r="Y1511" s="302" t="s">
        <v>137</v>
      </c>
      <c r="Z1511" s="176" t="s">
        <v>132</v>
      </c>
      <c r="AA1511" s="176"/>
      <c r="AB1511" s="302" t="s">
        <v>9671</v>
      </c>
      <c r="AC1511" s="176" t="s">
        <v>138</v>
      </c>
      <c r="AD1511" s="176" t="s">
        <v>137</v>
      </c>
      <c r="AE1511" s="302" t="s">
        <v>137</v>
      </c>
      <c r="AF1511" s="492" t="s">
        <v>148</v>
      </c>
      <c r="AG1511" s="176" t="s">
        <v>132</v>
      </c>
      <c r="AH1511" s="295" t="s">
        <v>9671</v>
      </c>
      <c r="AI1511" s="176" t="s">
        <v>132</v>
      </c>
      <c r="AJ1511" s="176" t="s">
        <v>137</v>
      </c>
      <c r="AK1511" s="302" t="s">
        <v>137</v>
      </c>
      <c r="AL1511" s="176" t="s">
        <v>132</v>
      </c>
      <c r="AM1511" s="176" t="s">
        <v>137</v>
      </c>
      <c r="AN1511" s="302" t="s">
        <v>137</v>
      </c>
      <c r="AO1511" s="176" t="s">
        <v>132</v>
      </c>
      <c r="AP1511" s="176" t="s">
        <v>137</v>
      </c>
      <c r="AQ1511" s="302" t="s">
        <v>137</v>
      </c>
      <c r="AR1511" s="176" t="s">
        <v>132</v>
      </c>
      <c r="AS1511" s="176" t="s">
        <v>137</v>
      </c>
      <c r="AT1511" s="302" t="s">
        <v>137</v>
      </c>
      <c r="AU1511" s="176" t="s">
        <v>132</v>
      </c>
      <c r="AV1511" s="302" t="s">
        <v>137</v>
      </c>
      <c r="AW1511" s="302" t="s">
        <v>137</v>
      </c>
      <c r="AX1511" s="176" t="s">
        <v>132</v>
      </c>
      <c r="AY1511" s="176" t="s">
        <v>137</v>
      </c>
      <c r="AZ1511" s="302" t="s">
        <v>137</v>
      </c>
      <c r="BA1511" s="176" t="s">
        <v>138</v>
      </c>
      <c r="BB1511" s="176" t="s">
        <v>137</v>
      </c>
      <c r="BC1511" s="302" t="s">
        <v>137</v>
      </c>
      <c r="BD1511" s="176">
        <v>5</v>
      </c>
      <c r="BE1511" s="176">
        <v>0</v>
      </c>
      <c r="BF1511" s="503">
        <v>0</v>
      </c>
      <c r="BG1511" s="302" t="s">
        <v>9672</v>
      </c>
      <c r="BH1511" s="176">
        <v>3</v>
      </c>
      <c r="BI1511" s="302" t="s">
        <v>12475</v>
      </c>
      <c r="BJ1511" s="176">
        <v>7</v>
      </c>
      <c r="BK1511" s="176">
        <v>0</v>
      </c>
      <c r="BL1511" s="503">
        <v>0</v>
      </c>
      <c r="BM1511" s="302" t="s">
        <v>9672</v>
      </c>
      <c r="BN1511" s="176">
        <v>0</v>
      </c>
      <c r="BO1511" s="302" t="s">
        <v>137</v>
      </c>
      <c r="BP1511" s="176">
        <v>1</v>
      </c>
      <c r="BQ1511" s="176">
        <v>0</v>
      </c>
      <c r="BR1511" s="503">
        <v>0</v>
      </c>
      <c r="BS1511" s="302" t="s">
        <v>9672</v>
      </c>
      <c r="BT1511" s="176">
        <v>1</v>
      </c>
      <c r="BU1511" s="302" t="s">
        <v>9673</v>
      </c>
      <c r="BV1511" s="176">
        <v>0</v>
      </c>
      <c r="BW1511" s="176">
        <v>0</v>
      </c>
      <c r="BX1511" s="498" t="s">
        <v>148</v>
      </c>
      <c r="BY1511" s="302"/>
      <c r="BZ1511" s="176">
        <v>0</v>
      </c>
      <c r="CA1511" s="302" t="s">
        <v>137</v>
      </c>
      <c r="CB1511" s="176">
        <v>0</v>
      </c>
      <c r="CC1511" s="176">
        <v>0</v>
      </c>
      <c r="CD1511" s="498" t="s">
        <v>148</v>
      </c>
      <c r="CE1511" s="302" t="s">
        <v>137</v>
      </c>
      <c r="CF1511" s="176">
        <v>0</v>
      </c>
      <c r="CG1511" s="302" t="s">
        <v>137</v>
      </c>
      <c r="CH1511" s="176">
        <v>2</v>
      </c>
      <c r="CI1511" s="176">
        <v>2</v>
      </c>
      <c r="CJ1511" s="498">
        <v>1</v>
      </c>
      <c r="CK1511" s="176" t="s">
        <v>137</v>
      </c>
      <c r="CL1511" s="176">
        <v>0</v>
      </c>
      <c r="CM1511" s="302" t="s">
        <v>137</v>
      </c>
      <c r="CN1511" s="176">
        <v>0</v>
      </c>
      <c r="CO1511" s="176">
        <v>0</v>
      </c>
      <c r="CP1511" s="498" t="s">
        <v>148</v>
      </c>
      <c r="CQ1511" s="302" t="s">
        <v>137</v>
      </c>
      <c r="CR1511" s="176">
        <v>0</v>
      </c>
      <c r="CS1511" s="302" t="s">
        <v>137</v>
      </c>
      <c r="CT1511" s="176">
        <v>1</v>
      </c>
      <c r="CU1511" s="176">
        <v>1</v>
      </c>
      <c r="CV1511" s="498">
        <v>1</v>
      </c>
      <c r="CW1511" s="302" t="s">
        <v>137</v>
      </c>
      <c r="CX1511" s="176">
        <v>0</v>
      </c>
      <c r="CY1511" s="302" t="s">
        <v>137</v>
      </c>
      <c r="CZ1511" s="176">
        <v>0</v>
      </c>
      <c r="DA1511" s="176">
        <v>0</v>
      </c>
      <c r="DB1511" s="499" t="s">
        <v>148</v>
      </c>
      <c r="DC1511" s="302" t="s">
        <v>137</v>
      </c>
      <c r="DD1511" s="176">
        <v>0</v>
      </c>
      <c r="DE1511" s="302" t="s">
        <v>137</v>
      </c>
      <c r="DF1511" s="176">
        <v>0</v>
      </c>
      <c r="DG1511" s="176">
        <v>0</v>
      </c>
      <c r="DH1511" s="499" t="s">
        <v>148</v>
      </c>
      <c r="DI1511" s="302" t="s">
        <v>137</v>
      </c>
      <c r="DJ1511" s="176">
        <v>0</v>
      </c>
      <c r="DK1511" s="302" t="s">
        <v>137</v>
      </c>
      <c r="DL1511" s="176">
        <v>1</v>
      </c>
      <c r="DM1511" s="176">
        <v>0</v>
      </c>
      <c r="DN1511" s="499">
        <v>0</v>
      </c>
      <c r="DO1511" s="302" t="s">
        <v>9672</v>
      </c>
      <c r="DP1511" s="176">
        <v>0</v>
      </c>
      <c r="DQ1511" s="302" t="s">
        <v>137</v>
      </c>
      <c r="DR1511" s="176">
        <v>51</v>
      </c>
      <c r="DS1511" s="176">
        <v>0</v>
      </c>
      <c r="DT1511" s="498">
        <v>0</v>
      </c>
      <c r="DU1511" s="302" t="s">
        <v>9674</v>
      </c>
      <c r="DV1511" s="176">
        <v>0</v>
      </c>
      <c r="DW1511" s="302" t="s">
        <v>137</v>
      </c>
      <c r="DX1511" s="176">
        <v>0</v>
      </c>
      <c r="DY1511" s="176">
        <v>0</v>
      </c>
      <c r="DZ1511" s="503" t="s">
        <v>148</v>
      </c>
      <c r="EA1511" s="302" t="s">
        <v>137</v>
      </c>
      <c r="EB1511" s="176">
        <v>0</v>
      </c>
      <c r="EC1511" s="302" t="s">
        <v>137</v>
      </c>
      <c r="ED1511" s="176">
        <v>0</v>
      </c>
      <c r="EE1511" s="176">
        <v>0</v>
      </c>
      <c r="EF1511" s="503" t="s">
        <v>148</v>
      </c>
      <c r="EG1511" s="302" t="s">
        <v>137</v>
      </c>
      <c r="EH1511" s="176">
        <v>0</v>
      </c>
      <c r="EI1511" s="302" t="s">
        <v>137</v>
      </c>
      <c r="EJ1511" s="176">
        <v>1</v>
      </c>
      <c r="EK1511" s="176">
        <v>0</v>
      </c>
      <c r="EL1511" s="503">
        <v>0</v>
      </c>
      <c r="EM1511" s="302" t="s">
        <v>9675</v>
      </c>
      <c r="EN1511" s="176">
        <v>1</v>
      </c>
      <c r="EO1511" s="302" t="s">
        <v>5862</v>
      </c>
      <c r="EP1511" s="176">
        <v>0</v>
      </c>
      <c r="EQ1511" s="176">
        <v>0</v>
      </c>
      <c r="ER1511" s="498" t="s">
        <v>148</v>
      </c>
      <c r="ES1511" s="302" t="s">
        <v>137</v>
      </c>
      <c r="ET1511" s="176">
        <v>0</v>
      </c>
      <c r="EU1511" s="302" t="s">
        <v>137</v>
      </c>
      <c r="EV1511" s="176">
        <v>3</v>
      </c>
      <c r="EW1511" s="176">
        <v>0</v>
      </c>
      <c r="EX1511" s="498">
        <v>0</v>
      </c>
      <c r="EY1511" s="302" t="s">
        <v>1776</v>
      </c>
      <c r="EZ1511" s="176">
        <v>3</v>
      </c>
      <c r="FA1511" s="302" t="s">
        <v>5862</v>
      </c>
      <c r="FB1511" s="176">
        <v>0</v>
      </c>
      <c r="FC1511" s="176">
        <v>0</v>
      </c>
      <c r="FD1511" s="498" t="s">
        <v>148</v>
      </c>
      <c r="FE1511" s="302" t="s">
        <v>137</v>
      </c>
      <c r="FF1511" s="176">
        <v>0</v>
      </c>
      <c r="FG1511" s="302" t="s">
        <v>137</v>
      </c>
      <c r="FH1511" s="176">
        <v>1</v>
      </c>
      <c r="FI1511" s="176">
        <v>0</v>
      </c>
      <c r="FJ1511" s="498">
        <v>0</v>
      </c>
      <c r="FK1511" s="302" t="s">
        <v>1776</v>
      </c>
      <c r="FL1511" s="176">
        <v>1</v>
      </c>
      <c r="FM1511" s="302" t="s">
        <v>1776</v>
      </c>
      <c r="FN1511" s="176">
        <v>0</v>
      </c>
      <c r="FO1511" s="176">
        <v>0</v>
      </c>
      <c r="FP1511" s="498" t="s">
        <v>148</v>
      </c>
      <c r="FQ1511" s="302" t="s">
        <v>137</v>
      </c>
      <c r="FR1511" s="176">
        <v>0</v>
      </c>
      <c r="FS1511" s="302" t="s">
        <v>137</v>
      </c>
      <c r="FT1511" s="176">
        <v>0</v>
      </c>
      <c r="FU1511" s="176">
        <v>0</v>
      </c>
      <c r="FV1511" s="498" t="s">
        <v>148</v>
      </c>
      <c r="FW1511" s="302" t="s">
        <v>137</v>
      </c>
      <c r="FX1511" s="176">
        <v>0</v>
      </c>
      <c r="FY1511" s="302" t="s">
        <v>137</v>
      </c>
      <c r="FZ1511" s="176">
        <v>1</v>
      </c>
      <c r="GA1511" s="176">
        <v>0</v>
      </c>
      <c r="GB1511" s="498">
        <v>0</v>
      </c>
      <c r="GC1511" s="302" t="s">
        <v>1806</v>
      </c>
      <c r="GD1511" s="176">
        <v>1</v>
      </c>
      <c r="GE1511" s="302" t="s">
        <v>9676</v>
      </c>
      <c r="GF1511" s="176">
        <v>7</v>
      </c>
      <c r="GG1511" s="176">
        <v>0</v>
      </c>
      <c r="GH1511" s="498">
        <v>0</v>
      </c>
      <c r="GI1511" s="302" t="s">
        <v>9677</v>
      </c>
      <c r="GJ1511" s="176">
        <v>0</v>
      </c>
      <c r="GK1511" s="302" t="s">
        <v>137</v>
      </c>
      <c r="GL1511" s="176" t="s">
        <v>143</v>
      </c>
      <c r="GM1511" s="302" t="s">
        <v>1431</v>
      </c>
      <c r="GN1511" s="299" t="s">
        <v>133</v>
      </c>
      <c r="GO1511" s="504"/>
      <c r="GP1511" s="504"/>
      <c r="GQ1511" s="176" t="s">
        <v>145</v>
      </c>
      <c r="GR1511" s="176" t="s">
        <v>146</v>
      </c>
      <c r="GS1511" s="176"/>
      <c r="GT1511" s="176"/>
      <c r="GU1511" s="176"/>
      <c r="GV1511" s="176"/>
      <c r="GW1511" s="302"/>
      <c r="GX1511" s="176"/>
      <c r="GY1511" s="176"/>
      <c r="GZ1511" s="176"/>
      <c r="HA1511" s="176"/>
      <c r="HB1511" s="176"/>
      <c r="HC1511" s="176"/>
      <c r="HD1511" s="557" t="s">
        <v>132</v>
      </c>
      <c r="HE1511" s="550" t="s">
        <v>132</v>
      </c>
      <c r="HF1511" s="558" t="s">
        <v>132</v>
      </c>
      <c r="HG1511" s="550"/>
      <c r="HH1511" s="550"/>
      <c r="HI1511" s="558" t="s">
        <v>132</v>
      </c>
      <c r="HJ1511" s="558" t="s">
        <v>148</v>
      </c>
      <c r="HK1511" s="550"/>
    </row>
    <row r="1512" spans="1:219" s="164" customFormat="1" ht="115" customHeight="1">
      <c r="A1512" s="495">
        <v>406210</v>
      </c>
      <c r="B1512" s="176" t="s">
        <v>9377</v>
      </c>
      <c r="C1512" s="176" t="s">
        <v>9678</v>
      </c>
      <c r="D1512" s="176" t="s">
        <v>125</v>
      </c>
      <c r="E1512" s="176" t="s">
        <v>132</v>
      </c>
      <c r="F1512" s="302" t="s">
        <v>137</v>
      </c>
      <c r="G1512" s="302" t="s">
        <v>137</v>
      </c>
      <c r="H1512" s="176" t="s">
        <v>132</v>
      </c>
      <c r="I1512" s="302" t="s">
        <v>137</v>
      </c>
      <c r="J1512" s="302" t="s">
        <v>137</v>
      </c>
      <c r="K1512" s="501" t="s">
        <v>132</v>
      </c>
      <c r="L1512" s="302" t="s">
        <v>137</v>
      </c>
      <c r="M1512" s="502" t="s">
        <v>137</v>
      </c>
      <c r="N1512" s="176" t="s">
        <v>132</v>
      </c>
      <c r="O1512" s="302" t="s">
        <v>137</v>
      </c>
      <c r="P1512" s="302" t="s">
        <v>137</v>
      </c>
      <c r="Q1512" s="176" t="s">
        <v>132</v>
      </c>
      <c r="R1512" s="302" t="s">
        <v>137</v>
      </c>
      <c r="S1512" s="302" t="s">
        <v>137</v>
      </c>
      <c r="T1512" s="176" t="s">
        <v>132</v>
      </c>
      <c r="U1512" s="302" t="s">
        <v>137</v>
      </c>
      <c r="V1512" s="302" t="s">
        <v>137</v>
      </c>
      <c r="W1512" s="176" t="s">
        <v>132</v>
      </c>
      <c r="X1512" s="302" t="s">
        <v>137</v>
      </c>
      <c r="Y1512" s="302" t="s">
        <v>137</v>
      </c>
      <c r="Z1512" s="176" t="s">
        <v>138</v>
      </c>
      <c r="AA1512" s="176" t="s">
        <v>137</v>
      </c>
      <c r="AB1512" s="302" t="s">
        <v>137</v>
      </c>
      <c r="AC1512" s="176" t="s">
        <v>132</v>
      </c>
      <c r="AD1512" s="176" t="s">
        <v>137</v>
      </c>
      <c r="AE1512" s="302" t="s">
        <v>137</v>
      </c>
      <c r="AF1512" s="492" t="s">
        <v>148</v>
      </c>
      <c r="AG1512" s="176"/>
      <c r="AH1512" s="295"/>
      <c r="AI1512" s="176" t="s">
        <v>132</v>
      </c>
      <c r="AJ1512" s="176" t="s">
        <v>137</v>
      </c>
      <c r="AK1512" s="302" t="s">
        <v>137</v>
      </c>
      <c r="AL1512" s="176" t="s">
        <v>132</v>
      </c>
      <c r="AM1512" s="176" t="s">
        <v>137</v>
      </c>
      <c r="AN1512" s="302" t="s">
        <v>137</v>
      </c>
      <c r="AO1512" s="176" t="s">
        <v>132</v>
      </c>
      <c r="AP1512" s="176" t="s">
        <v>137</v>
      </c>
      <c r="AQ1512" s="302" t="s">
        <v>137</v>
      </c>
      <c r="AR1512" s="176" t="s">
        <v>132</v>
      </c>
      <c r="AS1512" s="176" t="s">
        <v>137</v>
      </c>
      <c r="AT1512" s="302" t="s">
        <v>137</v>
      </c>
      <c r="AU1512" s="176" t="s">
        <v>132</v>
      </c>
      <c r="AV1512" s="302" t="s">
        <v>137</v>
      </c>
      <c r="AW1512" s="302" t="s">
        <v>137</v>
      </c>
      <c r="AX1512" s="176" t="s">
        <v>132</v>
      </c>
      <c r="AY1512" s="176" t="s">
        <v>137</v>
      </c>
      <c r="AZ1512" s="302" t="s">
        <v>137</v>
      </c>
      <c r="BA1512" s="176" t="s">
        <v>132</v>
      </c>
      <c r="BB1512" s="176" t="s">
        <v>137</v>
      </c>
      <c r="BC1512" s="302" t="s">
        <v>137</v>
      </c>
      <c r="BD1512" s="176">
        <v>1</v>
      </c>
      <c r="BE1512" s="176">
        <v>0</v>
      </c>
      <c r="BF1512" s="503">
        <v>0</v>
      </c>
      <c r="BG1512" s="302" t="s">
        <v>9679</v>
      </c>
      <c r="BH1512" s="176">
        <v>1</v>
      </c>
      <c r="BI1512" s="302" t="s">
        <v>15416</v>
      </c>
      <c r="BJ1512" s="176">
        <v>2</v>
      </c>
      <c r="BK1512" s="176">
        <v>0</v>
      </c>
      <c r="BL1512" s="503">
        <v>0</v>
      </c>
      <c r="BM1512" s="302" t="s">
        <v>9680</v>
      </c>
      <c r="BN1512" s="176">
        <v>0</v>
      </c>
      <c r="BO1512" s="302" t="s">
        <v>137</v>
      </c>
      <c r="BP1512" s="176">
        <v>1</v>
      </c>
      <c r="BQ1512" s="176">
        <v>1</v>
      </c>
      <c r="BR1512" s="503">
        <v>1</v>
      </c>
      <c r="BS1512" s="302" t="s">
        <v>137</v>
      </c>
      <c r="BT1512" s="176">
        <v>0</v>
      </c>
      <c r="BU1512" s="302" t="s">
        <v>137</v>
      </c>
      <c r="BV1512" s="176">
        <v>0</v>
      </c>
      <c r="BW1512" s="176">
        <v>0</v>
      </c>
      <c r="BX1512" s="498" t="s">
        <v>148</v>
      </c>
      <c r="BY1512" s="302"/>
      <c r="BZ1512" s="176">
        <v>0</v>
      </c>
      <c r="CA1512" s="302" t="s">
        <v>137</v>
      </c>
      <c r="CB1512" s="176">
        <v>0</v>
      </c>
      <c r="CC1512" s="176">
        <v>0</v>
      </c>
      <c r="CD1512" s="498" t="s">
        <v>148</v>
      </c>
      <c r="CE1512" s="302" t="s">
        <v>137</v>
      </c>
      <c r="CF1512" s="176">
        <v>0</v>
      </c>
      <c r="CG1512" s="302" t="s">
        <v>137</v>
      </c>
      <c r="CH1512" s="176">
        <v>0</v>
      </c>
      <c r="CI1512" s="176">
        <v>0</v>
      </c>
      <c r="CJ1512" s="498" t="s">
        <v>148</v>
      </c>
      <c r="CK1512" s="176" t="s">
        <v>137</v>
      </c>
      <c r="CL1512" s="176">
        <v>0</v>
      </c>
      <c r="CM1512" s="302" t="s">
        <v>137</v>
      </c>
      <c r="CN1512" s="176">
        <v>0</v>
      </c>
      <c r="CO1512" s="176">
        <v>0</v>
      </c>
      <c r="CP1512" s="498" t="s">
        <v>148</v>
      </c>
      <c r="CQ1512" s="302" t="s">
        <v>137</v>
      </c>
      <c r="CR1512" s="176">
        <v>0</v>
      </c>
      <c r="CS1512" s="302" t="s">
        <v>137</v>
      </c>
      <c r="CT1512" s="176">
        <v>0</v>
      </c>
      <c r="CU1512" s="176">
        <v>0</v>
      </c>
      <c r="CV1512" s="498" t="s">
        <v>148</v>
      </c>
      <c r="CW1512" s="302" t="s">
        <v>137</v>
      </c>
      <c r="CX1512" s="176">
        <v>0</v>
      </c>
      <c r="CY1512" s="302" t="s">
        <v>137</v>
      </c>
      <c r="CZ1512" s="176">
        <v>0</v>
      </c>
      <c r="DA1512" s="176">
        <v>0</v>
      </c>
      <c r="DB1512" s="499" t="s">
        <v>148</v>
      </c>
      <c r="DC1512" s="302" t="s">
        <v>137</v>
      </c>
      <c r="DD1512" s="176">
        <v>0</v>
      </c>
      <c r="DE1512" s="302" t="s">
        <v>137</v>
      </c>
      <c r="DF1512" s="176">
        <v>0</v>
      </c>
      <c r="DG1512" s="176">
        <v>0</v>
      </c>
      <c r="DH1512" s="499" t="s">
        <v>148</v>
      </c>
      <c r="DI1512" s="302" t="s">
        <v>137</v>
      </c>
      <c r="DJ1512" s="176">
        <v>0</v>
      </c>
      <c r="DK1512" s="302" t="s">
        <v>137</v>
      </c>
      <c r="DL1512" s="176">
        <v>0</v>
      </c>
      <c r="DM1512" s="176">
        <v>0</v>
      </c>
      <c r="DN1512" s="499" t="s">
        <v>148</v>
      </c>
      <c r="DO1512" s="302" t="s">
        <v>137</v>
      </c>
      <c r="DP1512" s="176">
        <v>0</v>
      </c>
      <c r="DQ1512" s="302" t="s">
        <v>137</v>
      </c>
      <c r="DR1512" s="176">
        <v>9</v>
      </c>
      <c r="DS1512" s="176">
        <v>0</v>
      </c>
      <c r="DT1512" s="498">
        <v>0</v>
      </c>
      <c r="DU1512" s="302" t="s">
        <v>9679</v>
      </c>
      <c r="DV1512" s="176">
        <v>0</v>
      </c>
      <c r="DW1512" s="302" t="s">
        <v>137</v>
      </c>
      <c r="DX1512" s="176">
        <v>0</v>
      </c>
      <c r="DY1512" s="176">
        <v>0</v>
      </c>
      <c r="DZ1512" s="503" t="s">
        <v>148</v>
      </c>
      <c r="EA1512" s="302" t="s">
        <v>137</v>
      </c>
      <c r="EB1512" s="176">
        <v>0</v>
      </c>
      <c r="EC1512" s="302" t="s">
        <v>137</v>
      </c>
      <c r="ED1512" s="176">
        <v>2</v>
      </c>
      <c r="EE1512" s="176">
        <v>0</v>
      </c>
      <c r="EF1512" s="503">
        <v>0</v>
      </c>
      <c r="EG1512" s="302" t="s">
        <v>9681</v>
      </c>
      <c r="EH1512" s="176">
        <v>0</v>
      </c>
      <c r="EI1512" s="302" t="s">
        <v>137</v>
      </c>
      <c r="EJ1512" s="176">
        <v>1</v>
      </c>
      <c r="EK1512" s="176">
        <v>0</v>
      </c>
      <c r="EL1512" s="503">
        <v>0</v>
      </c>
      <c r="EM1512" s="302" t="s">
        <v>9682</v>
      </c>
      <c r="EN1512" s="176">
        <v>1</v>
      </c>
      <c r="EO1512" s="302" t="s">
        <v>9683</v>
      </c>
      <c r="EP1512" s="176">
        <v>1</v>
      </c>
      <c r="EQ1512" s="176">
        <v>0</v>
      </c>
      <c r="ER1512" s="498">
        <v>0</v>
      </c>
      <c r="ES1512" s="302" t="s">
        <v>9684</v>
      </c>
      <c r="ET1512" s="176">
        <v>1</v>
      </c>
      <c r="EU1512" s="302" t="s">
        <v>9685</v>
      </c>
      <c r="EV1512" s="176">
        <v>5</v>
      </c>
      <c r="EW1512" s="176">
        <v>1</v>
      </c>
      <c r="EX1512" s="498">
        <v>0.2</v>
      </c>
      <c r="EY1512" s="302" t="s">
        <v>13698</v>
      </c>
      <c r="EZ1512" s="176">
        <v>4</v>
      </c>
      <c r="FA1512" s="302" t="s">
        <v>9683</v>
      </c>
      <c r="FB1512" s="176">
        <v>1</v>
      </c>
      <c r="FC1512" s="176">
        <v>0</v>
      </c>
      <c r="FD1512" s="498">
        <v>0</v>
      </c>
      <c r="FE1512" s="302" t="s">
        <v>9679</v>
      </c>
      <c r="FF1512" s="176">
        <v>1</v>
      </c>
      <c r="FG1512" s="302" t="s">
        <v>9683</v>
      </c>
      <c r="FH1512" s="176">
        <v>0</v>
      </c>
      <c r="FI1512" s="176">
        <v>0</v>
      </c>
      <c r="FJ1512" s="498" t="s">
        <v>148</v>
      </c>
      <c r="FK1512" s="302" t="s">
        <v>137</v>
      </c>
      <c r="FL1512" s="176">
        <v>0</v>
      </c>
      <c r="FM1512" s="302" t="s">
        <v>137</v>
      </c>
      <c r="FN1512" s="176">
        <v>0</v>
      </c>
      <c r="FO1512" s="176">
        <v>0</v>
      </c>
      <c r="FP1512" s="498" t="s">
        <v>148</v>
      </c>
      <c r="FQ1512" s="302" t="s">
        <v>137</v>
      </c>
      <c r="FR1512" s="176">
        <v>0</v>
      </c>
      <c r="FS1512" s="302" t="s">
        <v>137</v>
      </c>
      <c r="FT1512" s="176">
        <v>0</v>
      </c>
      <c r="FU1512" s="176">
        <v>0</v>
      </c>
      <c r="FV1512" s="498" t="s">
        <v>148</v>
      </c>
      <c r="FW1512" s="302" t="s">
        <v>137</v>
      </c>
      <c r="FX1512" s="176">
        <v>0</v>
      </c>
      <c r="FY1512" s="302" t="s">
        <v>137</v>
      </c>
      <c r="FZ1512" s="176">
        <v>1</v>
      </c>
      <c r="GA1512" s="176">
        <v>0</v>
      </c>
      <c r="GB1512" s="498">
        <v>0</v>
      </c>
      <c r="GC1512" s="302" t="s">
        <v>9679</v>
      </c>
      <c r="GD1512" s="176">
        <v>1</v>
      </c>
      <c r="GE1512" s="302" t="s">
        <v>9686</v>
      </c>
      <c r="GF1512" s="176">
        <v>3</v>
      </c>
      <c r="GG1512" s="176">
        <v>3</v>
      </c>
      <c r="GH1512" s="498">
        <v>1</v>
      </c>
      <c r="GI1512" s="302"/>
      <c r="GJ1512" s="176">
        <v>0</v>
      </c>
      <c r="GK1512" s="302" t="s">
        <v>137</v>
      </c>
      <c r="GL1512" s="176" t="s">
        <v>143</v>
      </c>
      <c r="GM1512" s="302" t="s">
        <v>1431</v>
      </c>
      <c r="GN1512" s="299" t="s">
        <v>146</v>
      </c>
      <c r="GO1512" s="504"/>
      <c r="GP1512" s="504"/>
      <c r="GQ1512" s="176" t="s">
        <v>145</v>
      </c>
      <c r="GR1512" s="176" t="s">
        <v>146</v>
      </c>
      <c r="GS1512" s="176"/>
      <c r="GT1512" s="176"/>
      <c r="GU1512" s="176"/>
      <c r="GV1512" s="176"/>
      <c r="GW1512" s="302"/>
      <c r="GX1512" s="176"/>
      <c r="GY1512" s="176"/>
      <c r="GZ1512" s="176"/>
      <c r="HA1512" s="176"/>
      <c r="HB1512" s="176"/>
      <c r="HC1512" s="176"/>
      <c r="HD1512" s="557" t="s">
        <v>132</v>
      </c>
      <c r="HE1512" s="550"/>
      <c r="HF1512" s="558" t="s">
        <v>132</v>
      </c>
      <c r="HG1512" s="550"/>
      <c r="HH1512" s="550"/>
      <c r="HI1512" s="558" t="s">
        <v>132</v>
      </c>
      <c r="HJ1512" s="558" t="s">
        <v>148</v>
      </c>
      <c r="HK1512" s="550"/>
    </row>
    <row r="1513" spans="1:219" s="164" customFormat="1" ht="115" customHeight="1">
      <c r="A1513" s="495">
        <v>406252</v>
      </c>
      <c r="B1513" s="176" t="s">
        <v>9377</v>
      </c>
      <c r="C1513" s="176" t="s">
        <v>9687</v>
      </c>
      <c r="D1513" s="176" t="s">
        <v>125</v>
      </c>
      <c r="E1513" s="176" t="s">
        <v>132</v>
      </c>
      <c r="F1513" s="302" t="s">
        <v>137</v>
      </c>
      <c r="G1513" s="302" t="s">
        <v>137</v>
      </c>
      <c r="H1513" s="176" t="s">
        <v>132</v>
      </c>
      <c r="I1513" s="302" t="s">
        <v>137</v>
      </c>
      <c r="J1513" s="302" t="s">
        <v>137</v>
      </c>
      <c r="K1513" s="501" t="s">
        <v>138</v>
      </c>
      <c r="L1513" s="302" t="s">
        <v>137</v>
      </c>
      <c r="M1513" s="502" t="s">
        <v>137</v>
      </c>
      <c r="N1513" s="176" t="s">
        <v>138</v>
      </c>
      <c r="O1513" s="302" t="s">
        <v>137</v>
      </c>
      <c r="P1513" s="302" t="s">
        <v>137</v>
      </c>
      <c r="Q1513" s="176" t="s">
        <v>138</v>
      </c>
      <c r="R1513" s="302" t="s">
        <v>137</v>
      </c>
      <c r="S1513" s="302" t="s">
        <v>137</v>
      </c>
      <c r="T1513" s="176" t="s">
        <v>132</v>
      </c>
      <c r="U1513" s="302" t="s">
        <v>137</v>
      </c>
      <c r="V1513" s="302" t="s">
        <v>137</v>
      </c>
      <c r="W1513" s="176" t="s">
        <v>132</v>
      </c>
      <c r="X1513" s="302" t="s">
        <v>137</v>
      </c>
      <c r="Y1513" s="302" t="s">
        <v>137</v>
      </c>
      <c r="Z1513" s="176" t="s">
        <v>138</v>
      </c>
      <c r="AA1513" s="176" t="s">
        <v>137</v>
      </c>
      <c r="AB1513" s="302" t="s">
        <v>137</v>
      </c>
      <c r="AC1513" s="176" t="s">
        <v>138</v>
      </c>
      <c r="AD1513" s="176" t="s">
        <v>137</v>
      </c>
      <c r="AE1513" s="302" t="s">
        <v>137</v>
      </c>
      <c r="AF1513" s="492" t="s">
        <v>148</v>
      </c>
      <c r="AG1513" s="176"/>
      <c r="AH1513" s="295"/>
      <c r="AI1513" s="176" t="s">
        <v>132</v>
      </c>
      <c r="AJ1513" s="176" t="s">
        <v>137</v>
      </c>
      <c r="AK1513" s="302" t="s">
        <v>137</v>
      </c>
      <c r="AL1513" s="176" t="s">
        <v>132</v>
      </c>
      <c r="AM1513" s="176" t="s">
        <v>137</v>
      </c>
      <c r="AN1513" s="302" t="s">
        <v>137</v>
      </c>
      <c r="AO1513" s="176" t="s">
        <v>132</v>
      </c>
      <c r="AP1513" s="176" t="s">
        <v>137</v>
      </c>
      <c r="AQ1513" s="302" t="s">
        <v>137</v>
      </c>
      <c r="AR1513" s="176" t="s">
        <v>132</v>
      </c>
      <c r="AS1513" s="176" t="s">
        <v>137</v>
      </c>
      <c r="AT1513" s="302" t="s">
        <v>137</v>
      </c>
      <c r="AU1513" s="176" t="s">
        <v>132</v>
      </c>
      <c r="AV1513" s="302" t="s">
        <v>137</v>
      </c>
      <c r="AW1513" s="302" t="s">
        <v>137</v>
      </c>
      <c r="AX1513" s="176" t="s">
        <v>132</v>
      </c>
      <c r="AY1513" s="176" t="s">
        <v>137</v>
      </c>
      <c r="AZ1513" s="302" t="s">
        <v>137</v>
      </c>
      <c r="BA1513" s="176" t="s">
        <v>132</v>
      </c>
      <c r="BB1513" s="176" t="s">
        <v>137</v>
      </c>
      <c r="BC1513" s="302" t="s">
        <v>137</v>
      </c>
      <c r="BD1513" s="176">
        <v>4</v>
      </c>
      <c r="BE1513" s="176">
        <v>0</v>
      </c>
      <c r="BF1513" s="503">
        <v>0</v>
      </c>
      <c r="BG1513" s="302" t="s">
        <v>9688</v>
      </c>
      <c r="BH1513" s="176">
        <v>4</v>
      </c>
      <c r="BI1513" s="302" t="s">
        <v>9689</v>
      </c>
      <c r="BJ1513" s="176">
        <v>5</v>
      </c>
      <c r="BK1513" s="176">
        <v>0</v>
      </c>
      <c r="BL1513" s="503">
        <v>0</v>
      </c>
      <c r="BM1513" s="302" t="s">
        <v>9690</v>
      </c>
      <c r="BN1513" s="176">
        <v>3</v>
      </c>
      <c r="BO1513" s="302" t="s">
        <v>9691</v>
      </c>
      <c r="BP1513" s="176">
        <v>2</v>
      </c>
      <c r="BQ1513" s="176">
        <v>0</v>
      </c>
      <c r="BR1513" s="503">
        <v>0</v>
      </c>
      <c r="BS1513" s="302" t="s">
        <v>9690</v>
      </c>
      <c r="BT1513" s="176">
        <v>2</v>
      </c>
      <c r="BU1513" s="302" t="s">
        <v>9691</v>
      </c>
      <c r="BV1513" s="176">
        <v>0</v>
      </c>
      <c r="BW1513" s="176">
        <v>0</v>
      </c>
      <c r="BX1513" s="498" t="s">
        <v>148</v>
      </c>
      <c r="BY1513" s="302"/>
      <c r="BZ1513" s="176">
        <v>0</v>
      </c>
      <c r="CA1513" s="302" t="s">
        <v>137</v>
      </c>
      <c r="CB1513" s="176">
        <v>0</v>
      </c>
      <c r="CC1513" s="176">
        <v>0</v>
      </c>
      <c r="CD1513" s="498" t="s">
        <v>148</v>
      </c>
      <c r="CE1513" s="302" t="s">
        <v>137</v>
      </c>
      <c r="CF1513" s="176">
        <v>0</v>
      </c>
      <c r="CG1513" s="302" t="s">
        <v>137</v>
      </c>
      <c r="CH1513" s="176">
        <v>0</v>
      </c>
      <c r="CI1513" s="176">
        <v>0</v>
      </c>
      <c r="CJ1513" s="498" t="s">
        <v>148</v>
      </c>
      <c r="CK1513" s="176" t="s">
        <v>137</v>
      </c>
      <c r="CL1513" s="176">
        <v>0</v>
      </c>
      <c r="CM1513" s="302" t="s">
        <v>137</v>
      </c>
      <c r="CN1513" s="176">
        <v>1</v>
      </c>
      <c r="CO1513" s="176">
        <v>0</v>
      </c>
      <c r="CP1513" s="498">
        <v>0</v>
      </c>
      <c r="CQ1513" s="302" t="s">
        <v>9692</v>
      </c>
      <c r="CR1513" s="176">
        <v>0</v>
      </c>
      <c r="CS1513" s="302" t="s">
        <v>137</v>
      </c>
      <c r="CT1513" s="176">
        <v>0</v>
      </c>
      <c r="CU1513" s="176">
        <v>0</v>
      </c>
      <c r="CV1513" s="498" t="s">
        <v>148</v>
      </c>
      <c r="CW1513" s="302" t="s">
        <v>137</v>
      </c>
      <c r="CX1513" s="176">
        <v>0</v>
      </c>
      <c r="CY1513" s="302" t="s">
        <v>137</v>
      </c>
      <c r="CZ1513" s="176">
        <v>1</v>
      </c>
      <c r="DA1513" s="176">
        <v>1</v>
      </c>
      <c r="DB1513" s="499">
        <v>1</v>
      </c>
      <c r="DC1513" s="302" t="s">
        <v>137</v>
      </c>
      <c r="DD1513" s="176">
        <v>0</v>
      </c>
      <c r="DE1513" s="302" t="s">
        <v>137</v>
      </c>
      <c r="DF1513" s="176">
        <v>0</v>
      </c>
      <c r="DG1513" s="176">
        <v>0</v>
      </c>
      <c r="DH1513" s="499" t="s">
        <v>148</v>
      </c>
      <c r="DI1513" s="302" t="s">
        <v>137</v>
      </c>
      <c r="DJ1513" s="176">
        <v>0</v>
      </c>
      <c r="DK1513" s="302" t="s">
        <v>137</v>
      </c>
      <c r="DL1513" s="176">
        <v>1</v>
      </c>
      <c r="DM1513" s="176">
        <v>0</v>
      </c>
      <c r="DN1513" s="499">
        <v>0</v>
      </c>
      <c r="DO1513" s="302" t="s">
        <v>9693</v>
      </c>
      <c r="DP1513" s="176">
        <v>0</v>
      </c>
      <c r="DQ1513" s="302" t="s">
        <v>137</v>
      </c>
      <c r="DR1513" s="176">
        <v>31</v>
      </c>
      <c r="DS1513" s="176">
        <v>0</v>
      </c>
      <c r="DT1513" s="498">
        <v>0</v>
      </c>
      <c r="DU1513" s="302" t="s">
        <v>9694</v>
      </c>
      <c r="DV1513" s="176">
        <v>0</v>
      </c>
      <c r="DW1513" s="302" t="s">
        <v>137</v>
      </c>
      <c r="DX1513" s="176">
        <v>4</v>
      </c>
      <c r="DY1513" s="176">
        <v>0</v>
      </c>
      <c r="DZ1513" s="503">
        <v>0</v>
      </c>
      <c r="EA1513" s="302" t="s">
        <v>9695</v>
      </c>
      <c r="EB1513" s="176">
        <v>0</v>
      </c>
      <c r="EC1513" s="302" t="s">
        <v>137</v>
      </c>
      <c r="ED1513" s="176">
        <v>0</v>
      </c>
      <c r="EE1513" s="176">
        <v>0</v>
      </c>
      <c r="EF1513" s="503" t="s">
        <v>148</v>
      </c>
      <c r="EG1513" s="302" t="s">
        <v>137</v>
      </c>
      <c r="EH1513" s="176">
        <v>0</v>
      </c>
      <c r="EI1513" s="302" t="s">
        <v>137</v>
      </c>
      <c r="EJ1513" s="176">
        <v>3</v>
      </c>
      <c r="EK1513" s="176">
        <v>0</v>
      </c>
      <c r="EL1513" s="503">
        <v>0</v>
      </c>
      <c r="EM1513" s="302" t="s">
        <v>9690</v>
      </c>
      <c r="EN1513" s="176">
        <v>3</v>
      </c>
      <c r="EO1513" s="302" t="s">
        <v>9696</v>
      </c>
      <c r="EP1513" s="176">
        <v>1</v>
      </c>
      <c r="EQ1513" s="176">
        <v>0</v>
      </c>
      <c r="ER1513" s="498">
        <v>0</v>
      </c>
      <c r="ES1513" s="302" t="s">
        <v>9697</v>
      </c>
      <c r="ET1513" s="176">
        <v>1</v>
      </c>
      <c r="EU1513" s="302" t="s">
        <v>9696</v>
      </c>
      <c r="EV1513" s="176">
        <v>3</v>
      </c>
      <c r="EW1513" s="176">
        <v>0</v>
      </c>
      <c r="EX1513" s="498">
        <v>0</v>
      </c>
      <c r="EY1513" s="302" t="s">
        <v>9694</v>
      </c>
      <c r="EZ1513" s="176">
        <v>3</v>
      </c>
      <c r="FA1513" s="302" t="s">
        <v>9691</v>
      </c>
      <c r="FB1513" s="176">
        <v>9</v>
      </c>
      <c r="FC1513" s="176">
        <v>0</v>
      </c>
      <c r="FD1513" s="498">
        <v>0</v>
      </c>
      <c r="FE1513" s="302" t="s">
        <v>9694</v>
      </c>
      <c r="FF1513" s="176">
        <v>0</v>
      </c>
      <c r="FG1513" s="302"/>
      <c r="FH1513" s="176">
        <v>0</v>
      </c>
      <c r="FI1513" s="176">
        <v>0</v>
      </c>
      <c r="FJ1513" s="498" t="s">
        <v>148</v>
      </c>
      <c r="FK1513" s="302" t="s">
        <v>137</v>
      </c>
      <c r="FL1513" s="176">
        <v>0</v>
      </c>
      <c r="FM1513" s="302" t="s">
        <v>137</v>
      </c>
      <c r="FN1513" s="176">
        <v>0</v>
      </c>
      <c r="FO1513" s="176">
        <v>0</v>
      </c>
      <c r="FP1513" s="498" t="s">
        <v>148</v>
      </c>
      <c r="FQ1513" s="302" t="s">
        <v>137</v>
      </c>
      <c r="FR1513" s="176">
        <v>0</v>
      </c>
      <c r="FS1513" s="302" t="s">
        <v>137</v>
      </c>
      <c r="FT1513" s="176">
        <v>0</v>
      </c>
      <c r="FU1513" s="176">
        <v>0</v>
      </c>
      <c r="FV1513" s="498" t="s">
        <v>148</v>
      </c>
      <c r="FW1513" s="302" t="s">
        <v>137</v>
      </c>
      <c r="FX1513" s="176">
        <v>0</v>
      </c>
      <c r="FY1513" s="302" t="s">
        <v>137</v>
      </c>
      <c r="FZ1513" s="176">
        <v>3</v>
      </c>
      <c r="GA1513" s="176">
        <v>0</v>
      </c>
      <c r="GB1513" s="498">
        <v>0</v>
      </c>
      <c r="GC1513" s="302" t="s">
        <v>9698</v>
      </c>
      <c r="GD1513" s="176">
        <v>0</v>
      </c>
      <c r="GE1513" s="302" t="s">
        <v>137</v>
      </c>
      <c r="GF1513" s="176">
        <v>0</v>
      </c>
      <c r="GG1513" s="176">
        <v>0</v>
      </c>
      <c r="GH1513" s="498" t="s">
        <v>148</v>
      </c>
      <c r="GI1513" s="302"/>
      <c r="GJ1513" s="176">
        <v>0</v>
      </c>
      <c r="GK1513" s="302" t="s">
        <v>137</v>
      </c>
      <c r="GL1513" s="176" t="s">
        <v>143</v>
      </c>
      <c r="GM1513" s="302" t="s">
        <v>1431</v>
      </c>
      <c r="GN1513" s="299" t="s">
        <v>146</v>
      </c>
      <c r="GO1513" s="504"/>
      <c r="GP1513" s="504"/>
      <c r="GQ1513" s="176" t="s">
        <v>145</v>
      </c>
      <c r="GR1513" s="176" t="s">
        <v>146</v>
      </c>
      <c r="GS1513" s="176"/>
      <c r="GT1513" s="176"/>
      <c r="GU1513" s="176"/>
      <c r="GV1513" s="176"/>
      <c r="GW1513" s="302"/>
      <c r="GX1513" s="176"/>
      <c r="GY1513" s="176"/>
      <c r="GZ1513" s="176"/>
      <c r="HA1513" s="176"/>
      <c r="HB1513" s="176"/>
      <c r="HC1513" s="176"/>
      <c r="HD1513" s="557"/>
      <c r="HE1513" s="550"/>
      <c r="HF1513" s="558" t="s">
        <v>132</v>
      </c>
      <c r="HG1513" s="550"/>
      <c r="HH1513" s="550"/>
      <c r="HI1513" s="558" t="s">
        <v>132</v>
      </c>
      <c r="HJ1513" s="558" t="s">
        <v>148</v>
      </c>
      <c r="HK1513" s="550"/>
    </row>
    <row r="1514" spans="1:219" s="164" customFormat="1" ht="115" customHeight="1">
      <c r="A1514" s="495">
        <v>406422</v>
      </c>
      <c r="B1514" s="176" t="s">
        <v>9377</v>
      </c>
      <c r="C1514" s="176" t="s">
        <v>9699</v>
      </c>
      <c r="D1514" s="176" t="s">
        <v>116</v>
      </c>
      <c r="E1514" s="176" t="s">
        <v>132</v>
      </c>
      <c r="F1514" s="302"/>
      <c r="G1514" s="302" t="s">
        <v>137</v>
      </c>
      <c r="H1514" s="176" t="s">
        <v>132</v>
      </c>
      <c r="I1514" s="302" t="s">
        <v>137</v>
      </c>
      <c r="J1514" s="302" t="s">
        <v>137</v>
      </c>
      <c r="K1514" s="501" t="s">
        <v>138</v>
      </c>
      <c r="L1514" s="302" t="s">
        <v>137</v>
      </c>
      <c r="M1514" s="502" t="s">
        <v>137</v>
      </c>
      <c r="N1514" s="176" t="s">
        <v>138</v>
      </c>
      <c r="O1514" s="302" t="s">
        <v>137</v>
      </c>
      <c r="P1514" s="302" t="s">
        <v>137</v>
      </c>
      <c r="Q1514" s="176"/>
      <c r="R1514" s="302" t="s">
        <v>137</v>
      </c>
      <c r="S1514" s="302" t="s">
        <v>137</v>
      </c>
      <c r="T1514" s="176" t="s">
        <v>132</v>
      </c>
      <c r="U1514" s="302" t="s">
        <v>137</v>
      </c>
      <c r="V1514" s="302" t="s">
        <v>137</v>
      </c>
      <c r="W1514" s="176" t="s">
        <v>132</v>
      </c>
      <c r="X1514" s="302" t="s">
        <v>137</v>
      </c>
      <c r="Y1514" s="302" t="s">
        <v>137</v>
      </c>
      <c r="Z1514" s="176" t="s">
        <v>138</v>
      </c>
      <c r="AA1514" s="176" t="s">
        <v>132</v>
      </c>
      <c r="AB1514" s="302" t="s">
        <v>7527</v>
      </c>
      <c r="AC1514" s="176" t="s">
        <v>138</v>
      </c>
      <c r="AD1514" s="176" t="s">
        <v>137</v>
      </c>
      <c r="AE1514" s="302" t="s">
        <v>137</v>
      </c>
      <c r="AF1514" s="492" t="s">
        <v>148</v>
      </c>
      <c r="AG1514" s="176"/>
      <c r="AH1514" s="295"/>
      <c r="AI1514" s="176" t="s">
        <v>132</v>
      </c>
      <c r="AJ1514" s="176" t="s">
        <v>137</v>
      </c>
      <c r="AK1514" s="302" t="s">
        <v>137</v>
      </c>
      <c r="AL1514" s="176" t="s">
        <v>132</v>
      </c>
      <c r="AM1514" s="176" t="s">
        <v>137</v>
      </c>
      <c r="AN1514" s="302" t="s">
        <v>137</v>
      </c>
      <c r="AO1514" s="176" t="s">
        <v>132</v>
      </c>
      <c r="AP1514" s="176" t="s">
        <v>137</v>
      </c>
      <c r="AQ1514" s="302" t="s">
        <v>137</v>
      </c>
      <c r="AR1514" s="176" t="s">
        <v>132</v>
      </c>
      <c r="AS1514" s="176" t="s">
        <v>137</v>
      </c>
      <c r="AT1514" s="302" t="s">
        <v>137</v>
      </c>
      <c r="AU1514" s="176" t="s">
        <v>132</v>
      </c>
      <c r="AV1514" s="302" t="s">
        <v>137</v>
      </c>
      <c r="AW1514" s="302" t="s">
        <v>137</v>
      </c>
      <c r="AX1514" s="176" t="s">
        <v>132</v>
      </c>
      <c r="AY1514" s="176" t="s">
        <v>137</v>
      </c>
      <c r="AZ1514" s="302" t="s">
        <v>137</v>
      </c>
      <c r="BA1514" s="176" t="s">
        <v>138</v>
      </c>
      <c r="BB1514" s="176" t="s">
        <v>137</v>
      </c>
      <c r="BC1514" s="302" t="s">
        <v>137</v>
      </c>
      <c r="BD1514" s="176">
        <v>1</v>
      </c>
      <c r="BE1514" s="176">
        <v>0</v>
      </c>
      <c r="BF1514" s="503">
        <v>0</v>
      </c>
      <c r="BG1514" s="302" t="s">
        <v>927</v>
      </c>
      <c r="BH1514" s="176">
        <v>0</v>
      </c>
      <c r="BI1514" s="302"/>
      <c r="BJ1514" s="176">
        <v>1</v>
      </c>
      <c r="BK1514" s="176">
        <v>0</v>
      </c>
      <c r="BL1514" s="503">
        <v>0</v>
      </c>
      <c r="BM1514" s="302" t="s">
        <v>927</v>
      </c>
      <c r="BN1514" s="176">
        <v>0</v>
      </c>
      <c r="BO1514" s="302" t="s">
        <v>137</v>
      </c>
      <c r="BP1514" s="176">
        <v>1</v>
      </c>
      <c r="BQ1514" s="176">
        <v>0</v>
      </c>
      <c r="BR1514" s="503">
        <v>0</v>
      </c>
      <c r="BS1514" s="302" t="s">
        <v>927</v>
      </c>
      <c r="BT1514" s="176">
        <v>0</v>
      </c>
      <c r="BU1514" s="302" t="s">
        <v>137</v>
      </c>
      <c r="BV1514" s="176">
        <v>0</v>
      </c>
      <c r="BW1514" s="176">
        <v>0</v>
      </c>
      <c r="BX1514" s="498" t="s">
        <v>148</v>
      </c>
      <c r="BY1514" s="302"/>
      <c r="BZ1514" s="176">
        <v>0</v>
      </c>
      <c r="CA1514" s="302" t="s">
        <v>137</v>
      </c>
      <c r="CB1514" s="176">
        <v>0</v>
      </c>
      <c r="CC1514" s="176">
        <v>0</v>
      </c>
      <c r="CD1514" s="498" t="s">
        <v>148</v>
      </c>
      <c r="CE1514" s="302" t="s">
        <v>137</v>
      </c>
      <c r="CF1514" s="176">
        <v>0</v>
      </c>
      <c r="CG1514" s="302" t="s">
        <v>137</v>
      </c>
      <c r="CH1514" s="176">
        <v>0</v>
      </c>
      <c r="CI1514" s="176">
        <v>0</v>
      </c>
      <c r="CJ1514" s="498" t="s">
        <v>148</v>
      </c>
      <c r="CK1514" s="176" t="s">
        <v>137</v>
      </c>
      <c r="CL1514" s="176">
        <v>0</v>
      </c>
      <c r="CM1514" s="302" t="s">
        <v>137</v>
      </c>
      <c r="CN1514" s="176">
        <v>0</v>
      </c>
      <c r="CO1514" s="176">
        <v>0</v>
      </c>
      <c r="CP1514" s="498" t="s">
        <v>148</v>
      </c>
      <c r="CQ1514" s="302" t="s">
        <v>137</v>
      </c>
      <c r="CR1514" s="176">
        <v>0</v>
      </c>
      <c r="CS1514" s="302" t="s">
        <v>137</v>
      </c>
      <c r="CT1514" s="176">
        <v>0</v>
      </c>
      <c r="CU1514" s="176">
        <v>0</v>
      </c>
      <c r="CV1514" s="498" t="s">
        <v>148</v>
      </c>
      <c r="CW1514" s="302" t="s">
        <v>137</v>
      </c>
      <c r="CX1514" s="176">
        <v>0</v>
      </c>
      <c r="CY1514" s="302" t="s">
        <v>137</v>
      </c>
      <c r="CZ1514" s="176">
        <v>0</v>
      </c>
      <c r="DA1514" s="176">
        <v>0</v>
      </c>
      <c r="DB1514" s="499" t="s">
        <v>148</v>
      </c>
      <c r="DC1514" s="302" t="s">
        <v>137</v>
      </c>
      <c r="DD1514" s="176">
        <v>0</v>
      </c>
      <c r="DE1514" s="302" t="s">
        <v>137</v>
      </c>
      <c r="DF1514" s="176">
        <v>0</v>
      </c>
      <c r="DG1514" s="176">
        <v>0</v>
      </c>
      <c r="DH1514" s="499" t="s">
        <v>148</v>
      </c>
      <c r="DI1514" s="302" t="s">
        <v>137</v>
      </c>
      <c r="DJ1514" s="176">
        <v>0</v>
      </c>
      <c r="DK1514" s="302" t="s">
        <v>137</v>
      </c>
      <c r="DL1514" s="176">
        <v>0</v>
      </c>
      <c r="DM1514" s="176">
        <v>0</v>
      </c>
      <c r="DN1514" s="499" t="s">
        <v>148</v>
      </c>
      <c r="DO1514" s="302" t="s">
        <v>137</v>
      </c>
      <c r="DP1514" s="176">
        <v>0</v>
      </c>
      <c r="DQ1514" s="302" t="s">
        <v>137</v>
      </c>
      <c r="DR1514" s="176">
        <v>6</v>
      </c>
      <c r="DS1514" s="176">
        <v>0</v>
      </c>
      <c r="DT1514" s="498">
        <v>0</v>
      </c>
      <c r="DU1514" s="302" t="s">
        <v>927</v>
      </c>
      <c r="DV1514" s="176">
        <v>0</v>
      </c>
      <c r="DW1514" s="302" t="s">
        <v>137</v>
      </c>
      <c r="DX1514" s="176">
        <v>1</v>
      </c>
      <c r="DY1514" s="176">
        <v>0</v>
      </c>
      <c r="DZ1514" s="503">
        <v>0</v>
      </c>
      <c r="EA1514" s="302" t="s">
        <v>9700</v>
      </c>
      <c r="EB1514" s="176">
        <v>0</v>
      </c>
      <c r="EC1514" s="302" t="s">
        <v>137</v>
      </c>
      <c r="ED1514" s="176">
        <v>0</v>
      </c>
      <c r="EE1514" s="176">
        <v>0</v>
      </c>
      <c r="EF1514" s="503" t="s">
        <v>148</v>
      </c>
      <c r="EG1514" s="302" t="s">
        <v>137</v>
      </c>
      <c r="EH1514" s="176">
        <v>0</v>
      </c>
      <c r="EI1514" s="302" t="s">
        <v>137</v>
      </c>
      <c r="EJ1514" s="176">
        <v>0</v>
      </c>
      <c r="EK1514" s="176">
        <v>0</v>
      </c>
      <c r="EL1514" s="503" t="s">
        <v>148</v>
      </c>
      <c r="EM1514" s="302" t="s">
        <v>137</v>
      </c>
      <c r="EN1514" s="176">
        <v>0</v>
      </c>
      <c r="EO1514" s="302" t="s">
        <v>137</v>
      </c>
      <c r="EP1514" s="176">
        <v>0</v>
      </c>
      <c r="EQ1514" s="176">
        <v>0</v>
      </c>
      <c r="ER1514" s="498" t="s">
        <v>148</v>
      </c>
      <c r="ES1514" s="302" t="s">
        <v>137</v>
      </c>
      <c r="ET1514" s="176">
        <v>0</v>
      </c>
      <c r="EU1514" s="302" t="s">
        <v>137</v>
      </c>
      <c r="EV1514" s="176">
        <v>1</v>
      </c>
      <c r="EW1514" s="176">
        <v>0</v>
      </c>
      <c r="EX1514" s="498">
        <v>0</v>
      </c>
      <c r="EY1514" s="302" t="s">
        <v>927</v>
      </c>
      <c r="EZ1514" s="176">
        <v>1</v>
      </c>
      <c r="FA1514" s="302" t="s">
        <v>13699</v>
      </c>
      <c r="FB1514" s="176">
        <v>0</v>
      </c>
      <c r="FC1514" s="176">
        <v>0</v>
      </c>
      <c r="FD1514" s="498" t="s">
        <v>148</v>
      </c>
      <c r="FE1514" s="302" t="s">
        <v>137</v>
      </c>
      <c r="FF1514" s="176">
        <v>0</v>
      </c>
      <c r="FG1514" s="302" t="s">
        <v>137</v>
      </c>
      <c r="FH1514" s="176">
        <v>1</v>
      </c>
      <c r="FI1514" s="176">
        <v>0</v>
      </c>
      <c r="FJ1514" s="498">
        <v>0</v>
      </c>
      <c r="FK1514" s="302" t="s">
        <v>927</v>
      </c>
      <c r="FL1514" s="176">
        <v>0</v>
      </c>
      <c r="FM1514" s="302" t="s">
        <v>137</v>
      </c>
      <c r="FN1514" s="176">
        <v>0</v>
      </c>
      <c r="FO1514" s="176">
        <v>0</v>
      </c>
      <c r="FP1514" s="498" t="s">
        <v>148</v>
      </c>
      <c r="FQ1514" s="302" t="s">
        <v>137</v>
      </c>
      <c r="FR1514" s="176">
        <v>0</v>
      </c>
      <c r="FS1514" s="302" t="s">
        <v>137</v>
      </c>
      <c r="FT1514" s="176">
        <v>0</v>
      </c>
      <c r="FU1514" s="176">
        <v>0</v>
      </c>
      <c r="FV1514" s="498" t="s">
        <v>148</v>
      </c>
      <c r="FW1514" s="302" t="s">
        <v>137</v>
      </c>
      <c r="FX1514" s="176">
        <v>0</v>
      </c>
      <c r="FY1514" s="302" t="s">
        <v>137</v>
      </c>
      <c r="FZ1514" s="176">
        <v>2</v>
      </c>
      <c r="GA1514" s="176">
        <v>0</v>
      </c>
      <c r="GB1514" s="498">
        <v>0</v>
      </c>
      <c r="GC1514" s="302" t="s">
        <v>9701</v>
      </c>
      <c r="GD1514" s="176">
        <v>1</v>
      </c>
      <c r="GE1514" s="302" t="s">
        <v>9702</v>
      </c>
      <c r="GF1514" s="176">
        <v>1</v>
      </c>
      <c r="GG1514" s="176">
        <v>0</v>
      </c>
      <c r="GH1514" s="498">
        <v>0</v>
      </c>
      <c r="GI1514" s="302" t="s">
        <v>15417</v>
      </c>
      <c r="GJ1514" s="176">
        <v>0</v>
      </c>
      <c r="GK1514" s="302" t="s">
        <v>137</v>
      </c>
      <c r="GL1514" s="176" t="s">
        <v>143</v>
      </c>
      <c r="GM1514" s="302" t="s">
        <v>1431</v>
      </c>
      <c r="GN1514" s="299" t="s">
        <v>146</v>
      </c>
      <c r="GO1514" s="504"/>
      <c r="GP1514" s="504"/>
      <c r="GQ1514" s="176" t="s">
        <v>156</v>
      </c>
      <c r="GR1514" s="176" t="s">
        <v>146</v>
      </c>
      <c r="GS1514" s="176" t="s">
        <v>132</v>
      </c>
      <c r="GT1514" s="176" t="s">
        <v>132</v>
      </c>
      <c r="GU1514" s="176" t="s">
        <v>132</v>
      </c>
      <c r="GV1514" s="176"/>
      <c r="GW1514" s="302"/>
      <c r="GX1514" s="176" t="s">
        <v>132</v>
      </c>
      <c r="GY1514" s="176"/>
      <c r="GZ1514" s="176" t="s">
        <v>132</v>
      </c>
      <c r="HA1514" s="176"/>
      <c r="HB1514" s="176"/>
      <c r="HC1514" s="176"/>
      <c r="HD1514" s="557" t="s">
        <v>132</v>
      </c>
      <c r="HE1514" s="550"/>
      <c r="HF1514" s="558" t="s">
        <v>132</v>
      </c>
      <c r="HG1514" s="550"/>
      <c r="HH1514" s="550"/>
      <c r="HI1514" s="558" t="s">
        <v>148</v>
      </c>
      <c r="HJ1514" s="558" t="s">
        <v>132</v>
      </c>
      <c r="HK1514" s="550" t="s">
        <v>19222</v>
      </c>
    </row>
    <row r="1515" spans="1:219" s="164" customFormat="1" ht="115" customHeight="1">
      <c r="A1515" s="495">
        <v>406465</v>
      </c>
      <c r="B1515" s="176" t="s">
        <v>9377</v>
      </c>
      <c r="C1515" s="176" t="s">
        <v>9703</v>
      </c>
      <c r="D1515" s="176" t="s">
        <v>116</v>
      </c>
      <c r="E1515" s="176" t="s">
        <v>132</v>
      </c>
      <c r="F1515" s="302"/>
      <c r="G1515" s="302" t="s">
        <v>137</v>
      </c>
      <c r="H1515" s="176" t="s">
        <v>132</v>
      </c>
      <c r="I1515" s="302" t="s">
        <v>137</v>
      </c>
      <c r="J1515" s="302" t="s">
        <v>137</v>
      </c>
      <c r="K1515" s="501" t="s">
        <v>138</v>
      </c>
      <c r="L1515" s="302" t="s">
        <v>137</v>
      </c>
      <c r="M1515" s="502" t="s">
        <v>137</v>
      </c>
      <c r="N1515" s="176" t="s">
        <v>138</v>
      </c>
      <c r="O1515" s="302" t="s">
        <v>137</v>
      </c>
      <c r="P1515" s="302" t="s">
        <v>137</v>
      </c>
      <c r="Q1515" s="176" t="s">
        <v>132</v>
      </c>
      <c r="R1515" s="302" t="s">
        <v>137</v>
      </c>
      <c r="S1515" s="302" t="s">
        <v>137</v>
      </c>
      <c r="T1515" s="176" t="s">
        <v>138</v>
      </c>
      <c r="U1515" s="302" t="s">
        <v>137</v>
      </c>
      <c r="V1515" s="302" t="s">
        <v>137</v>
      </c>
      <c r="W1515" s="176" t="s">
        <v>132</v>
      </c>
      <c r="X1515" s="302" t="s">
        <v>137</v>
      </c>
      <c r="Y1515" s="302" t="s">
        <v>137</v>
      </c>
      <c r="Z1515" s="176" t="s">
        <v>132</v>
      </c>
      <c r="AA1515" s="176" t="s">
        <v>137</v>
      </c>
      <c r="AB1515" s="302" t="s">
        <v>137</v>
      </c>
      <c r="AC1515" s="176" t="s">
        <v>138</v>
      </c>
      <c r="AD1515" s="176" t="s">
        <v>137</v>
      </c>
      <c r="AE1515" s="302" t="s">
        <v>137</v>
      </c>
      <c r="AF1515" s="492" t="s">
        <v>148</v>
      </c>
      <c r="AG1515" s="176"/>
      <c r="AH1515" s="295"/>
      <c r="AI1515" s="176" t="s">
        <v>132</v>
      </c>
      <c r="AJ1515" s="176" t="s">
        <v>137</v>
      </c>
      <c r="AK1515" s="302" t="s">
        <v>137</v>
      </c>
      <c r="AL1515" s="176" t="s">
        <v>132</v>
      </c>
      <c r="AM1515" s="176" t="s">
        <v>137</v>
      </c>
      <c r="AN1515" s="302" t="s">
        <v>137</v>
      </c>
      <c r="AO1515" s="176" t="s">
        <v>132</v>
      </c>
      <c r="AP1515" s="176" t="s">
        <v>137</v>
      </c>
      <c r="AQ1515" s="302" t="s">
        <v>137</v>
      </c>
      <c r="AR1515" s="176" t="s">
        <v>132</v>
      </c>
      <c r="AS1515" s="176" t="s">
        <v>137</v>
      </c>
      <c r="AT1515" s="302" t="s">
        <v>137</v>
      </c>
      <c r="AU1515" s="176" t="s">
        <v>132</v>
      </c>
      <c r="AV1515" s="302" t="s">
        <v>137</v>
      </c>
      <c r="AW1515" s="302" t="s">
        <v>137</v>
      </c>
      <c r="AX1515" s="176" t="s">
        <v>132</v>
      </c>
      <c r="AY1515" s="176" t="s">
        <v>137</v>
      </c>
      <c r="AZ1515" s="302" t="s">
        <v>137</v>
      </c>
      <c r="BA1515" s="176" t="s">
        <v>138</v>
      </c>
      <c r="BB1515" s="176" t="s">
        <v>137</v>
      </c>
      <c r="BC1515" s="302" t="s">
        <v>137</v>
      </c>
      <c r="BD1515" s="176">
        <v>2</v>
      </c>
      <c r="BE1515" s="176">
        <v>1</v>
      </c>
      <c r="BF1515" s="503">
        <v>0.5</v>
      </c>
      <c r="BG1515" s="302" t="s">
        <v>17011</v>
      </c>
      <c r="BH1515" s="176">
        <v>0</v>
      </c>
      <c r="BI1515" s="302"/>
      <c r="BJ1515" s="176">
        <v>2</v>
      </c>
      <c r="BK1515" s="176">
        <v>1</v>
      </c>
      <c r="BL1515" s="503">
        <v>0.5</v>
      </c>
      <c r="BM1515" s="302" t="s">
        <v>17012</v>
      </c>
      <c r="BN1515" s="176">
        <v>0</v>
      </c>
      <c r="BO1515" s="302"/>
      <c r="BP1515" s="176">
        <v>0</v>
      </c>
      <c r="BQ1515" s="176">
        <v>0</v>
      </c>
      <c r="BR1515" s="503" t="s">
        <v>148</v>
      </c>
      <c r="BS1515" s="302" t="s">
        <v>137</v>
      </c>
      <c r="BT1515" s="176">
        <v>0</v>
      </c>
      <c r="BU1515" s="302" t="s">
        <v>137</v>
      </c>
      <c r="BV1515" s="176">
        <v>0</v>
      </c>
      <c r="BW1515" s="176">
        <v>0</v>
      </c>
      <c r="BX1515" s="498" t="s">
        <v>148</v>
      </c>
      <c r="BY1515" s="302"/>
      <c r="BZ1515" s="176">
        <v>0</v>
      </c>
      <c r="CA1515" s="302" t="s">
        <v>137</v>
      </c>
      <c r="CB1515" s="176">
        <v>0</v>
      </c>
      <c r="CC1515" s="176">
        <v>0</v>
      </c>
      <c r="CD1515" s="498" t="s">
        <v>148</v>
      </c>
      <c r="CE1515" s="302" t="s">
        <v>137</v>
      </c>
      <c r="CF1515" s="176">
        <v>0</v>
      </c>
      <c r="CG1515" s="302" t="s">
        <v>137</v>
      </c>
      <c r="CH1515" s="176">
        <v>2</v>
      </c>
      <c r="CI1515" s="176">
        <v>2</v>
      </c>
      <c r="CJ1515" s="498">
        <v>1</v>
      </c>
      <c r="CK1515" s="176" t="s">
        <v>137</v>
      </c>
      <c r="CL1515" s="176">
        <v>0</v>
      </c>
      <c r="CM1515" s="302" t="s">
        <v>137</v>
      </c>
      <c r="CN1515" s="176">
        <v>1</v>
      </c>
      <c r="CO1515" s="176">
        <v>1</v>
      </c>
      <c r="CP1515" s="498">
        <v>1</v>
      </c>
      <c r="CQ1515" s="302" t="s">
        <v>137</v>
      </c>
      <c r="CR1515" s="176">
        <v>0</v>
      </c>
      <c r="CS1515" s="302" t="s">
        <v>137</v>
      </c>
      <c r="CT1515" s="176">
        <v>0</v>
      </c>
      <c r="CU1515" s="176">
        <v>0</v>
      </c>
      <c r="CV1515" s="498" t="s">
        <v>148</v>
      </c>
      <c r="CW1515" s="302" t="s">
        <v>137</v>
      </c>
      <c r="CX1515" s="176">
        <v>0</v>
      </c>
      <c r="CY1515" s="302" t="s">
        <v>137</v>
      </c>
      <c r="CZ1515" s="176">
        <v>0</v>
      </c>
      <c r="DA1515" s="176">
        <v>0</v>
      </c>
      <c r="DB1515" s="499" t="s">
        <v>148</v>
      </c>
      <c r="DC1515" s="302" t="s">
        <v>137</v>
      </c>
      <c r="DD1515" s="176">
        <v>0</v>
      </c>
      <c r="DE1515" s="302" t="s">
        <v>137</v>
      </c>
      <c r="DF1515" s="176">
        <v>0</v>
      </c>
      <c r="DG1515" s="176">
        <v>0</v>
      </c>
      <c r="DH1515" s="499" t="s">
        <v>148</v>
      </c>
      <c r="DI1515" s="302" t="s">
        <v>137</v>
      </c>
      <c r="DJ1515" s="176">
        <v>0</v>
      </c>
      <c r="DK1515" s="302" t="s">
        <v>137</v>
      </c>
      <c r="DL1515" s="176">
        <v>0</v>
      </c>
      <c r="DM1515" s="176">
        <v>0</v>
      </c>
      <c r="DN1515" s="499" t="s">
        <v>148</v>
      </c>
      <c r="DO1515" s="302" t="s">
        <v>137</v>
      </c>
      <c r="DP1515" s="176">
        <v>0</v>
      </c>
      <c r="DQ1515" s="302" t="s">
        <v>137</v>
      </c>
      <c r="DR1515" s="176">
        <v>11</v>
      </c>
      <c r="DS1515" s="176">
        <v>0</v>
      </c>
      <c r="DT1515" s="498">
        <v>0</v>
      </c>
      <c r="DU1515" s="302" t="s">
        <v>9704</v>
      </c>
      <c r="DV1515" s="176">
        <v>0</v>
      </c>
      <c r="DW1515" s="302" t="s">
        <v>137</v>
      </c>
      <c r="DX1515" s="176">
        <v>0</v>
      </c>
      <c r="DY1515" s="176">
        <v>0</v>
      </c>
      <c r="DZ1515" s="503" t="s">
        <v>148</v>
      </c>
      <c r="EA1515" s="302" t="s">
        <v>137</v>
      </c>
      <c r="EB1515" s="176">
        <v>0</v>
      </c>
      <c r="EC1515" s="302" t="s">
        <v>137</v>
      </c>
      <c r="ED1515" s="176">
        <v>0</v>
      </c>
      <c r="EE1515" s="176">
        <v>0</v>
      </c>
      <c r="EF1515" s="503" t="s">
        <v>148</v>
      </c>
      <c r="EG1515" s="302" t="s">
        <v>137</v>
      </c>
      <c r="EH1515" s="176">
        <v>0</v>
      </c>
      <c r="EI1515" s="302" t="s">
        <v>137</v>
      </c>
      <c r="EJ1515" s="176">
        <v>1</v>
      </c>
      <c r="EK1515" s="176">
        <v>1</v>
      </c>
      <c r="EL1515" s="503">
        <v>1</v>
      </c>
      <c r="EM1515" s="302" t="s">
        <v>137</v>
      </c>
      <c r="EN1515" s="176">
        <v>0</v>
      </c>
      <c r="EO1515" s="302" t="s">
        <v>137</v>
      </c>
      <c r="EP1515" s="176">
        <v>0</v>
      </c>
      <c r="EQ1515" s="176">
        <v>0</v>
      </c>
      <c r="ER1515" s="498" t="s">
        <v>148</v>
      </c>
      <c r="ES1515" s="302" t="s">
        <v>137</v>
      </c>
      <c r="ET1515" s="176">
        <v>0</v>
      </c>
      <c r="EU1515" s="302" t="s">
        <v>137</v>
      </c>
      <c r="EV1515" s="176">
        <v>1</v>
      </c>
      <c r="EW1515" s="176">
        <v>0</v>
      </c>
      <c r="EX1515" s="498">
        <v>0</v>
      </c>
      <c r="EY1515" s="302" t="s">
        <v>13700</v>
      </c>
      <c r="EZ1515" s="176">
        <v>0</v>
      </c>
      <c r="FA1515" s="302"/>
      <c r="FB1515" s="176">
        <v>0</v>
      </c>
      <c r="FC1515" s="176">
        <v>0</v>
      </c>
      <c r="FD1515" s="498" t="s">
        <v>148</v>
      </c>
      <c r="FE1515" s="302" t="s">
        <v>137</v>
      </c>
      <c r="FF1515" s="176">
        <v>0</v>
      </c>
      <c r="FG1515" s="302" t="s">
        <v>137</v>
      </c>
      <c r="FH1515" s="176">
        <v>0</v>
      </c>
      <c r="FI1515" s="176">
        <v>0</v>
      </c>
      <c r="FJ1515" s="498" t="s">
        <v>148</v>
      </c>
      <c r="FK1515" s="302" t="s">
        <v>137</v>
      </c>
      <c r="FL1515" s="176">
        <v>0</v>
      </c>
      <c r="FM1515" s="302" t="s">
        <v>137</v>
      </c>
      <c r="FN1515" s="176">
        <v>0</v>
      </c>
      <c r="FO1515" s="176">
        <v>0</v>
      </c>
      <c r="FP1515" s="498" t="s">
        <v>148</v>
      </c>
      <c r="FQ1515" s="302" t="s">
        <v>137</v>
      </c>
      <c r="FR1515" s="176">
        <v>0</v>
      </c>
      <c r="FS1515" s="302" t="s">
        <v>137</v>
      </c>
      <c r="FT1515" s="176">
        <v>0</v>
      </c>
      <c r="FU1515" s="176">
        <v>0</v>
      </c>
      <c r="FV1515" s="498" t="s">
        <v>148</v>
      </c>
      <c r="FW1515" s="302" t="s">
        <v>137</v>
      </c>
      <c r="FX1515" s="176">
        <v>0</v>
      </c>
      <c r="FY1515" s="302" t="s">
        <v>137</v>
      </c>
      <c r="FZ1515" s="176">
        <v>0</v>
      </c>
      <c r="GA1515" s="176">
        <v>0</v>
      </c>
      <c r="GB1515" s="498" t="s">
        <v>148</v>
      </c>
      <c r="GC1515" s="302" t="s">
        <v>137</v>
      </c>
      <c r="GD1515" s="176">
        <v>0</v>
      </c>
      <c r="GE1515" s="302" t="s">
        <v>137</v>
      </c>
      <c r="GF1515" s="176">
        <v>3</v>
      </c>
      <c r="GG1515" s="176">
        <v>0</v>
      </c>
      <c r="GH1515" s="498">
        <v>0</v>
      </c>
      <c r="GI1515" s="302" t="s">
        <v>17013</v>
      </c>
      <c r="GJ1515" s="176">
        <v>0</v>
      </c>
      <c r="GK1515" s="302" t="s">
        <v>137</v>
      </c>
      <c r="GL1515" s="176" t="s">
        <v>143</v>
      </c>
      <c r="GM1515" s="302" t="s">
        <v>1431</v>
      </c>
      <c r="GN1515" s="299" t="s">
        <v>146</v>
      </c>
      <c r="GO1515" s="504"/>
      <c r="GP1515" s="504"/>
      <c r="GQ1515" s="176" t="s">
        <v>145</v>
      </c>
      <c r="GR1515" s="176" t="s">
        <v>146</v>
      </c>
      <c r="GS1515" s="176"/>
      <c r="GT1515" s="176"/>
      <c r="GU1515" s="176"/>
      <c r="GV1515" s="176"/>
      <c r="GW1515" s="302"/>
      <c r="GX1515" s="176"/>
      <c r="GY1515" s="176"/>
      <c r="GZ1515" s="176"/>
      <c r="HA1515" s="176"/>
      <c r="HB1515" s="176"/>
      <c r="HC1515" s="176"/>
      <c r="HD1515" s="557" t="s">
        <v>132</v>
      </c>
      <c r="HE1515" s="550"/>
      <c r="HF1515" s="558" t="s">
        <v>132</v>
      </c>
      <c r="HG1515" s="550"/>
      <c r="HH1515" s="550"/>
      <c r="HI1515" s="558" t="s">
        <v>148</v>
      </c>
      <c r="HJ1515" s="558" t="s">
        <v>148</v>
      </c>
      <c r="HK1515" s="550"/>
    </row>
    <row r="1516" spans="1:219" s="164" customFormat="1" ht="115" customHeight="1">
      <c r="A1516" s="495" t="s">
        <v>19013</v>
      </c>
      <c r="B1516" s="176" t="s">
        <v>9377</v>
      </c>
      <c r="C1516" s="176" t="s">
        <v>9705</v>
      </c>
      <c r="D1516" s="176" t="s">
        <v>123</v>
      </c>
      <c r="E1516" s="176" t="s">
        <v>132</v>
      </c>
      <c r="F1516" s="302" t="s">
        <v>137</v>
      </c>
      <c r="G1516" s="302" t="s">
        <v>137</v>
      </c>
      <c r="H1516" s="176" t="s">
        <v>132</v>
      </c>
      <c r="I1516" s="302" t="s">
        <v>137</v>
      </c>
      <c r="J1516" s="302" t="s">
        <v>137</v>
      </c>
      <c r="K1516" s="501" t="s">
        <v>132</v>
      </c>
      <c r="L1516" s="302" t="s">
        <v>137</v>
      </c>
      <c r="M1516" s="502" t="s">
        <v>137</v>
      </c>
      <c r="N1516" s="176" t="s">
        <v>132</v>
      </c>
      <c r="O1516" s="302" t="s">
        <v>137</v>
      </c>
      <c r="P1516" s="302" t="s">
        <v>137</v>
      </c>
      <c r="Q1516" s="176" t="s">
        <v>132</v>
      </c>
      <c r="R1516" s="302" t="s">
        <v>137</v>
      </c>
      <c r="S1516" s="302" t="s">
        <v>137</v>
      </c>
      <c r="T1516" s="176" t="s">
        <v>132</v>
      </c>
      <c r="U1516" s="302" t="s">
        <v>137</v>
      </c>
      <c r="V1516" s="302" t="s">
        <v>137</v>
      </c>
      <c r="W1516" s="176" t="s">
        <v>132</v>
      </c>
      <c r="X1516" s="302" t="s">
        <v>137</v>
      </c>
      <c r="Y1516" s="302" t="s">
        <v>137</v>
      </c>
      <c r="Z1516" s="176" t="s">
        <v>138</v>
      </c>
      <c r="AA1516" s="176" t="s">
        <v>132</v>
      </c>
      <c r="AB1516" s="302" t="s">
        <v>9706</v>
      </c>
      <c r="AC1516" s="176" t="s">
        <v>138</v>
      </c>
      <c r="AD1516" s="176" t="s">
        <v>137</v>
      </c>
      <c r="AE1516" s="302" t="s">
        <v>137</v>
      </c>
      <c r="AF1516" s="492" t="s">
        <v>132</v>
      </c>
      <c r="AG1516" s="176"/>
      <c r="AH1516" s="295"/>
      <c r="AI1516" s="176" t="s">
        <v>132</v>
      </c>
      <c r="AJ1516" s="176" t="s">
        <v>137</v>
      </c>
      <c r="AK1516" s="302" t="s">
        <v>137</v>
      </c>
      <c r="AL1516" s="176" t="s">
        <v>132</v>
      </c>
      <c r="AM1516" s="176" t="s">
        <v>137</v>
      </c>
      <c r="AN1516" s="302" t="s">
        <v>137</v>
      </c>
      <c r="AO1516" s="176" t="s">
        <v>132</v>
      </c>
      <c r="AP1516" s="176" t="s">
        <v>137</v>
      </c>
      <c r="AQ1516" s="302" t="s">
        <v>137</v>
      </c>
      <c r="AR1516" s="176" t="s">
        <v>132</v>
      </c>
      <c r="AS1516" s="176" t="s">
        <v>137</v>
      </c>
      <c r="AT1516" s="302" t="s">
        <v>137</v>
      </c>
      <c r="AU1516" s="176" t="s">
        <v>132</v>
      </c>
      <c r="AV1516" s="302" t="s">
        <v>137</v>
      </c>
      <c r="AW1516" s="302" t="s">
        <v>137</v>
      </c>
      <c r="AX1516" s="176" t="s">
        <v>132</v>
      </c>
      <c r="AY1516" s="176" t="s">
        <v>137</v>
      </c>
      <c r="AZ1516" s="302" t="s">
        <v>137</v>
      </c>
      <c r="BA1516" s="176" t="s">
        <v>132</v>
      </c>
      <c r="BB1516" s="176" t="s">
        <v>137</v>
      </c>
      <c r="BC1516" s="302" t="s">
        <v>137</v>
      </c>
      <c r="BD1516" s="176">
        <v>3</v>
      </c>
      <c r="BE1516" s="176">
        <v>0</v>
      </c>
      <c r="BF1516" s="503">
        <v>0</v>
      </c>
      <c r="BG1516" s="302" t="s">
        <v>9707</v>
      </c>
      <c r="BH1516" s="176">
        <v>0</v>
      </c>
      <c r="BI1516" s="302" t="s">
        <v>137</v>
      </c>
      <c r="BJ1516" s="176">
        <v>10</v>
      </c>
      <c r="BK1516" s="176">
        <v>0</v>
      </c>
      <c r="BL1516" s="503">
        <v>0</v>
      </c>
      <c r="BM1516" s="302" t="s">
        <v>9707</v>
      </c>
      <c r="BN1516" s="176">
        <v>0</v>
      </c>
      <c r="BO1516" s="302" t="s">
        <v>9708</v>
      </c>
      <c r="BP1516" s="176">
        <v>2</v>
      </c>
      <c r="BQ1516" s="176">
        <v>0</v>
      </c>
      <c r="BR1516" s="503">
        <v>0</v>
      </c>
      <c r="BS1516" s="302" t="s">
        <v>9707</v>
      </c>
      <c r="BT1516" s="176">
        <v>0</v>
      </c>
      <c r="BU1516" s="302" t="s">
        <v>137</v>
      </c>
      <c r="BV1516" s="176">
        <v>0</v>
      </c>
      <c r="BW1516" s="176">
        <v>0</v>
      </c>
      <c r="BX1516" s="498" t="s">
        <v>148</v>
      </c>
      <c r="BY1516" s="302"/>
      <c r="BZ1516" s="176">
        <v>0</v>
      </c>
      <c r="CA1516" s="302" t="s">
        <v>137</v>
      </c>
      <c r="CB1516" s="176">
        <v>0</v>
      </c>
      <c r="CC1516" s="176">
        <v>0</v>
      </c>
      <c r="CD1516" s="498" t="s">
        <v>148</v>
      </c>
      <c r="CE1516" s="302" t="s">
        <v>137</v>
      </c>
      <c r="CF1516" s="176">
        <v>0</v>
      </c>
      <c r="CG1516" s="302" t="s">
        <v>137</v>
      </c>
      <c r="CH1516" s="176">
        <v>0</v>
      </c>
      <c r="CI1516" s="176">
        <v>0</v>
      </c>
      <c r="CJ1516" s="498" t="s">
        <v>148</v>
      </c>
      <c r="CK1516" s="176" t="s">
        <v>137</v>
      </c>
      <c r="CL1516" s="176">
        <v>0</v>
      </c>
      <c r="CM1516" s="302" t="s">
        <v>137</v>
      </c>
      <c r="CN1516" s="176">
        <v>1</v>
      </c>
      <c r="CO1516" s="176">
        <v>0</v>
      </c>
      <c r="CP1516" s="498">
        <v>0</v>
      </c>
      <c r="CQ1516" s="302" t="s">
        <v>9709</v>
      </c>
      <c r="CR1516" s="176">
        <v>0</v>
      </c>
      <c r="CS1516" s="302" t="s">
        <v>137</v>
      </c>
      <c r="CT1516" s="176">
        <v>0</v>
      </c>
      <c r="CU1516" s="176">
        <v>0</v>
      </c>
      <c r="CV1516" s="498" t="s">
        <v>148</v>
      </c>
      <c r="CW1516" s="302" t="s">
        <v>137</v>
      </c>
      <c r="CX1516" s="176">
        <v>0</v>
      </c>
      <c r="CY1516" s="302" t="s">
        <v>137</v>
      </c>
      <c r="CZ1516" s="176">
        <v>0</v>
      </c>
      <c r="DA1516" s="176">
        <v>0</v>
      </c>
      <c r="DB1516" s="499" t="s">
        <v>148</v>
      </c>
      <c r="DC1516" s="302" t="s">
        <v>137</v>
      </c>
      <c r="DD1516" s="176">
        <v>0</v>
      </c>
      <c r="DE1516" s="302" t="s">
        <v>137</v>
      </c>
      <c r="DF1516" s="176">
        <v>0</v>
      </c>
      <c r="DG1516" s="176">
        <v>0</v>
      </c>
      <c r="DH1516" s="499" t="s">
        <v>148</v>
      </c>
      <c r="DI1516" s="302" t="s">
        <v>137</v>
      </c>
      <c r="DJ1516" s="176">
        <v>0</v>
      </c>
      <c r="DK1516" s="302" t="s">
        <v>137</v>
      </c>
      <c r="DL1516" s="176">
        <v>0</v>
      </c>
      <c r="DM1516" s="176">
        <v>0</v>
      </c>
      <c r="DN1516" s="499" t="s">
        <v>148</v>
      </c>
      <c r="DO1516" s="302" t="s">
        <v>137</v>
      </c>
      <c r="DP1516" s="176">
        <v>0</v>
      </c>
      <c r="DQ1516" s="302" t="s">
        <v>137</v>
      </c>
      <c r="DR1516" s="176">
        <v>48</v>
      </c>
      <c r="DS1516" s="176">
        <v>0</v>
      </c>
      <c r="DT1516" s="498">
        <v>0</v>
      </c>
      <c r="DU1516" s="302" t="s">
        <v>9545</v>
      </c>
      <c r="DV1516" s="176">
        <v>0</v>
      </c>
      <c r="DW1516" s="302" t="s">
        <v>137</v>
      </c>
      <c r="DX1516" s="176">
        <v>2</v>
      </c>
      <c r="DY1516" s="176">
        <v>0</v>
      </c>
      <c r="DZ1516" s="503">
        <v>0</v>
      </c>
      <c r="EA1516" s="302" t="s">
        <v>9707</v>
      </c>
      <c r="EB1516" s="176">
        <v>0</v>
      </c>
      <c r="EC1516" s="302" t="s">
        <v>137</v>
      </c>
      <c r="ED1516" s="176">
        <v>1</v>
      </c>
      <c r="EE1516" s="176">
        <v>0</v>
      </c>
      <c r="EF1516" s="503">
        <v>0</v>
      </c>
      <c r="EG1516" s="302" t="s">
        <v>9707</v>
      </c>
      <c r="EH1516" s="176">
        <v>0</v>
      </c>
      <c r="EI1516" s="302" t="s">
        <v>137</v>
      </c>
      <c r="EJ1516" s="176">
        <v>1</v>
      </c>
      <c r="EK1516" s="176">
        <v>0</v>
      </c>
      <c r="EL1516" s="503">
        <v>0</v>
      </c>
      <c r="EM1516" s="302" t="s">
        <v>9710</v>
      </c>
      <c r="EN1516" s="176">
        <v>2</v>
      </c>
      <c r="EO1516" s="302" t="s">
        <v>9711</v>
      </c>
      <c r="EP1516" s="176">
        <v>0</v>
      </c>
      <c r="EQ1516" s="176">
        <v>0</v>
      </c>
      <c r="ER1516" s="498" t="s">
        <v>148</v>
      </c>
      <c r="ES1516" s="302" t="s">
        <v>137</v>
      </c>
      <c r="ET1516" s="176">
        <v>0</v>
      </c>
      <c r="EU1516" s="302" t="s">
        <v>137</v>
      </c>
      <c r="EV1516" s="176">
        <v>3</v>
      </c>
      <c r="EW1516" s="176">
        <v>0</v>
      </c>
      <c r="EX1516" s="498">
        <v>0</v>
      </c>
      <c r="EY1516" s="302" t="s">
        <v>9707</v>
      </c>
      <c r="EZ1516" s="176">
        <v>1</v>
      </c>
      <c r="FA1516" s="302" t="s">
        <v>13701</v>
      </c>
      <c r="FB1516" s="176">
        <v>1</v>
      </c>
      <c r="FC1516" s="176">
        <v>1</v>
      </c>
      <c r="FD1516" s="498">
        <v>1</v>
      </c>
      <c r="FE1516" s="302" t="s">
        <v>137</v>
      </c>
      <c r="FF1516" s="176">
        <v>0</v>
      </c>
      <c r="FG1516" s="302" t="s">
        <v>137</v>
      </c>
      <c r="FH1516" s="176">
        <v>0</v>
      </c>
      <c r="FI1516" s="176">
        <v>0</v>
      </c>
      <c r="FJ1516" s="498" t="s">
        <v>148</v>
      </c>
      <c r="FK1516" s="302" t="s">
        <v>137</v>
      </c>
      <c r="FL1516" s="176">
        <v>0</v>
      </c>
      <c r="FM1516" s="302" t="s">
        <v>137</v>
      </c>
      <c r="FN1516" s="176">
        <v>0</v>
      </c>
      <c r="FO1516" s="176">
        <v>0</v>
      </c>
      <c r="FP1516" s="498" t="s">
        <v>148</v>
      </c>
      <c r="FQ1516" s="302" t="s">
        <v>137</v>
      </c>
      <c r="FR1516" s="176">
        <v>0</v>
      </c>
      <c r="FS1516" s="302" t="s">
        <v>137</v>
      </c>
      <c r="FT1516" s="176">
        <v>0</v>
      </c>
      <c r="FU1516" s="176">
        <v>0</v>
      </c>
      <c r="FV1516" s="498" t="s">
        <v>148</v>
      </c>
      <c r="FW1516" s="302" t="s">
        <v>137</v>
      </c>
      <c r="FX1516" s="176">
        <v>0</v>
      </c>
      <c r="FY1516" s="302" t="s">
        <v>137</v>
      </c>
      <c r="FZ1516" s="176">
        <v>2</v>
      </c>
      <c r="GA1516" s="176">
        <v>2</v>
      </c>
      <c r="GB1516" s="498">
        <v>1</v>
      </c>
      <c r="GC1516" s="302" t="s">
        <v>137</v>
      </c>
      <c r="GD1516" s="176">
        <v>0</v>
      </c>
      <c r="GE1516" s="302" t="s">
        <v>137</v>
      </c>
      <c r="GF1516" s="176">
        <v>4</v>
      </c>
      <c r="GG1516" s="176">
        <v>4</v>
      </c>
      <c r="GH1516" s="498">
        <v>1</v>
      </c>
      <c r="GI1516" s="302"/>
      <c r="GJ1516" s="176">
        <v>0</v>
      </c>
      <c r="GK1516" s="302" t="s">
        <v>137</v>
      </c>
      <c r="GL1516" s="176" t="s">
        <v>143</v>
      </c>
      <c r="GM1516" s="302"/>
      <c r="GN1516" s="299" t="s">
        <v>133</v>
      </c>
      <c r="GO1516" s="504"/>
      <c r="GP1516" s="504"/>
      <c r="GQ1516" s="176" t="s">
        <v>156</v>
      </c>
      <c r="GR1516" s="176" t="s">
        <v>146</v>
      </c>
      <c r="GS1516" s="176" t="s">
        <v>132</v>
      </c>
      <c r="GT1516" s="176" t="s">
        <v>132</v>
      </c>
      <c r="GU1516" s="176" t="s">
        <v>132</v>
      </c>
      <c r="GV1516" s="176" t="s">
        <v>132</v>
      </c>
      <c r="GW1516" s="302"/>
      <c r="GX1516" s="176" t="s">
        <v>132</v>
      </c>
      <c r="GY1516" s="176" t="s">
        <v>132</v>
      </c>
      <c r="GZ1516" s="176" t="s">
        <v>132</v>
      </c>
      <c r="HA1516" s="176" t="s">
        <v>132</v>
      </c>
      <c r="HB1516" s="176"/>
      <c r="HC1516" s="176"/>
      <c r="HD1516" s="557"/>
      <c r="HE1516" s="550"/>
      <c r="HF1516" s="558" t="s">
        <v>132</v>
      </c>
      <c r="HG1516" s="550"/>
      <c r="HH1516" s="550"/>
      <c r="HI1516" s="558" t="s">
        <v>148</v>
      </c>
      <c r="HJ1516" s="558" t="s">
        <v>132</v>
      </c>
      <c r="HK1516" s="550" t="s">
        <v>19225</v>
      </c>
    </row>
    <row r="1517" spans="1:219" s="170" customFormat="1" ht="115" customHeight="1">
      <c r="A1517" s="334" t="s">
        <v>15418</v>
      </c>
      <c r="B1517" s="554" t="s">
        <v>11757</v>
      </c>
      <c r="C1517" s="554" t="s">
        <v>11758</v>
      </c>
      <c r="D1517" s="554" t="s">
        <v>12169</v>
      </c>
      <c r="E1517" s="554" t="s">
        <v>132</v>
      </c>
      <c r="F1517" s="554"/>
      <c r="G1517" s="237"/>
      <c r="H1517" s="554" t="s">
        <v>132</v>
      </c>
      <c r="I1517" s="554"/>
      <c r="J1517" s="237"/>
      <c r="K1517" s="177"/>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0"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1">
        <v>5</v>
      </c>
      <c r="BQ1518" s="171">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1">
        <v>0</v>
      </c>
      <c r="DG1518" s="171">
        <v>0</v>
      </c>
      <c r="DH1518" s="428" t="str">
        <f t="shared" si="147"/>
        <v/>
      </c>
      <c r="DI1518" s="552"/>
      <c r="DJ1518" s="551">
        <v>0</v>
      </c>
      <c r="DK1518" s="552"/>
      <c r="DL1518" s="171">
        <v>6</v>
      </c>
      <c r="DM1518" s="171">
        <v>0</v>
      </c>
      <c r="DN1518" s="428">
        <f t="shared" si="148"/>
        <v>0</v>
      </c>
      <c r="DO1518" s="552" t="s">
        <v>12476</v>
      </c>
      <c r="DP1518" s="550">
        <v>0</v>
      </c>
      <c r="DQ1518" s="552"/>
      <c r="DR1518" s="171">
        <v>63</v>
      </c>
      <c r="DS1518" s="171">
        <v>59</v>
      </c>
      <c r="DT1518" s="428">
        <f t="shared" si="149"/>
        <v>0.93650793650793651</v>
      </c>
      <c r="DU1518" s="552" t="s">
        <v>12576</v>
      </c>
      <c r="DV1518" s="551">
        <v>0</v>
      </c>
      <c r="DW1518" s="552"/>
      <c r="DX1518" s="171">
        <v>5</v>
      </c>
      <c r="DY1518" s="171">
        <v>3</v>
      </c>
      <c r="DZ1518" s="428">
        <f t="shared" si="150"/>
        <v>0.6</v>
      </c>
      <c r="EA1518" s="552" t="s">
        <v>12545</v>
      </c>
      <c r="EB1518" s="551">
        <v>0</v>
      </c>
      <c r="EC1518" s="552"/>
      <c r="ED1518" s="171">
        <v>3</v>
      </c>
      <c r="EE1518" s="171">
        <v>0</v>
      </c>
      <c r="EF1518" s="580">
        <f t="shared" si="151"/>
        <v>0</v>
      </c>
      <c r="EG1518" s="552" t="s">
        <v>12592</v>
      </c>
      <c r="EH1518" s="551">
        <v>0</v>
      </c>
      <c r="EI1518" s="552"/>
      <c r="EJ1518" s="171">
        <v>2</v>
      </c>
      <c r="EK1518" s="171">
        <v>0</v>
      </c>
      <c r="EL1518" s="580">
        <f t="shared" si="152"/>
        <v>0</v>
      </c>
      <c r="EM1518" s="552" t="s">
        <v>12545</v>
      </c>
      <c r="EN1518" s="551">
        <v>2</v>
      </c>
      <c r="EO1518" s="552" t="s">
        <v>12622</v>
      </c>
      <c r="EP1518" s="171">
        <v>0</v>
      </c>
      <c r="EQ1518" s="171">
        <v>0</v>
      </c>
      <c r="ER1518" s="428" t="str">
        <f t="shared" si="153"/>
        <v/>
      </c>
      <c r="ES1518" s="552"/>
      <c r="ET1518" s="551">
        <v>0</v>
      </c>
      <c r="EU1518" s="552"/>
      <c r="EV1518" s="171">
        <v>25</v>
      </c>
      <c r="EW1518" s="171">
        <v>0</v>
      </c>
      <c r="EX1518" s="428">
        <f t="shared" si="154"/>
        <v>0</v>
      </c>
      <c r="EY1518" s="552" t="s">
        <v>12476</v>
      </c>
      <c r="EZ1518" s="551">
        <v>25</v>
      </c>
      <c r="FA1518" s="552" t="s">
        <v>12622</v>
      </c>
      <c r="FB1518" s="171">
        <v>2</v>
      </c>
      <c r="FC1518" s="171">
        <v>1</v>
      </c>
      <c r="FD1518" s="428">
        <f t="shared" si="155"/>
        <v>0.5</v>
      </c>
      <c r="FE1518" s="552" t="s">
        <v>12476</v>
      </c>
      <c r="FF1518" s="551">
        <v>0</v>
      </c>
      <c r="FG1518" s="552"/>
      <c r="FH1518" s="171">
        <v>6</v>
      </c>
      <c r="FI1518" s="171">
        <v>1</v>
      </c>
      <c r="FJ1518" s="428">
        <f t="shared" si="156"/>
        <v>0.16666666666666666</v>
      </c>
      <c r="FK1518" s="552" t="s">
        <v>12476</v>
      </c>
      <c r="FL1518" s="551">
        <v>0</v>
      </c>
      <c r="FM1518" s="552"/>
      <c r="FN1518" s="171">
        <v>0</v>
      </c>
      <c r="FO1518" s="171">
        <v>0</v>
      </c>
      <c r="FP1518" s="428" t="str">
        <f t="shared" si="157"/>
        <v/>
      </c>
      <c r="FQ1518" s="552"/>
      <c r="FR1518" s="551">
        <v>0</v>
      </c>
      <c r="FS1518" s="552"/>
      <c r="FT1518" s="171">
        <v>1</v>
      </c>
      <c r="FU1518" s="171">
        <v>0</v>
      </c>
      <c r="FV1518" s="428">
        <f t="shared" si="158"/>
        <v>0</v>
      </c>
      <c r="FW1518" s="552" t="s">
        <v>13869</v>
      </c>
      <c r="FX1518" s="551">
        <v>1</v>
      </c>
      <c r="FY1518" s="552" t="s">
        <v>12622</v>
      </c>
      <c r="FZ1518" s="171">
        <v>7</v>
      </c>
      <c r="GA1518" s="171">
        <v>1</v>
      </c>
      <c r="GB1518" s="428">
        <f t="shared" si="159"/>
        <v>0.14285714285714285</v>
      </c>
      <c r="GC1518" s="552" t="s">
        <v>12476</v>
      </c>
      <c r="GD1518" s="551">
        <v>0</v>
      </c>
      <c r="GE1518" s="552"/>
      <c r="GF1518" s="171">
        <v>9</v>
      </c>
      <c r="GG1518" s="171">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2"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0"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1">
        <v>0</v>
      </c>
      <c r="BQ1520" s="171">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1">
        <v>0</v>
      </c>
      <c r="DG1520" s="171">
        <v>0</v>
      </c>
      <c r="DH1520" s="428" t="str">
        <f t="shared" si="147"/>
        <v/>
      </c>
      <c r="DI1520" s="552"/>
      <c r="DJ1520" s="551"/>
      <c r="DK1520" s="552"/>
      <c r="DL1520" s="171">
        <v>0</v>
      </c>
      <c r="DM1520" s="171">
        <v>0</v>
      </c>
      <c r="DN1520" s="428" t="str">
        <f t="shared" si="148"/>
        <v/>
      </c>
      <c r="DO1520" s="552"/>
      <c r="DP1520" s="550"/>
      <c r="DQ1520" s="552"/>
      <c r="DR1520" s="171">
        <v>9</v>
      </c>
      <c r="DS1520" s="171">
        <v>0</v>
      </c>
      <c r="DT1520" s="428">
        <f t="shared" si="149"/>
        <v>0</v>
      </c>
      <c r="DU1520" s="552" t="s">
        <v>10975</v>
      </c>
      <c r="DV1520" s="551">
        <v>0</v>
      </c>
      <c r="DW1520" s="552"/>
      <c r="DX1520" s="171">
        <v>6</v>
      </c>
      <c r="DY1520" s="171">
        <v>4</v>
      </c>
      <c r="DZ1520" s="428">
        <f t="shared" si="150"/>
        <v>0.66666666666666663</v>
      </c>
      <c r="EA1520" s="552" t="s">
        <v>10975</v>
      </c>
      <c r="EB1520" s="551">
        <v>0</v>
      </c>
      <c r="EC1520" s="552"/>
      <c r="ED1520" s="171">
        <v>0</v>
      </c>
      <c r="EE1520" s="171">
        <v>0</v>
      </c>
      <c r="EF1520" s="580" t="str">
        <f t="shared" si="151"/>
        <v/>
      </c>
      <c r="EG1520" s="552"/>
      <c r="EH1520" s="551"/>
      <c r="EI1520" s="552"/>
      <c r="EJ1520" s="171">
        <v>1</v>
      </c>
      <c r="EK1520" s="171">
        <v>1</v>
      </c>
      <c r="EL1520" s="580">
        <f t="shared" si="152"/>
        <v>1</v>
      </c>
      <c r="EM1520" s="552"/>
      <c r="EN1520" s="551"/>
      <c r="EO1520" s="552"/>
      <c r="EP1520" s="171">
        <v>0</v>
      </c>
      <c r="EQ1520" s="171">
        <v>0</v>
      </c>
      <c r="ER1520" s="428" t="str">
        <f t="shared" si="153"/>
        <v/>
      </c>
      <c r="ES1520" s="552"/>
      <c r="ET1520" s="551"/>
      <c r="EU1520" s="552"/>
      <c r="EV1520" s="171">
        <v>6</v>
      </c>
      <c r="EW1520" s="171">
        <v>0</v>
      </c>
      <c r="EX1520" s="428">
        <f t="shared" si="154"/>
        <v>0</v>
      </c>
      <c r="EY1520" s="552" t="s">
        <v>13703</v>
      </c>
      <c r="EZ1520" s="551">
        <v>6</v>
      </c>
      <c r="FA1520" s="552" t="s">
        <v>11774</v>
      </c>
      <c r="FB1520" s="171">
        <v>0</v>
      </c>
      <c r="FC1520" s="171">
        <v>0</v>
      </c>
      <c r="FD1520" s="428" t="str">
        <f t="shared" si="155"/>
        <v/>
      </c>
      <c r="FE1520" s="552"/>
      <c r="FF1520" s="551"/>
      <c r="FG1520" s="552"/>
      <c r="FH1520" s="171">
        <v>1</v>
      </c>
      <c r="FI1520" s="171">
        <v>1</v>
      </c>
      <c r="FJ1520" s="428">
        <f t="shared" si="156"/>
        <v>1</v>
      </c>
      <c r="FK1520" s="552"/>
      <c r="FL1520" s="551"/>
      <c r="FM1520" s="552"/>
      <c r="FN1520" s="171">
        <v>0</v>
      </c>
      <c r="FO1520" s="171">
        <v>0</v>
      </c>
      <c r="FP1520" s="428" t="str">
        <f t="shared" si="157"/>
        <v/>
      </c>
      <c r="FQ1520" s="552"/>
      <c r="FR1520" s="551"/>
      <c r="FS1520" s="552"/>
      <c r="FT1520" s="171">
        <v>0</v>
      </c>
      <c r="FU1520" s="171">
        <v>0</v>
      </c>
      <c r="FV1520" s="428" t="str">
        <f t="shared" si="158"/>
        <v/>
      </c>
      <c r="FW1520" s="552"/>
      <c r="FX1520" s="551"/>
      <c r="FY1520" s="552"/>
      <c r="FZ1520" s="171">
        <v>1</v>
      </c>
      <c r="GA1520" s="171">
        <v>0</v>
      </c>
      <c r="GB1520" s="428">
        <f t="shared" si="159"/>
        <v>0</v>
      </c>
      <c r="GC1520" s="552" t="s">
        <v>11775</v>
      </c>
      <c r="GD1520" s="551">
        <v>0</v>
      </c>
      <c r="GE1520" s="552"/>
      <c r="GF1520" s="171">
        <v>4</v>
      </c>
      <c r="GG1520" s="171">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0"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1">
        <v>2</v>
      </c>
      <c r="BQ1521" s="171">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1">
        <v>1</v>
      </c>
      <c r="DG1521" s="171">
        <v>1</v>
      </c>
      <c r="DH1521" s="428">
        <f t="shared" si="147"/>
        <v>1</v>
      </c>
      <c r="DI1521" s="552"/>
      <c r="DJ1521" s="551">
        <v>0</v>
      </c>
      <c r="DK1521" s="552"/>
      <c r="DL1521" s="171"/>
      <c r="DM1521" s="171"/>
      <c r="DN1521" s="428" t="str">
        <f t="shared" si="148"/>
        <v/>
      </c>
      <c r="DO1521" s="552"/>
      <c r="DP1521" s="550"/>
      <c r="DQ1521" s="552"/>
      <c r="DR1521" s="171">
        <v>9</v>
      </c>
      <c r="DS1521" s="171">
        <v>0</v>
      </c>
      <c r="DT1521" s="428">
        <f t="shared" si="149"/>
        <v>0</v>
      </c>
      <c r="DU1521" s="552" t="s">
        <v>11781</v>
      </c>
      <c r="DV1521" s="551">
        <v>0</v>
      </c>
      <c r="DW1521" s="552"/>
      <c r="DX1521" s="171">
        <v>5</v>
      </c>
      <c r="DY1521" s="171">
        <v>5</v>
      </c>
      <c r="DZ1521" s="428">
        <f t="shared" si="150"/>
        <v>1</v>
      </c>
      <c r="EA1521" s="552"/>
      <c r="EB1521" s="551">
        <v>0</v>
      </c>
      <c r="EC1521" s="552"/>
      <c r="ED1521" s="171"/>
      <c r="EE1521" s="171"/>
      <c r="EF1521" s="580" t="str">
        <f t="shared" si="151"/>
        <v/>
      </c>
      <c r="EG1521" s="552"/>
      <c r="EH1521" s="551"/>
      <c r="EI1521" s="552"/>
      <c r="EJ1521" s="171">
        <v>1</v>
      </c>
      <c r="EK1521" s="171">
        <v>0</v>
      </c>
      <c r="EL1521" s="580">
        <f t="shared" si="152"/>
        <v>0</v>
      </c>
      <c r="EM1521" s="552" t="s">
        <v>11782</v>
      </c>
      <c r="EN1521" s="551">
        <v>1</v>
      </c>
      <c r="EO1521" s="552" t="s">
        <v>11782</v>
      </c>
      <c r="EP1521" s="171">
        <v>3</v>
      </c>
      <c r="EQ1521" s="171">
        <v>0</v>
      </c>
      <c r="ER1521" s="428">
        <f t="shared" si="153"/>
        <v>0</v>
      </c>
      <c r="ES1521" s="552" t="s">
        <v>11783</v>
      </c>
      <c r="ET1521" s="551">
        <v>1</v>
      </c>
      <c r="EU1521" s="552" t="s">
        <v>11784</v>
      </c>
      <c r="EV1521" s="171">
        <v>15</v>
      </c>
      <c r="EW1521" s="171">
        <v>0</v>
      </c>
      <c r="EX1521" s="428">
        <f t="shared" si="154"/>
        <v>0</v>
      </c>
      <c r="EY1521" s="552" t="s">
        <v>13704</v>
      </c>
      <c r="EZ1521" s="551">
        <v>15</v>
      </c>
      <c r="FA1521" s="552" t="s">
        <v>13704</v>
      </c>
      <c r="FB1521" s="171">
        <v>1</v>
      </c>
      <c r="FC1521" s="171">
        <v>0</v>
      </c>
      <c r="FD1521" s="428">
        <f t="shared" si="155"/>
        <v>0</v>
      </c>
      <c r="FE1521" s="552" t="s">
        <v>19256</v>
      </c>
      <c r="FF1521" s="551">
        <v>1</v>
      </c>
      <c r="FG1521" s="552" t="s">
        <v>19256</v>
      </c>
      <c r="FH1521" s="171"/>
      <c r="FI1521" s="171"/>
      <c r="FJ1521" s="428" t="str">
        <f t="shared" si="156"/>
        <v/>
      </c>
      <c r="FK1521" s="552"/>
      <c r="FL1521" s="551"/>
      <c r="FM1521" s="552"/>
      <c r="FN1521" s="171"/>
      <c r="FO1521" s="171"/>
      <c r="FP1521" s="428" t="str">
        <f t="shared" si="157"/>
        <v/>
      </c>
      <c r="FQ1521" s="552"/>
      <c r="FR1521" s="551"/>
      <c r="FS1521" s="552"/>
      <c r="FT1521" s="171"/>
      <c r="FU1521" s="171"/>
      <c r="FV1521" s="428" t="str">
        <f t="shared" si="158"/>
        <v/>
      </c>
      <c r="FW1521" s="552"/>
      <c r="FX1521" s="551"/>
      <c r="FY1521" s="552"/>
      <c r="FZ1521" s="171">
        <v>5</v>
      </c>
      <c r="GA1521" s="171">
        <v>2</v>
      </c>
      <c r="GB1521" s="428">
        <f t="shared" si="159"/>
        <v>0.4</v>
      </c>
      <c r="GC1521" s="552" t="s">
        <v>16650</v>
      </c>
      <c r="GD1521" s="551">
        <v>0</v>
      </c>
      <c r="GE1521" s="552"/>
      <c r="GF1521" s="171">
        <v>25</v>
      </c>
      <c r="GG1521" s="171">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0"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1">
        <v>2</v>
      </c>
      <c r="BQ1522" s="171">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1"/>
      <c r="DG1522" s="171"/>
      <c r="DH1522" s="428" t="str">
        <f t="shared" si="147"/>
        <v/>
      </c>
      <c r="DI1522" s="552"/>
      <c r="DJ1522" s="551"/>
      <c r="DK1522" s="552"/>
      <c r="DL1522" s="171">
        <v>1</v>
      </c>
      <c r="DM1522" s="171">
        <v>0</v>
      </c>
      <c r="DN1522" s="428">
        <f t="shared" si="148"/>
        <v>0</v>
      </c>
      <c r="DO1522" s="552" t="s">
        <v>11787</v>
      </c>
      <c r="DP1522" s="550">
        <v>0</v>
      </c>
      <c r="DQ1522" s="552"/>
      <c r="DR1522" s="171">
        <v>18</v>
      </c>
      <c r="DS1522" s="171">
        <v>18</v>
      </c>
      <c r="DT1522" s="428">
        <f t="shared" si="149"/>
        <v>1</v>
      </c>
      <c r="DU1522" s="552"/>
      <c r="DV1522" s="551">
        <v>0</v>
      </c>
      <c r="DW1522" s="552"/>
      <c r="DX1522" s="171">
        <v>3</v>
      </c>
      <c r="DY1522" s="171">
        <v>0</v>
      </c>
      <c r="DZ1522" s="428">
        <f t="shared" si="150"/>
        <v>0</v>
      </c>
      <c r="EA1522" s="552" t="s">
        <v>11788</v>
      </c>
      <c r="EB1522" s="551">
        <v>0</v>
      </c>
      <c r="EC1522" s="552"/>
      <c r="ED1522" s="171"/>
      <c r="EE1522" s="171"/>
      <c r="EF1522" s="580" t="str">
        <f t="shared" si="151"/>
        <v/>
      </c>
      <c r="EG1522" s="552"/>
      <c r="EH1522" s="551"/>
      <c r="EI1522" s="552"/>
      <c r="EJ1522" s="171">
        <v>1</v>
      </c>
      <c r="EK1522" s="171">
        <v>1</v>
      </c>
      <c r="EL1522" s="580">
        <f t="shared" si="152"/>
        <v>1</v>
      </c>
      <c r="EM1522" s="552"/>
      <c r="EN1522" s="551">
        <v>0</v>
      </c>
      <c r="EO1522" s="552"/>
      <c r="EP1522" s="171">
        <v>1</v>
      </c>
      <c r="EQ1522" s="171">
        <v>0</v>
      </c>
      <c r="ER1522" s="428">
        <f t="shared" si="153"/>
        <v>0</v>
      </c>
      <c r="ES1522" s="552" t="s">
        <v>11789</v>
      </c>
      <c r="ET1522" s="551">
        <v>1</v>
      </c>
      <c r="EU1522" s="552" t="s">
        <v>11790</v>
      </c>
      <c r="EV1522" s="171">
        <v>9</v>
      </c>
      <c r="EW1522" s="171">
        <v>0</v>
      </c>
      <c r="EX1522" s="428">
        <f t="shared" si="154"/>
        <v>0</v>
      </c>
      <c r="EY1522" s="552" t="s">
        <v>13705</v>
      </c>
      <c r="EZ1522" s="551">
        <v>9</v>
      </c>
      <c r="FA1522" s="552" t="s">
        <v>13706</v>
      </c>
      <c r="FB1522" s="171">
        <v>1</v>
      </c>
      <c r="FC1522" s="171">
        <v>0</v>
      </c>
      <c r="FD1522" s="428">
        <f t="shared" si="155"/>
        <v>0</v>
      </c>
      <c r="FE1522" s="552" t="s">
        <v>11791</v>
      </c>
      <c r="FF1522" s="551">
        <v>1</v>
      </c>
      <c r="FG1522" s="552" t="s">
        <v>11792</v>
      </c>
      <c r="FH1522" s="171"/>
      <c r="FI1522" s="171"/>
      <c r="FJ1522" s="428" t="str">
        <f t="shared" si="156"/>
        <v/>
      </c>
      <c r="FK1522" s="552"/>
      <c r="FL1522" s="551"/>
      <c r="FM1522" s="552"/>
      <c r="FN1522" s="171"/>
      <c r="FO1522" s="171"/>
      <c r="FP1522" s="428" t="str">
        <f t="shared" si="157"/>
        <v/>
      </c>
      <c r="FQ1522" s="552"/>
      <c r="FR1522" s="551"/>
      <c r="FS1522" s="552"/>
      <c r="FT1522" s="171"/>
      <c r="FU1522" s="171"/>
      <c r="FV1522" s="428" t="str">
        <f t="shared" si="158"/>
        <v/>
      </c>
      <c r="FW1522" s="552"/>
      <c r="FX1522" s="551"/>
      <c r="FY1522" s="552"/>
      <c r="FZ1522" s="171">
        <v>1</v>
      </c>
      <c r="GA1522" s="171">
        <v>0</v>
      </c>
      <c r="GB1522" s="428">
        <f t="shared" si="159"/>
        <v>0</v>
      </c>
      <c r="GC1522" s="552" t="s">
        <v>11793</v>
      </c>
      <c r="GD1522" s="551">
        <v>0</v>
      </c>
      <c r="GE1522" s="552"/>
      <c r="GF1522" s="171">
        <v>13</v>
      </c>
      <c r="GG1522" s="171">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0"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1">
        <v>1</v>
      </c>
      <c r="BQ1523" s="171">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1">
        <v>0</v>
      </c>
      <c r="DG1523" s="171">
        <v>0</v>
      </c>
      <c r="DH1523" s="428" t="str">
        <f t="shared" si="147"/>
        <v/>
      </c>
      <c r="DI1523" s="552"/>
      <c r="DJ1523" s="551">
        <v>0</v>
      </c>
      <c r="DK1523" s="552"/>
      <c r="DL1523" s="171">
        <v>1</v>
      </c>
      <c r="DM1523" s="171">
        <v>1</v>
      </c>
      <c r="DN1523" s="428">
        <f t="shared" si="148"/>
        <v>1</v>
      </c>
      <c r="DO1523" s="552"/>
      <c r="DP1523" s="550">
        <v>0</v>
      </c>
      <c r="DQ1523" s="552"/>
      <c r="DR1523" s="171">
        <v>12</v>
      </c>
      <c r="DS1523" s="171">
        <v>1</v>
      </c>
      <c r="DT1523" s="428">
        <f t="shared" si="149"/>
        <v>8.3333333333333329E-2</v>
      </c>
      <c r="DU1523" s="552" t="s">
        <v>11795</v>
      </c>
      <c r="DV1523" s="551">
        <v>0</v>
      </c>
      <c r="DW1523" s="552"/>
      <c r="DX1523" s="171">
        <v>2</v>
      </c>
      <c r="DY1523" s="171">
        <v>0</v>
      </c>
      <c r="DZ1523" s="428">
        <f t="shared" si="150"/>
        <v>0</v>
      </c>
      <c r="EA1523" s="552" t="s">
        <v>11796</v>
      </c>
      <c r="EB1523" s="551">
        <v>0</v>
      </c>
      <c r="EC1523" s="552"/>
      <c r="ED1523" s="171">
        <v>0</v>
      </c>
      <c r="EE1523" s="171">
        <v>0</v>
      </c>
      <c r="EF1523" s="580" t="str">
        <f t="shared" si="151"/>
        <v/>
      </c>
      <c r="EG1523" s="552"/>
      <c r="EH1523" s="551">
        <v>0</v>
      </c>
      <c r="EI1523" s="552"/>
      <c r="EJ1523" s="171">
        <v>1</v>
      </c>
      <c r="EK1523" s="171">
        <v>1</v>
      </c>
      <c r="EL1523" s="580">
        <f t="shared" si="152"/>
        <v>1</v>
      </c>
      <c r="EM1523" s="552"/>
      <c r="EN1523" s="551">
        <v>0</v>
      </c>
      <c r="EO1523" s="552"/>
      <c r="EP1523" s="171">
        <v>0</v>
      </c>
      <c r="EQ1523" s="171">
        <v>0</v>
      </c>
      <c r="ER1523" s="428" t="str">
        <f t="shared" si="153"/>
        <v/>
      </c>
      <c r="ES1523" s="552"/>
      <c r="ET1523" s="551">
        <v>0</v>
      </c>
      <c r="EU1523" s="552"/>
      <c r="EV1523" s="171">
        <v>6</v>
      </c>
      <c r="EW1523" s="171">
        <v>6</v>
      </c>
      <c r="EX1523" s="428">
        <f t="shared" si="154"/>
        <v>1</v>
      </c>
      <c r="EY1523" s="552"/>
      <c r="EZ1523" s="551">
        <v>0</v>
      </c>
      <c r="FA1523" s="552"/>
      <c r="FB1523" s="171">
        <v>0</v>
      </c>
      <c r="FC1523" s="171">
        <v>0</v>
      </c>
      <c r="FD1523" s="428" t="str">
        <f t="shared" si="155"/>
        <v/>
      </c>
      <c r="FE1523" s="552"/>
      <c r="FF1523" s="551">
        <v>0</v>
      </c>
      <c r="FG1523" s="552"/>
      <c r="FH1523" s="171">
        <v>1</v>
      </c>
      <c r="FI1523" s="171">
        <v>1</v>
      </c>
      <c r="FJ1523" s="428">
        <f t="shared" si="156"/>
        <v>1</v>
      </c>
      <c r="FK1523" s="552"/>
      <c r="FL1523" s="551">
        <v>0</v>
      </c>
      <c r="FM1523" s="552"/>
      <c r="FN1523" s="171">
        <v>0</v>
      </c>
      <c r="FO1523" s="171">
        <v>0</v>
      </c>
      <c r="FP1523" s="428" t="str">
        <f t="shared" si="157"/>
        <v/>
      </c>
      <c r="FQ1523" s="552"/>
      <c r="FR1523" s="551">
        <v>0</v>
      </c>
      <c r="FS1523" s="552"/>
      <c r="FT1523" s="171">
        <v>0</v>
      </c>
      <c r="FU1523" s="171">
        <v>0</v>
      </c>
      <c r="FV1523" s="428" t="str">
        <f t="shared" si="158"/>
        <v/>
      </c>
      <c r="FW1523" s="552"/>
      <c r="FX1523" s="551">
        <v>0</v>
      </c>
      <c r="FY1523" s="552"/>
      <c r="FZ1523" s="171">
        <v>1</v>
      </c>
      <c r="GA1523" s="171">
        <v>0</v>
      </c>
      <c r="GB1523" s="428">
        <f t="shared" si="159"/>
        <v>0</v>
      </c>
      <c r="GC1523" s="552" t="s">
        <v>11797</v>
      </c>
      <c r="GD1523" s="551">
        <v>1</v>
      </c>
      <c r="GE1523" s="552" t="s">
        <v>16659</v>
      </c>
      <c r="GF1523" s="171">
        <v>16</v>
      </c>
      <c r="GG1523" s="171">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0"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1">
        <v>0</v>
      </c>
      <c r="BQ1524" s="171">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1">
        <v>0</v>
      </c>
      <c r="DG1524" s="171">
        <v>0</v>
      </c>
      <c r="DH1524" s="428" t="str">
        <f t="shared" si="147"/>
        <v/>
      </c>
      <c r="DI1524" s="552" t="s">
        <v>137</v>
      </c>
      <c r="DJ1524" s="551">
        <v>0</v>
      </c>
      <c r="DK1524" s="552" t="s">
        <v>137</v>
      </c>
      <c r="DL1524" s="171">
        <v>0</v>
      </c>
      <c r="DM1524" s="171">
        <v>0</v>
      </c>
      <c r="DN1524" s="428" t="str">
        <f t="shared" si="148"/>
        <v/>
      </c>
      <c r="DO1524" s="552" t="s">
        <v>137</v>
      </c>
      <c r="DP1524" s="550">
        <v>0</v>
      </c>
      <c r="DQ1524" s="552" t="s">
        <v>137</v>
      </c>
      <c r="DR1524" s="171">
        <v>3</v>
      </c>
      <c r="DS1524" s="171">
        <v>0</v>
      </c>
      <c r="DT1524" s="428">
        <f t="shared" si="149"/>
        <v>0</v>
      </c>
      <c r="DU1524" s="552" t="s">
        <v>11799</v>
      </c>
      <c r="DV1524" s="551">
        <v>0</v>
      </c>
      <c r="DW1524" s="552" t="s">
        <v>137</v>
      </c>
      <c r="DX1524" s="171">
        <v>0</v>
      </c>
      <c r="DY1524" s="171">
        <v>0</v>
      </c>
      <c r="DZ1524" s="428" t="str">
        <f t="shared" si="150"/>
        <v/>
      </c>
      <c r="EA1524" s="552"/>
      <c r="EB1524" s="551">
        <v>0</v>
      </c>
      <c r="EC1524" s="552" t="s">
        <v>137</v>
      </c>
      <c r="ED1524" s="171">
        <v>0</v>
      </c>
      <c r="EE1524" s="171">
        <v>0</v>
      </c>
      <c r="EF1524" s="580" t="str">
        <f t="shared" si="151"/>
        <v/>
      </c>
      <c r="EG1524" s="552" t="s">
        <v>137</v>
      </c>
      <c r="EH1524" s="551">
        <v>0</v>
      </c>
      <c r="EI1524" s="552" t="s">
        <v>137</v>
      </c>
      <c r="EJ1524" s="171">
        <v>2</v>
      </c>
      <c r="EK1524" s="171">
        <v>0</v>
      </c>
      <c r="EL1524" s="580">
        <f t="shared" si="152"/>
        <v>0</v>
      </c>
      <c r="EM1524" s="552" t="s">
        <v>11403</v>
      </c>
      <c r="EN1524" s="551">
        <v>2</v>
      </c>
      <c r="EO1524" s="552" t="s">
        <v>9718</v>
      </c>
      <c r="EP1524" s="171">
        <v>0</v>
      </c>
      <c r="EQ1524" s="171">
        <v>0</v>
      </c>
      <c r="ER1524" s="428" t="str">
        <f t="shared" si="153"/>
        <v/>
      </c>
      <c r="ES1524" s="552" t="s">
        <v>137</v>
      </c>
      <c r="ET1524" s="551">
        <v>0</v>
      </c>
      <c r="EU1524" s="552" t="s">
        <v>137</v>
      </c>
      <c r="EV1524" s="171">
        <v>10</v>
      </c>
      <c r="EW1524" s="171">
        <v>1</v>
      </c>
      <c r="EX1524" s="428">
        <f t="shared" si="154"/>
        <v>0.1</v>
      </c>
      <c r="EY1524" s="552" t="s">
        <v>1274</v>
      </c>
      <c r="EZ1524" s="551">
        <v>8</v>
      </c>
      <c r="FA1524" s="552" t="s">
        <v>13707</v>
      </c>
      <c r="FB1524" s="171">
        <v>3</v>
      </c>
      <c r="FC1524" s="171">
        <v>0</v>
      </c>
      <c r="FD1524" s="428">
        <f t="shared" si="155"/>
        <v>0</v>
      </c>
      <c r="FE1524" s="552" t="s">
        <v>11799</v>
      </c>
      <c r="FF1524" s="551">
        <v>0</v>
      </c>
      <c r="FG1524" s="552" t="s">
        <v>137</v>
      </c>
      <c r="FH1524" s="171">
        <v>2</v>
      </c>
      <c r="FI1524" s="171">
        <v>0</v>
      </c>
      <c r="FJ1524" s="428">
        <f t="shared" si="156"/>
        <v>0</v>
      </c>
      <c r="FK1524" s="552" t="s">
        <v>9717</v>
      </c>
      <c r="FL1524" s="551">
        <v>1</v>
      </c>
      <c r="FM1524" s="552" t="s">
        <v>16663</v>
      </c>
      <c r="FN1524" s="171">
        <v>0</v>
      </c>
      <c r="FO1524" s="171">
        <v>0</v>
      </c>
      <c r="FP1524" s="428" t="str">
        <f t="shared" si="157"/>
        <v/>
      </c>
      <c r="FQ1524" s="552" t="s">
        <v>137</v>
      </c>
      <c r="FR1524" s="551">
        <v>0</v>
      </c>
      <c r="FS1524" s="552" t="s">
        <v>137</v>
      </c>
      <c r="FT1524" s="171">
        <v>0</v>
      </c>
      <c r="FU1524" s="171">
        <v>0</v>
      </c>
      <c r="FV1524" s="428" t="str">
        <f t="shared" si="158"/>
        <v/>
      </c>
      <c r="FW1524" s="552" t="s">
        <v>137</v>
      </c>
      <c r="FX1524" s="551">
        <v>0</v>
      </c>
      <c r="FY1524" s="552" t="s">
        <v>137</v>
      </c>
      <c r="FZ1524" s="171">
        <v>4</v>
      </c>
      <c r="GA1524" s="171">
        <v>4</v>
      </c>
      <c r="GB1524" s="428">
        <f t="shared" si="159"/>
        <v>1</v>
      </c>
      <c r="GC1524" s="552" t="s">
        <v>137</v>
      </c>
      <c r="GD1524" s="551">
        <v>0</v>
      </c>
      <c r="GE1524" s="552" t="s">
        <v>137</v>
      </c>
      <c r="GF1524" s="171">
        <v>19</v>
      </c>
      <c r="GG1524" s="171">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0"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1">
        <v>2</v>
      </c>
      <c r="BQ1525" s="171">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1">
        <v>0</v>
      </c>
      <c r="DG1525" s="171">
        <v>0</v>
      </c>
      <c r="DH1525" s="428" t="str">
        <f t="shared" si="147"/>
        <v/>
      </c>
      <c r="DI1525" s="552" t="s">
        <v>137</v>
      </c>
      <c r="DJ1525" s="551">
        <v>0</v>
      </c>
      <c r="DK1525" s="552" t="s">
        <v>137</v>
      </c>
      <c r="DL1525" s="171">
        <v>1</v>
      </c>
      <c r="DM1525" s="171">
        <v>1</v>
      </c>
      <c r="DN1525" s="428">
        <f t="shared" si="148"/>
        <v>1</v>
      </c>
      <c r="DO1525" s="552" t="s">
        <v>137</v>
      </c>
      <c r="DP1525" s="550">
        <v>0</v>
      </c>
      <c r="DQ1525" s="552" t="s">
        <v>137</v>
      </c>
      <c r="DR1525" s="171">
        <v>7</v>
      </c>
      <c r="DS1525" s="171">
        <v>0</v>
      </c>
      <c r="DT1525" s="428">
        <f t="shared" si="149"/>
        <v>0</v>
      </c>
      <c r="DU1525" s="552" t="s">
        <v>11804</v>
      </c>
      <c r="DV1525" s="551">
        <v>0</v>
      </c>
      <c r="DW1525" s="552" t="s">
        <v>137</v>
      </c>
      <c r="DX1525" s="171">
        <v>3</v>
      </c>
      <c r="DY1525" s="171">
        <v>1</v>
      </c>
      <c r="DZ1525" s="428">
        <f t="shared" si="150"/>
        <v>0.33333333333333331</v>
      </c>
      <c r="EA1525" s="552" t="s">
        <v>11805</v>
      </c>
      <c r="EB1525" s="551">
        <v>0</v>
      </c>
      <c r="EC1525" s="552" t="s">
        <v>137</v>
      </c>
      <c r="ED1525" s="171">
        <v>0</v>
      </c>
      <c r="EE1525" s="171">
        <v>0</v>
      </c>
      <c r="EF1525" s="580" t="str">
        <f t="shared" si="151"/>
        <v/>
      </c>
      <c r="EG1525" s="552" t="s">
        <v>137</v>
      </c>
      <c r="EH1525" s="551">
        <v>0</v>
      </c>
      <c r="EI1525" s="552" t="s">
        <v>137</v>
      </c>
      <c r="EJ1525" s="171">
        <v>2</v>
      </c>
      <c r="EK1525" s="171">
        <v>0</v>
      </c>
      <c r="EL1525" s="580">
        <f t="shared" si="152"/>
        <v>0</v>
      </c>
      <c r="EM1525" s="552" t="s">
        <v>11804</v>
      </c>
      <c r="EN1525" s="551">
        <v>2</v>
      </c>
      <c r="EO1525" s="552" t="s">
        <v>11806</v>
      </c>
      <c r="EP1525" s="171">
        <v>2</v>
      </c>
      <c r="EQ1525" s="171">
        <v>1</v>
      </c>
      <c r="ER1525" s="428">
        <f t="shared" si="153"/>
        <v>0.5</v>
      </c>
      <c r="ES1525" s="552" t="s">
        <v>11802</v>
      </c>
      <c r="ET1525" s="551">
        <v>0</v>
      </c>
      <c r="EU1525" s="552" t="s">
        <v>137</v>
      </c>
      <c r="EV1525" s="171">
        <v>3</v>
      </c>
      <c r="EW1525" s="171">
        <v>0</v>
      </c>
      <c r="EX1525" s="428">
        <f t="shared" si="154"/>
        <v>0</v>
      </c>
      <c r="EY1525" s="552" t="s">
        <v>13708</v>
      </c>
      <c r="EZ1525" s="551">
        <v>3</v>
      </c>
      <c r="FA1525" s="552" t="s">
        <v>11806</v>
      </c>
      <c r="FB1525" s="171">
        <v>2</v>
      </c>
      <c r="FC1525" s="171">
        <v>0</v>
      </c>
      <c r="FD1525" s="428">
        <f t="shared" si="155"/>
        <v>0</v>
      </c>
      <c r="FE1525" s="552" t="s">
        <v>11805</v>
      </c>
      <c r="FF1525" s="551">
        <v>1</v>
      </c>
      <c r="FG1525" s="552" t="s">
        <v>15429</v>
      </c>
      <c r="FH1525" s="171">
        <v>1</v>
      </c>
      <c r="FI1525" s="171">
        <v>0</v>
      </c>
      <c r="FJ1525" s="428">
        <f t="shared" si="156"/>
        <v>0</v>
      </c>
      <c r="FK1525" s="552" t="s">
        <v>11805</v>
      </c>
      <c r="FL1525" s="551">
        <v>1</v>
      </c>
      <c r="FM1525" s="552" t="s">
        <v>15429</v>
      </c>
      <c r="FN1525" s="171">
        <v>0</v>
      </c>
      <c r="FO1525" s="171">
        <v>0</v>
      </c>
      <c r="FP1525" s="428" t="str">
        <f t="shared" si="157"/>
        <v/>
      </c>
      <c r="FQ1525" s="552" t="s">
        <v>137</v>
      </c>
      <c r="FR1525" s="551">
        <v>0</v>
      </c>
      <c r="FS1525" s="552" t="s">
        <v>137</v>
      </c>
      <c r="FT1525" s="171">
        <v>0</v>
      </c>
      <c r="FU1525" s="171">
        <v>0</v>
      </c>
      <c r="FV1525" s="428" t="str">
        <f t="shared" si="158"/>
        <v/>
      </c>
      <c r="FW1525" s="552" t="s">
        <v>137</v>
      </c>
      <c r="FX1525" s="551">
        <v>0</v>
      </c>
      <c r="FY1525" s="552" t="s">
        <v>137</v>
      </c>
      <c r="FZ1525" s="171">
        <v>4</v>
      </c>
      <c r="GA1525" s="171">
        <v>2</v>
      </c>
      <c r="GB1525" s="428">
        <f t="shared" si="159"/>
        <v>0.5</v>
      </c>
      <c r="GC1525" s="552" t="s">
        <v>11802</v>
      </c>
      <c r="GD1525" s="551">
        <v>1</v>
      </c>
      <c r="GE1525" s="552" t="s">
        <v>15429</v>
      </c>
      <c r="GF1525" s="171">
        <v>16</v>
      </c>
      <c r="GG1525" s="171">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0"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0"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5"/>
      <c r="U1527" s="548"/>
      <c r="V1527" s="548"/>
      <c r="W1527" s="185"/>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0"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1">
        <v>0</v>
      </c>
      <c r="BQ1528" s="171">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1">
        <v>0</v>
      </c>
      <c r="DG1528" s="171">
        <v>0</v>
      </c>
      <c r="DH1528" s="428" t="str">
        <f t="shared" si="147"/>
        <v/>
      </c>
      <c r="DI1528" s="552"/>
      <c r="DJ1528" s="551">
        <v>0</v>
      </c>
      <c r="DK1528" s="552"/>
      <c r="DL1528" s="171">
        <v>0</v>
      </c>
      <c r="DM1528" s="171">
        <v>0</v>
      </c>
      <c r="DN1528" s="428" t="str">
        <f t="shared" si="148"/>
        <v/>
      </c>
      <c r="DO1528" s="552"/>
      <c r="DP1528" s="550">
        <v>0</v>
      </c>
      <c r="DQ1528" s="552"/>
      <c r="DR1528" s="171">
        <v>3</v>
      </c>
      <c r="DS1528" s="171">
        <v>0</v>
      </c>
      <c r="DT1528" s="428">
        <f t="shared" si="149"/>
        <v>0</v>
      </c>
      <c r="DU1528" s="552" t="s">
        <v>11817</v>
      </c>
      <c r="DV1528" s="551">
        <v>0</v>
      </c>
      <c r="DW1528" s="552"/>
      <c r="DX1528" s="171">
        <v>0</v>
      </c>
      <c r="DY1528" s="171">
        <v>0</v>
      </c>
      <c r="DZ1528" s="428" t="str">
        <f t="shared" si="150"/>
        <v/>
      </c>
      <c r="EA1528" s="552"/>
      <c r="EB1528" s="551">
        <v>0</v>
      </c>
      <c r="EC1528" s="552"/>
      <c r="ED1528" s="171">
        <v>1</v>
      </c>
      <c r="EE1528" s="171">
        <v>0</v>
      </c>
      <c r="EF1528" s="580">
        <f t="shared" si="151"/>
        <v>0</v>
      </c>
      <c r="EG1528" s="552" t="s">
        <v>11818</v>
      </c>
      <c r="EH1528" s="551">
        <v>0</v>
      </c>
      <c r="EI1528" s="552"/>
      <c r="EJ1528" s="171">
        <v>1</v>
      </c>
      <c r="EK1528" s="171">
        <v>0</v>
      </c>
      <c r="EL1528" s="580">
        <f t="shared" si="152"/>
        <v>0</v>
      </c>
      <c r="EM1528" s="552"/>
      <c r="EN1528" s="551">
        <v>1</v>
      </c>
      <c r="EO1528" s="552" t="s">
        <v>11819</v>
      </c>
      <c r="EP1528" s="171">
        <v>0</v>
      </c>
      <c r="EQ1528" s="171">
        <v>0</v>
      </c>
      <c r="ER1528" s="428" t="str">
        <f t="shared" si="153"/>
        <v/>
      </c>
      <c r="ES1528" s="552"/>
      <c r="ET1528" s="551">
        <v>0</v>
      </c>
      <c r="EU1528" s="552"/>
      <c r="EV1528" s="171">
        <v>1</v>
      </c>
      <c r="EW1528" s="171">
        <v>1</v>
      </c>
      <c r="EX1528" s="428">
        <v>1</v>
      </c>
      <c r="EY1528" s="552"/>
      <c r="EZ1528" s="551">
        <v>0</v>
      </c>
      <c r="FA1528" s="552"/>
      <c r="FB1528" s="171">
        <v>0</v>
      </c>
      <c r="FC1528" s="171">
        <v>0</v>
      </c>
      <c r="FD1528" s="428" t="s">
        <v>148</v>
      </c>
      <c r="FE1528" s="552"/>
      <c r="FF1528" s="551">
        <v>0</v>
      </c>
      <c r="FG1528" s="552"/>
      <c r="FH1528" s="171">
        <v>1</v>
      </c>
      <c r="FI1528" s="171">
        <v>0</v>
      </c>
      <c r="FJ1528" s="428">
        <f t="shared" si="156"/>
        <v>0</v>
      </c>
      <c r="FK1528" s="552" t="s">
        <v>15431</v>
      </c>
      <c r="FL1528" s="551">
        <v>0</v>
      </c>
      <c r="FM1528" s="552"/>
      <c r="FN1528" s="171">
        <v>0</v>
      </c>
      <c r="FO1528" s="171">
        <v>0</v>
      </c>
      <c r="FP1528" s="428" t="str">
        <f t="shared" si="157"/>
        <v/>
      </c>
      <c r="FQ1528" s="552"/>
      <c r="FR1528" s="551">
        <v>0</v>
      </c>
      <c r="FS1528" s="552"/>
      <c r="FT1528" s="171">
        <v>0</v>
      </c>
      <c r="FU1528" s="171">
        <v>0</v>
      </c>
      <c r="FV1528" s="428" t="str">
        <f t="shared" si="158"/>
        <v/>
      </c>
      <c r="FW1528" s="552"/>
      <c r="FX1528" s="551">
        <v>0</v>
      </c>
      <c r="FY1528" s="552"/>
      <c r="FZ1528" s="171">
        <v>1</v>
      </c>
      <c r="GA1528" s="171">
        <v>0</v>
      </c>
      <c r="GB1528" s="428">
        <v>0</v>
      </c>
      <c r="GC1528" s="552" t="s">
        <v>19295</v>
      </c>
      <c r="GD1528" s="551">
        <v>1</v>
      </c>
      <c r="GE1528" s="552" t="s">
        <v>19296</v>
      </c>
      <c r="GF1528" s="171">
        <v>0</v>
      </c>
      <c r="GG1528" s="171">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0"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1">
        <v>1</v>
      </c>
      <c r="BQ1529" s="171">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1">
        <v>0</v>
      </c>
      <c r="DG1529" s="171">
        <v>0</v>
      </c>
      <c r="DH1529" s="428" t="str">
        <f t="shared" si="147"/>
        <v/>
      </c>
      <c r="DI1529" s="552"/>
      <c r="DJ1529" s="551">
        <v>0</v>
      </c>
      <c r="DK1529" s="552"/>
      <c r="DL1529" s="171">
        <v>0</v>
      </c>
      <c r="DM1529" s="171">
        <v>0</v>
      </c>
      <c r="DN1529" s="428" t="str">
        <f t="shared" si="148"/>
        <v/>
      </c>
      <c r="DO1529" s="552"/>
      <c r="DP1529" s="550">
        <v>0</v>
      </c>
      <c r="DQ1529" s="552"/>
      <c r="DR1529" s="171">
        <v>5</v>
      </c>
      <c r="DS1529" s="171">
        <v>0</v>
      </c>
      <c r="DT1529" s="428">
        <f t="shared" si="149"/>
        <v>0</v>
      </c>
      <c r="DU1529" s="552" t="s">
        <v>11821</v>
      </c>
      <c r="DV1529" s="551">
        <v>0</v>
      </c>
      <c r="DW1529" s="552"/>
      <c r="DX1529" s="171">
        <v>1</v>
      </c>
      <c r="DY1529" s="171">
        <v>0</v>
      </c>
      <c r="DZ1529" s="428">
        <f t="shared" si="150"/>
        <v>0</v>
      </c>
      <c r="EA1529" s="552" t="s">
        <v>11821</v>
      </c>
      <c r="EB1529" s="551">
        <v>0</v>
      </c>
      <c r="EC1529" s="552"/>
      <c r="ED1529" s="171">
        <v>0</v>
      </c>
      <c r="EE1529" s="171">
        <v>0</v>
      </c>
      <c r="EF1529" s="580" t="str">
        <f t="shared" si="151"/>
        <v/>
      </c>
      <c r="EG1529" s="552"/>
      <c r="EH1529" s="551">
        <v>0</v>
      </c>
      <c r="EI1529" s="552"/>
      <c r="EJ1529" s="171">
        <v>1</v>
      </c>
      <c r="EK1529" s="171">
        <v>0</v>
      </c>
      <c r="EL1529" s="580">
        <f t="shared" si="152"/>
        <v>0</v>
      </c>
      <c r="EM1529" s="552" t="s">
        <v>15432</v>
      </c>
      <c r="EN1529" s="551">
        <v>1</v>
      </c>
      <c r="EO1529" s="552" t="s">
        <v>11823</v>
      </c>
      <c r="EP1529" s="171">
        <v>0</v>
      </c>
      <c r="EQ1529" s="171">
        <v>0</v>
      </c>
      <c r="ER1529" s="428" t="str">
        <f t="shared" si="153"/>
        <v/>
      </c>
      <c r="ES1529" s="552"/>
      <c r="ET1529" s="551">
        <v>0</v>
      </c>
      <c r="EU1529" s="552"/>
      <c r="EV1529" s="171">
        <v>1</v>
      </c>
      <c r="EW1529" s="171">
        <v>0</v>
      </c>
      <c r="EX1529" s="428">
        <f t="shared" si="154"/>
        <v>0</v>
      </c>
      <c r="EY1529" s="552" t="s">
        <v>11754</v>
      </c>
      <c r="EZ1529" s="551">
        <v>1</v>
      </c>
      <c r="FA1529" s="552" t="s">
        <v>13711</v>
      </c>
      <c r="FB1529" s="171">
        <v>0</v>
      </c>
      <c r="FC1529" s="171">
        <v>0</v>
      </c>
      <c r="FD1529" s="428" t="str">
        <f t="shared" si="155"/>
        <v/>
      </c>
      <c r="FE1529" s="552"/>
      <c r="FF1529" s="551">
        <v>0</v>
      </c>
      <c r="FG1529" s="552"/>
      <c r="FH1529" s="171">
        <v>0</v>
      </c>
      <c r="FI1529" s="171">
        <v>0</v>
      </c>
      <c r="FJ1529" s="428" t="str">
        <f t="shared" si="156"/>
        <v/>
      </c>
      <c r="FK1529" s="552"/>
      <c r="FL1529" s="551">
        <v>0</v>
      </c>
      <c r="FM1529" s="552"/>
      <c r="FN1529" s="171">
        <v>0</v>
      </c>
      <c r="FO1529" s="171">
        <v>0</v>
      </c>
      <c r="FP1529" s="428" t="str">
        <f t="shared" si="157"/>
        <v/>
      </c>
      <c r="FQ1529" s="552"/>
      <c r="FR1529" s="551">
        <v>0</v>
      </c>
      <c r="FS1529" s="552"/>
      <c r="FT1529" s="171">
        <v>0</v>
      </c>
      <c r="FU1529" s="171">
        <v>0</v>
      </c>
      <c r="FV1529" s="428" t="str">
        <f t="shared" si="158"/>
        <v/>
      </c>
      <c r="FW1529" s="552"/>
      <c r="FX1529" s="551">
        <v>0</v>
      </c>
      <c r="FY1529" s="552"/>
      <c r="FZ1529" s="171">
        <v>0</v>
      </c>
      <c r="GA1529" s="171">
        <v>0</v>
      </c>
      <c r="GB1529" s="428" t="str">
        <f t="shared" si="159"/>
        <v/>
      </c>
      <c r="GC1529" s="552"/>
      <c r="GD1529" s="551">
        <v>0</v>
      </c>
      <c r="GE1529" s="552"/>
      <c r="GF1529" s="171">
        <v>0</v>
      </c>
      <c r="GG1529" s="171">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0"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1">
        <v>1</v>
      </c>
      <c r="BQ1530" s="171">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1"/>
      <c r="DG1530" s="171"/>
      <c r="DH1530" s="428" t="str">
        <f t="shared" si="147"/>
        <v/>
      </c>
      <c r="DI1530" s="552"/>
      <c r="DJ1530" s="551"/>
      <c r="DK1530" s="552"/>
      <c r="DL1530" s="171">
        <v>1</v>
      </c>
      <c r="DM1530" s="171">
        <v>0</v>
      </c>
      <c r="DN1530" s="428">
        <f t="shared" si="148"/>
        <v>0</v>
      </c>
      <c r="DO1530" s="552" t="s">
        <v>11827</v>
      </c>
      <c r="DP1530" s="550">
        <v>0</v>
      </c>
      <c r="DQ1530" s="552"/>
      <c r="DR1530" s="171">
        <v>7</v>
      </c>
      <c r="DS1530" s="171">
        <v>5</v>
      </c>
      <c r="DT1530" s="428">
        <f t="shared" si="149"/>
        <v>0.7142857142857143</v>
      </c>
      <c r="DU1530" s="552" t="s">
        <v>11828</v>
      </c>
      <c r="DV1530" s="551">
        <v>0</v>
      </c>
      <c r="DW1530" s="552"/>
      <c r="DX1530" s="171">
        <v>5</v>
      </c>
      <c r="DY1530" s="171">
        <v>0</v>
      </c>
      <c r="DZ1530" s="428">
        <f t="shared" si="150"/>
        <v>0</v>
      </c>
      <c r="EA1530" s="552" t="s">
        <v>11829</v>
      </c>
      <c r="EB1530" s="551">
        <v>0</v>
      </c>
      <c r="EC1530" s="552"/>
      <c r="ED1530" s="171">
        <v>1</v>
      </c>
      <c r="EE1530" s="171">
        <v>0</v>
      </c>
      <c r="EF1530" s="580">
        <f t="shared" si="151"/>
        <v>0</v>
      </c>
      <c r="EG1530" s="552" t="s">
        <v>11830</v>
      </c>
      <c r="EH1530" s="551">
        <v>0</v>
      </c>
      <c r="EI1530" s="552"/>
      <c r="EJ1530" s="171">
        <v>1</v>
      </c>
      <c r="EK1530" s="171">
        <v>0</v>
      </c>
      <c r="EL1530" s="580">
        <f t="shared" si="152"/>
        <v>0</v>
      </c>
      <c r="EM1530" s="552" t="s">
        <v>11831</v>
      </c>
      <c r="EN1530" s="551">
        <v>1</v>
      </c>
      <c r="EO1530" s="552" t="s">
        <v>11832</v>
      </c>
      <c r="EP1530" s="171">
        <v>0</v>
      </c>
      <c r="EQ1530" s="171">
        <v>0</v>
      </c>
      <c r="ER1530" s="428" t="str">
        <f t="shared" si="153"/>
        <v/>
      </c>
      <c r="ES1530" s="552"/>
      <c r="ET1530" s="551">
        <v>0</v>
      </c>
      <c r="EU1530" s="552"/>
      <c r="EV1530" s="171">
        <v>1</v>
      </c>
      <c r="EW1530" s="171">
        <v>0</v>
      </c>
      <c r="EX1530" s="428">
        <f t="shared" si="154"/>
        <v>0</v>
      </c>
      <c r="EY1530" s="552" t="s">
        <v>13712</v>
      </c>
      <c r="EZ1530" s="551">
        <v>1</v>
      </c>
      <c r="FA1530" s="552" t="s">
        <v>13713</v>
      </c>
      <c r="FB1530" s="171">
        <v>0</v>
      </c>
      <c r="FC1530" s="171">
        <v>0</v>
      </c>
      <c r="FD1530" s="428" t="str">
        <f t="shared" si="155"/>
        <v/>
      </c>
      <c r="FE1530" s="552"/>
      <c r="FF1530" s="551">
        <v>0</v>
      </c>
      <c r="FG1530" s="552"/>
      <c r="FH1530" s="171"/>
      <c r="FI1530" s="171"/>
      <c r="FJ1530" s="428" t="str">
        <f t="shared" si="156"/>
        <v/>
      </c>
      <c r="FK1530" s="552"/>
      <c r="FL1530" s="551"/>
      <c r="FM1530" s="552"/>
      <c r="FN1530" s="171">
        <v>0</v>
      </c>
      <c r="FO1530" s="171">
        <v>0</v>
      </c>
      <c r="FP1530" s="428" t="str">
        <f t="shared" si="157"/>
        <v/>
      </c>
      <c r="FQ1530" s="552"/>
      <c r="FR1530" s="551">
        <v>0</v>
      </c>
      <c r="FS1530" s="552"/>
      <c r="FT1530" s="171">
        <v>0</v>
      </c>
      <c r="FU1530" s="171">
        <v>0</v>
      </c>
      <c r="FV1530" s="428" t="str">
        <f t="shared" si="158"/>
        <v/>
      </c>
      <c r="FW1530" s="552"/>
      <c r="FX1530" s="551">
        <v>0</v>
      </c>
      <c r="FY1530" s="552"/>
      <c r="FZ1530" s="171">
        <v>3</v>
      </c>
      <c r="GA1530" s="171">
        <v>0</v>
      </c>
      <c r="GB1530" s="428">
        <f t="shared" si="159"/>
        <v>0</v>
      </c>
      <c r="GC1530" s="552" t="s">
        <v>16676</v>
      </c>
      <c r="GD1530" s="551">
        <v>1</v>
      </c>
      <c r="GE1530" s="552" t="s">
        <v>11810</v>
      </c>
      <c r="GF1530" s="171">
        <v>5</v>
      </c>
      <c r="GG1530" s="171">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0"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1">
        <v>0</v>
      </c>
      <c r="BQ1531" s="171">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1">
        <v>1</v>
      </c>
      <c r="DG1531" s="171">
        <v>0</v>
      </c>
      <c r="DH1531" s="428">
        <f t="shared" si="147"/>
        <v>0</v>
      </c>
      <c r="DI1531" s="552" t="s">
        <v>11836</v>
      </c>
      <c r="DJ1531" s="551">
        <v>1</v>
      </c>
      <c r="DK1531" s="552" t="s">
        <v>11837</v>
      </c>
      <c r="DL1531" s="171">
        <v>0</v>
      </c>
      <c r="DM1531" s="171">
        <v>0</v>
      </c>
      <c r="DN1531" s="428" t="str">
        <f t="shared" si="148"/>
        <v/>
      </c>
      <c r="DO1531" s="552"/>
      <c r="DP1531" s="550"/>
      <c r="DQ1531" s="552"/>
      <c r="DR1531" s="171">
        <v>5</v>
      </c>
      <c r="DS1531" s="171">
        <v>0</v>
      </c>
      <c r="DT1531" s="428">
        <f t="shared" si="149"/>
        <v>0</v>
      </c>
      <c r="DU1531" s="552" t="s">
        <v>3155</v>
      </c>
      <c r="DV1531" s="551">
        <v>0</v>
      </c>
      <c r="DW1531" s="552"/>
      <c r="DX1531" s="171">
        <v>0</v>
      </c>
      <c r="DY1531" s="171">
        <v>0</v>
      </c>
      <c r="DZ1531" s="428" t="str">
        <f t="shared" si="150"/>
        <v/>
      </c>
      <c r="EA1531" s="552"/>
      <c r="EB1531" s="551"/>
      <c r="EC1531" s="552"/>
      <c r="ED1531" s="171">
        <v>0</v>
      </c>
      <c r="EE1531" s="171">
        <v>0</v>
      </c>
      <c r="EF1531" s="580" t="str">
        <f t="shared" si="151"/>
        <v/>
      </c>
      <c r="EG1531" s="552"/>
      <c r="EH1531" s="551"/>
      <c r="EI1531" s="552"/>
      <c r="EJ1531" s="171">
        <v>1</v>
      </c>
      <c r="EK1531" s="171">
        <v>0</v>
      </c>
      <c r="EL1531" s="580">
        <f t="shared" si="152"/>
        <v>0</v>
      </c>
      <c r="EM1531" s="552" t="s">
        <v>12623</v>
      </c>
      <c r="EN1531" s="551">
        <v>0</v>
      </c>
      <c r="EO1531" s="552"/>
      <c r="EP1531" s="171">
        <v>0</v>
      </c>
      <c r="EQ1531" s="171">
        <v>0</v>
      </c>
      <c r="ER1531" s="428" t="str">
        <f t="shared" si="153"/>
        <v/>
      </c>
      <c r="ES1531" s="552"/>
      <c r="ET1531" s="551"/>
      <c r="EU1531" s="552"/>
      <c r="EV1531" s="171">
        <v>2</v>
      </c>
      <c r="EW1531" s="171">
        <v>0</v>
      </c>
      <c r="EX1531" s="428">
        <f t="shared" si="154"/>
        <v>0</v>
      </c>
      <c r="EY1531" s="552" t="s">
        <v>13714</v>
      </c>
      <c r="EZ1531" s="551">
        <v>0</v>
      </c>
      <c r="FA1531" s="552"/>
      <c r="FB1531" s="171">
        <v>0</v>
      </c>
      <c r="FC1531" s="171">
        <v>0</v>
      </c>
      <c r="FD1531" s="428" t="str">
        <f t="shared" si="155"/>
        <v/>
      </c>
      <c r="FE1531" s="552"/>
      <c r="FF1531" s="551"/>
      <c r="FG1531" s="552"/>
      <c r="FH1531" s="171">
        <v>0</v>
      </c>
      <c r="FI1531" s="171">
        <v>0</v>
      </c>
      <c r="FJ1531" s="428" t="str">
        <f t="shared" si="156"/>
        <v/>
      </c>
      <c r="FK1531" s="552"/>
      <c r="FL1531" s="551"/>
      <c r="FM1531" s="552"/>
      <c r="FN1531" s="171">
        <v>1</v>
      </c>
      <c r="FO1531" s="171">
        <v>1</v>
      </c>
      <c r="FP1531" s="428">
        <f t="shared" si="157"/>
        <v>1</v>
      </c>
      <c r="FQ1531" s="552"/>
      <c r="FR1531" s="551"/>
      <c r="FS1531" s="552"/>
      <c r="FT1531" s="171">
        <v>1</v>
      </c>
      <c r="FU1531" s="171">
        <v>0</v>
      </c>
      <c r="FV1531" s="428">
        <f t="shared" si="158"/>
        <v>0</v>
      </c>
      <c r="FW1531" s="552" t="s">
        <v>11642</v>
      </c>
      <c r="FX1531" s="551">
        <v>0</v>
      </c>
      <c r="FY1531" s="552"/>
      <c r="FZ1531" s="171">
        <v>0</v>
      </c>
      <c r="GA1531" s="171"/>
      <c r="GB1531" s="428" t="str">
        <f t="shared" si="159"/>
        <v/>
      </c>
      <c r="GC1531" s="552"/>
      <c r="GD1531" s="551"/>
      <c r="GE1531" s="552"/>
      <c r="GF1531" s="171">
        <v>2</v>
      </c>
      <c r="GG1531" s="171">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0"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1">
        <v>0</v>
      </c>
      <c r="BQ1532" s="171">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1">
        <v>0</v>
      </c>
      <c r="DG1532" s="171">
        <v>0</v>
      </c>
      <c r="DH1532" s="428" t="str">
        <f t="shared" si="147"/>
        <v/>
      </c>
      <c r="DI1532" s="552"/>
      <c r="DJ1532" s="551">
        <v>0</v>
      </c>
      <c r="DK1532" s="552"/>
      <c r="DL1532" s="171">
        <v>0</v>
      </c>
      <c r="DM1532" s="171">
        <v>0</v>
      </c>
      <c r="DN1532" s="428" t="str">
        <f t="shared" si="148"/>
        <v/>
      </c>
      <c r="DO1532" s="552"/>
      <c r="DP1532" s="550">
        <v>0</v>
      </c>
      <c r="DQ1532" s="552"/>
      <c r="DR1532" s="171">
        <v>4</v>
      </c>
      <c r="DS1532" s="171">
        <v>0</v>
      </c>
      <c r="DT1532" s="428">
        <f t="shared" si="149"/>
        <v>0</v>
      </c>
      <c r="DU1532" s="552" t="s">
        <v>11843</v>
      </c>
      <c r="DV1532" s="551">
        <v>0</v>
      </c>
      <c r="DW1532" s="552"/>
      <c r="DX1532" s="171">
        <v>0</v>
      </c>
      <c r="DY1532" s="171">
        <v>0</v>
      </c>
      <c r="DZ1532" s="428" t="str">
        <f t="shared" si="150"/>
        <v/>
      </c>
      <c r="EA1532" s="552"/>
      <c r="EB1532" s="551">
        <v>0</v>
      </c>
      <c r="EC1532" s="552"/>
      <c r="ED1532" s="171">
        <v>0</v>
      </c>
      <c r="EE1532" s="171">
        <v>0</v>
      </c>
      <c r="EF1532" s="580" t="str">
        <f t="shared" si="151"/>
        <v/>
      </c>
      <c r="EG1532" s="552"/>
      <c r="EH1532" s="551">
        <v>0</v>
      </c>
      <c r="EI1532" s="552"/>
      <c r="EJ1532" s="171">
        <v>2</v>
      </c>
      <c r="EK1532" s="171">
        <v>0</v>
      </c>
      <c r="EL1532" s="580">
        <f t="shared" si="152"/>
        <v>0</v>
      </c>
      <c r="EM1532" s="552" t="s">
        <v>11844</v>
      </c>
      <c r="EN1532" s="551">
        <v>0</v>
      </c>
      <c r="EO1532" s="552"/>
      <c r="EP1532" s="171">
        <v>5</v>
      </c>
      <c r="EQ1532" s="171">
        <v>0</v>
      </c>
      <c r="ER1532" s="428">
        <f t="shared" si="153"/>
        <v>0</v>
      </c>
      <c r="ES1532" s="552" t="s">
        <v>11843</v>
      </c>
      <c r="ET1532" s="551">
        <v>2</v>
      </c>
      <c r="EU1532" s="552" t="s">
        <v>11845</v>
      </c>
      <c r="EV1532" s="171">
        <v>2</v>
      </c>
      <c r="EW1532" s="171">
        <v>0</v>
      </c>
      <c r="EX1532" s="428">
        <f t="shared" si="154"/>
        <v>0</v>
      </c>
      <c r="EY1532" s="552" t="s">
        <v>13715</v>
      </c>
      <c r="EZ1532" s="551">
        <v>0</v>
      </c>
      <c r="FA1532" s="552"/>
      <c r="FB1532" s="171">
        <v>1</v>
      </c>
      <c r="FC1532" s="171">
        <v>1</v>
      </c>
      <c r="FD1532" s="428">
        <f t="shared" si="155"/>
        <v>1</v>
      </c>
      <c r="FE1532" s="552"/>
      <c r="FF1532" s="551">
        <v>0</v>
      </c>
      <c r="FG1532" s="552"/>
      <c r="FH1532" s="171">
        <v>0</v>
      </c>
      <c r="FI1532" s="171">
        <v>0</v>
      </c>
      <c r="FJ1532" s="428" t="str">
        <f t="shared" si="156"/>
        <v/>
      </c>
      <c r="FK1532" s="552"/>
      <c r="FL1532" s="551">
        <v>0</v>
      </c>
      <c r="FM1532" s="552"/>
      <c r="FN1532" s="171">
        <v>0</v>
      </c>
      <c r="FO1532" s="171">
        <v>0</v>
      </c>
      <c r="FP1532" s="428" t="str">
        <f t="shared" si="157"/>
        <v/>
      </c>
      <c r="FQ1532" s="552"/>
      <c r="FR1532" s="551">
        <v>0</v>
      </c>
      <c r="FS1532" s="552"/>
      <c r="FT1532" s="171">
        <v>0</v>
      </c>
      <c r="FU1532" s="171">
        <v>0</v>
      </c>
      <c r="FV1532" s="428" t="str">
        <f t="shared" si="158"/>
        <v/>
      </c>
      <c r="FW1532" s="552"/>
      <c r="FX1532" s="551">
        <v>0</v>
      </c>
      <c r="FY1532" s="552"/>
      <c r="FZ1532" s="171">
        <v>1</v>
      </c>
      <c r="GA1532" s="171">
        <v>0</v>
      </c>
      <c r="GB1532" s="428">
        <f t="shared" si="159"/>
        <v>0</v>
      </c>
      <c r="GC1532" s="552" t="s">
        <v>15434</v>
      </c>
      <c r="GD1532" s="551">
        <v>1</v>
      </c>
      <c r="GE1532" s="552" t="s">
        <v>15435</v>
      </c>
      <c r="GF1532" s="171">
        <v>5</v>
      </c>
      <c r="GG1532" s="171">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0"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1"/>
      <c r="BQ1533" s="171"/>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1"/>
      <c r="DG1533" s="171"/>
      <c r="DH1533" s="428" t="str">
        <f t="shared" si="147"/>
        <v/>
      </c>
      <c r="DI1533" s="552"/>
      <c r="DJ1533" s="551"/>
      <c r="DK1533" s="552"/>
      <c r="DL1533" s="171"/>
      <c r="DM1533" s="171"/>
      <c r="DN1533" s="428" t="str">
        <f t="shared" si="148"/>
        <v/>
      </c>
      <c r="DO1533" s="552"/>
      <c r="DP1533" s="550"/>
      <c r="DQ1533" s="552"/>
      <c r="DR1533" s="171">
        <v>5</v>
      </c>
      <c r="DS1533" s="171">
        <v>0</v>
      </c>
      <c r="DT1533" s="428">
        <f t="shared" si="149"/>
        <v>0</v>
      </c>
      <c r="DU1533" s="552" t="s">
        <v>11850</v>
      </c>
      <c r="DV1533" s="551"/>
      <c r="DW1533" s="552"/>
      <c r="DX1533" s="171"/>
      <c r="DY1533" s="171"/>
      <c r="DZ1533" s="428" t="str">
        <f t="shared" si="150"/>
        <v/>
      </c>
      <c r="EA1533" s="552"/>
      <c r="EB1533" s="551"/>
      <c r="EC1533" s="552"/>
      <c r="ED1533" s="171"/>
      <c r="EE1533" s="171"/>
      <c r="EF1533" s="580" t="str">
        <f t="shared" si="151"/>
        <v/>
      </c>
      <c r="EG1533" s="552"/>
      <c r="EH1533" s="551"/>
      <c r="EI1533" s="552"/>
      <c r="EJ1533" s="171"/>
      <c r="EK1533" s="171"/>
      <c r="EL1533" s="580" t="str">
        <f t="shared" si="152"/>
        <v/>
      </c>
      <c r="EM1533" s="552"/>
      <c r="EN1533" s="551"/>
      <c r="EO1533" s="552"/>
      <c r="EP1533" s="171"/>
      <c r="EQ1533" s="171"/>
      <c r="ER1533" s="428" t="str">
        <f t="shared" si="153"/>
        <v/>
      </c>
      <c r="ES1533" s="552"/>
      <c r="ET1533" s="551"/>
      <c r="EU1533" s="552"/>
      <c r="EV1533" s="171">
        <v>1</v>
      </c>
      <c r="EW1533" s="171"/>
      <c r="EX1533" s="428">
        <f t="shared" si="154"/>
        <v>0</v>
      </c>
      <c r="EY1533" s="552" t="s">
        <v>13716</v>
      </c>
      <c r="EZ1533" s="551">
        <v>1</v>
      </c>
      <c r="FA1533" s="552" t="s">
        <v>13717</v>
      </c>
      <c r="FB1533" s="171"/>
      <c r="FC1533" s="171"/>
      <c r="FD1533" s="428" t="str">
        <f t="shared" si="155"/>
        <v/>
      </c>
      <c r="FE1533" s="552"/>
      <c r="FF1533" s="551"/>
      <c r="FG1533" s="552"/>
      <c r="FH1533" s="171"/>
      <c r="FI1533" s="171"/>
      <c r="FJ1533" s="428" t="str">
        <f t="shared" si="156"/>
        <v/>
      </c>
      <c r="FK1533" s="552"/>
      <c r="FL1533" s="551"/>
      <c r="FM1533" s="552"/>
      <c r="FN1533" s="171"/>
      <c r="FO1533" s="171"/>
      <c r="FP1533" s="428" t="str">
        <f t="shared" si="157"/>
        <v/>
      </c>
      <c r="FQ1533" s="552"/>
      <c r="FR1533" s="551"/>
      <c r="FS1533" s="552"/>
      <c r="FT1533" s="171"/>
      <c r="FU1533" s="171"/>
      <c r="FV1533" s="428" t="str">
        <f t="shared" si="158"/>
        <v/>
      </c>
      <c r="FW1533" s="552"/>
      <c r="FX1533" s="551"/>
      <c r="FY1533" s="552"/>
      <c r="FZ1533" s="171">
        <v>2</v>
      </c>
      <c r="GA1533" s="171">
        <v>1</v>
      </c>
      <c r="GB1533" s="428">
        <f t="shared" si="159"/>
        <v>0.5</v>
      </c>
      <c r="GC1533" s="552" t="s">
        <v>11851</v>
      </c>
      <c r="GD1533" s="551">
        <v>1</v>
      </c>
      <c r="GE1533" s="552" t="s">
        <v>11852</v>
      </c>
      <c r="GF1533" s="171">
        <v>1</v>
      </c>
      <c r="GG1533" s="171">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0"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1">
        <v>1</v>
      </c>
      <c r="BQ1534" s="171">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1">
        <v>0</v>
      </c>
      <c r="DG1534" s="171">
        <v>0</v>
      </c>
      <c r="DH1534" s="428" t="str">
        <f t="shared" si="147"/>
        <v/>
      </c>
      <c r="DI1534" s="552"/>
      <c r="DJ1534" s="551"/>
      <c r="DK1534" s="552"/>
      <c r="DL1534" s="171">
        <v>0</v>
      </c>
      <c r="DM1534" s="171">
        <v>0</v>
      </c>
      <c r="DN1534" s="428" t="str">
        <f t="shared" si="148"/>
        <v/>
      </c>
      <c r="DO1534" s="552"/>
      <c r="DP1534" s="550"/>
      <c r="DQ1534" s="552"/>
      <c r="DR1534" s="171">
        <v>3</v>
      </c>
      <c r="DS1534" s="171">
        <v>0</v>
      </c>
      <c r="DT1534" s="428">
        <f t="shared" si="149"/>
        <v>0</v>
      </c>
      <c r="DU1534" s="552" t="s">
        <v>12477</v>
      </c>
      <c r="DV1534" s="551"/>
      <c r="DW1534" s="552"/>
      <c r="DX1534" s="171">
        <v>1</v>
      </c>
      <c r="DY1534" s="171">
        <v>1</v>
      </c>
      <c r="DZ1534" s="428">
        <f t="shared" si="150"/>
        <v>1</v>
      </c>
      <c r="EA1534" s="552"/>
      <c r="EB1534" s="551"/>
      <c r="EC1534" s="552"/>
      <c r="ED1534" s="171">
        <v>0</v>
      </c>
      <c r="EE1534" s="171">
        <v>0</v>
      </c>
      <c r="EF1534" s="580" t="str">
        <f t="shared" si="151"/>
        <v/>
      </c>
      <c r="EG1534" s="552"/>
      <c r="EH1534" s="551"/>
      <c r="EI1534" s="552"/>
      <c r="EJ1534" s="171">
        <v>0</v>
      </c>
      <c r="EK1534" s="171">
        <v>0</v>
      </c>
      <c r="EL1534" s="580" t="str">
        <f t="shared" si="152"/>
        <v/>
      </c>
      <c r="EM1534" s="552"/>
      <c r="EN1534" s="551"/>
      <c r="EO1534" s="552"/>
      <c r="EP1534" s="171">
        <v>0</v>
      </c>
      <c r="EQ1534" s="171">
        <v>0</v>
      </c>
      <c r="ER1534" s="428" t="str">
        <f t="shared" si="153"/>
        <v/>
      </c>
      <c r="ES1534" s="552"/>
      <c r="ET1534" s="551"/>
      <c r="EU1534" s="552"/>
      <c r="EV1534" s="171">
        <v>1</v>
      </c>
      <c r="EW1534" s="171">
        <v>0</v>
      </c>
      <c r="EX1534" s="428">
        <f t="shared" si="154"/>
        <v>0</v>
      </c>
      <c r="EY1534" s="552" t="s">
        <v>13718</v>
      </c>
      <c r="EZ1534" s="551">
        <v>0</v>
      </c>
      <c r="FA1534" s="552"/>
      <c r="FB1534" s="171">
        <v>0</v>
      </c>
      <c r="FC1534" s="171">
        <v>0</v>
      </c>
      <c r="FD1534" s="428" t="str">
        <f t="shared" si="155"/>
        <v/>
      </c>
      <c r="FE1534" s="552"/>
      <c r="FF1534" s="551"/>
      <c r="FG1534" s="552"/>
      <c r="FH1534" s="171">
        <v>0</v>
      </c>
      <c r="FI1534" s="171">
        <v>0</v>
      </c>
      <c r="FJ1534" s="428" t="str">
        <f t="shared" si="156"/>
        <v/>
      </c>
      <c r="FK1534" s="552"/>
      <c r="FL1534" s="551"/>
      <c r="FM1534" s="552"/>
      <c r="FN1534" s="171">
        <v>0</v>
      </c>
      <c r="FO1534" s="171">
        <v>0</v>
      </c>
      <c r="FP1534" s="428" t="str">
        <f t="shared" si="157"/>
        <v/>
      </c>
      <c r="FQ1534" s="552"/>
      <c r="FR1534" s="551"/>
      <c r="FS1534" s="552"/>
      <c r="FT1534" s="171">
        <v>0</v>
      </c>
      <c r="FU1534" s="171">
        <v>0</v>
      </c>
      <c r="FV1534" s="428" t="str">
        <f t="shared" si="158"/>
        <v/>
      </c>
      <c r="FW1534" s="552"/>
      <c r="FX1534" s="551"/>
      <c r="FY1534" s="552"/>
      <c r="FZ1534" s="171">
        <v>2</v>
      </c>
      <c r="GA1534" s="171">
        <v>2</v>
      </c>
      <c r="GB1534" s="428">
        <f t="shared" si="159"/>
        <v>1</v>
      </c>
      <c r="GC1534" s="552"/>
      <c r="GD1534" s="551"/>
      <c r="GE1534" s="552"/>
      <c r="GF1534" s="171">
        <v>1</v>
      </c>
      <c r="GG1534" s="171">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0"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1">
        <v>1</v>
      </c>
      <c r="BQ1535" s="171">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1">
        <v>0</v>
      </c>
      <c r="DG1535" s="171">
        <v>0</v>
      </c>
      <c r="DH1535" s="428" t="str">
        <f t="shared" si="147"/>
        <v/>
      </c>
      <c r="DI1535" s="552" t="s">
        <v>137</v>
      </c>
      <c r="DJ1535" s="551">
        <v>0</v>
      </c>
      <c r="DK1535" s="552" t="s">
        <v>137</v>
      </c>
      <c r="DL1535" s="171">
        <v>0</v>
      </c>
      <c r="DM1535" s="171">
        <v>0</v>
      </c>
      <c r="DN1535" s="428" t="str">
        <f t="shared" si="148"/>
        <v/>
      </c>
      <c r="DO1535" s="552" t="s">
        <v>137</v>
      </c>
      <c r="DP1535" s="550">
        <v>0</v>
      </c>
      <c r="DQ1535" s="552" t="s">
        <v>137</v>
      </c>
      <c r="DR1535" s="171">
        <v>11</v>
      </c>
      <c r="DS1535" s="171">
        <v>0</v>
      </c>
      <c r="DT1535" s="428">
        <f t="shared" si="149"/>
        <v>0</v>
      </c>
      <c r="DU1535" s="552" t="s">
        <v>11855</v>
      </c>
      <c r="DV1535" s="551">
        <v>0</v>
      </c>
      <c r="DW1535" s="552" t="s">
        <v>137</v>
      </c>
      <c r="DX1535" s="171">
        <v>0</v>
      </c>
      <c r="DY1535" s="171">
        <v>0</v>
      </c>
      <c r="DZ1535" s="428" t="str">
        <f t="shared" si="150"/>
        <v/>
      </c>
      <c r="EA1535" s="552" t="s">
        <v>137</v>
      </c>
      <c r="EB1535" s="551">
        <v>0</v>
      </c>
      <c r="EC1535" s="552" t="s">
        <v>137</v>
      </c>
      <c r="ED1535" s="171">
        <v>0</v>
      </c>
      <c r="EE1535" s="171">
        <v>0</v>
      </c>
      <c r="EF1535" s="580" t="str">
        <f t="shared" si="151"/>
        <v/>
      </c>
      <c r="EG1535" s="552" t="s">
        <v>137</v>
      </c>
      <c r="EH1535" s="551">
        <v>0</v>
      </c>
      <c r="EI1535" s="552" t="s">
        <v>137</v>
      </c>
      <c r="EJ1535" s="171">
        <v>1</v>
      </c>
      <c r="EK1535" s="171">
        <v>0</v>
      </c>
      <c r="EL1535" s="580">
        <f t="shared" si="152"/>
        <v>0</v>
      </c>
      <c r="EM1535" s="552" t="s">
        <v>11855</v>
      </c>
      <c r="EN1535" s="551">
        <v>1</v>
      </c>
      <c r="EO1535" s="552" t="s">
        <v>11856</v>
      </c>
      <c r="EP1535" s="171">
        <v>0</v>
      </c>
      <c r="EQ1535" s="171">
        <v>0</v>
      </c>
      <c r="ER1535" s="428" t="str">
        <f t="shared" si="153"/>
        <v/>
      </c>
      <c r="ES1535" s="552" t="s">
        <v>137</v>
      </c>
      <c r="ET1535" s="551">
        <v>0</v>
      </c>
      <c r="EU1535" s="552" t="s">
        <v>137</v>
      </c>
      <c r="EV1535" s="171">
        <v>4</v>
      </c>
      <c r="EW1535" s="171">
        <v>1</v>
      </c>
      <c r="EX1535" s="428">
        <f t="shared" si="154"/>
        <v>0.25</v>
      </c>
      <c r="EY1535" s="552" t="s">
        <v>11855</v>
      </c>
      <c r="EZ1535" s="551">
        <v>3</v>
      </c>
      <c r="FA1535" s="552" t="s">
        <v>13719</v>
      </c>
      <c r="FB1535" s="171">
        <v>0</v>
      </c>
      <c r="FC1535" s="171">
        <v>0</v>
      </c>
      <c r="FD1535" s="428" t="str">
        <f t="shared" si="155"/>
        <v/>
      </c>
      <c r="FE1535" s="552"/>
      <c r="FF1535" s="551">
        <v>0</v>
      </c>
      <c r="FG1535" s="552" t="s">
        <v>137</v>
      </c>
      <c r="FH1535" s="171">
        <v>0</v>
      </c>
      <c r="FI1535" s="171">
        <v>0</v>
      </c>
      <c r="FJ1535" s="428" t="str">
        <f t="shared" si="156"/>
        <v/>
      </c>
      <c r="FK1535" s="552" t="s">
        <v>137</v>
      </c>
      <c r="FL1535" s="551">
        <v>0</v>
      </c>
      <c r="FM1535" s="552" t="s">
        <v>137</v>
      </c>
      <c r="FN1535" s="171">
        <v>0</v>
      </c>
      <c r="FO1535" s="171">
        <v>0</v>
      </c>
      <c r="FP1535" s="428" t="str">
        <f t="shared" si="157"/>
        <v/>
      </c>
      <c r="FQ1535" s="552" t="s">
        <v>137</v>
      </c>
      <c r="FR1535" s="551">
        <v>0</v>
      </c>
      <c r="FS1535" s="552" t="s">
        <v>137</v>
      </c>
      <c r="FT1535" s="171">
        <v>0</v>
      </c>
      <c r="FU1535" s="171">
        <v>0</v>
      </c>
      <c r="FV1535" s="428" t="str">
        <f t="shared" si="158"/>
        <v/>
      </c>
      <c r="FW1535" s="552" t="s">
        <v>137</v>
      </c>
      <c r="FX1535" s="551">
        <v>0</v>
      </c>
      <c r="FY1535" s="552" t="s">
        <v>137</v>
      </c>
      <c r="FZ1535" s="171">
        <v>2</v>
      </c>
      <c r="GA1535" s="171">
        <v>2</v>
      </c>
      <c r="GB1535" s="428">
        <f t="shared" si="159"/>
        <v>1</v>
      </c>
      <c r="GC1535" s="552" t="s">
        <v>137</v>
      </c>
      <c r="GD1535" s="551">
        <v>0</v>
      </c>
      <c r="GE1535" s="552" t="s">
        <v>137</v>
      </c>
      <c r="GF1535" s="171">
        <v>0</v>
      </c>
      <c r="GG1535" s="171">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0"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1">
        <v>1</v>
      </c>
      <c r="BQ1536" s="171">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1">
        <v>0</v>
      </c>
      <c r="DG1536" s="171">
        <v>0</v>
      </c>
      <c r="DH1536" s="428" t="str">
        <f t="shared" si="147"/>
        <v/>
      </c>
      <c r="DI1536" s="552"/>
      <c r="DJ1536" s="551">
        <v>0</v>
      </c>
      <c r="DK1536" s="552"/>
      <c r="DL1536" s="171">
        <v>1</v>
      </c>
      <c r="DM1536" s="171">
        <v>1</v>
      </c>
      <c r="DN1536" s="428">
        <f t="shared" si="148"/>
        <v>1</v>
      </c>
      <c r="DO1536" s="552"/>
      <c r="DP1536" s="550">
        <v>0</v>
      </c>
      <c r="DQ1536" s="552"/>
      <c r="DR1536" s="171">
        <v>5</v>
      </c>
      <c r="DS1536" s="171">
        <v>0</v>
      </c>
      <c r="DT1536" s="428">
        <f t="shared" si="149"/>
        <v>0</v>
      </c>
      <c r="DU1536" s="552" t="s">
        <v>16683</v>
      </c>
      <c r="DV1536" s="551">
        <v>0</v>
      </c>
      <c r="DW1536" s="552"/>
      <c r="DX1536" s="171">
        <v>0</v>
      </c>
      <c r="DY1536" s="171">
        <v>0</v>
      </c>
      <c r="DZ1536" s="428" t="str">
        <f t="shared" si="150"/>
        <v/>
      </c>
      <c r="EA1536" s="552"/>
      <c r="EB1536" s="551">
        <v>0</v>
      </c>
      <c r="EC1536" s="552"/>
      <c r="ED1536" s="171">
        <v>1</v>
      </c>
      <c r="EE1536" s="171">
        <v>1</v>
      </c>
      <c r="EF1536" s="580">
        <f t="shared" si="151"/>
        <v>1</v>
      </c>
      <c r="EG1536" s="552"/>
      <c r="EH1536" s="551">
        <v>0</v>
      </c>
      <c r="EI1536" s="552"/>
      <c r="EJ1536" s="171">
        <v>1</v>
      </c>
      <c r="EK1536" s="171">
        <v>0</v>
      </c>
      <c r="EL1536" s="580">
        <f t="shared" si="152"/>
        <v>0</v>
      </c>
      <c r="EM1536" s="552" t="s">
        <v>12624</v>
      </c>
      <c r="EN1536" s="551">
        <v>1</v>
      </c>
      <c r="EO1536" s="552" t="s">
        <v>12624</v>
      </c>
      <c r="EP1536" s="171">
        <v>1</v>
      </c>
      <c r="EQ1536" s="171">
        <v>0</v>
      </c>
      <c r="ER1536" s="428">
        <f t="shared" si="153"/>
        <v>0</v>
      </c>
      <c r="ES1536" s="552" t="s">
        <v>12648</v>
      </c>
      <c r="ET1536" s="551">
        <v>1</v>
      </c>
      <c r="EU1536" s="552" t="s">
        <v>12648</v>
      </c>
      <c r="EV1536" s="171">
        <v>2</v>
      </c>
      <c r="EW1536" s="171">
        <v>0</v>
      </c>
      <c r="EX1536" s="428">
        <f t="shared" si="154"/>
        <v>0</v>
      </c>
      <c r="EY1536" s="552" t="s">
        <v>13720</v>
      </c>
      <c r="EZ1536" s="551">
        <v>2</v>
      </c>
      <c r="FA1536" s="552" t="s">
        <v>13720</v>
      </c>
      <c r="FB1536" s="171">
        <v>0</v>
      </c>
      <c r="FC1536" s="171">
        <v>0</v>
      </c>
      <c r="FD1536" s="428" t="str">
        <f t="shared" si="155"/>
        <v/>
      </c>
      <c r="FE1536" s="552"/>
      <c r="FF1536" s="551">
        <v>0</v>
      </c>
      <c r="FG1536" s="552"/>
      <c r="FH1536" s="171">
        <v>1</v>
      </c>
      <c r="FI1536" s="171">
        <v>1</v>
      </c>
      <c r="FJ1536" s="428">
        <f t="shared" si="156"/>
        <v>1</v>
      </c>
      <c r="FK1536" s="552"/>
      <c r="FL1536" s="551">
        <v>0</v>
      </c>
      <c r="FM1536" s="552"/>
      <c r="FN1536" s="171">
        <v>0</v>
      </c>
      <c r="FO1536" s="171">
        <v>0</v>
      </c>
      <c r="FP1536" s="428" t="str">
        <f t="shared" si="157"/>
        <v/>
      </c>
      <c r="FQ1536" s="552"/>
      <c r="FR1536" s="551">
        <v>0</v>
      </c>
      <c r="FS1536" s="552"/>
      <c r="FT1536" s="171">
        <v>0</v>
      </c>
      <c r="FU1536" s="171">
        <v>0</v>
      </c>
      <c r="FV1536" s="428" t="str">
        <f t="shared" si="158"/>
        <v/>
      </c>
      <c r="FW1536" s="552"/>
      <c r="FX1536" s="551">
        <v>0</v>
      </c>
      <c r="FY1536" s="552"/>
      <c r="FZ1536" s="171">
        <v>1</v>
      </c>
      <c r="GA1536" s="171">
        <v>1</v>
      </c>
      <c r="GB1536" s="428">
        <f t="shared" si="159"/>
        <v>1</v>
      </c>
      <c r="GC1536" s="552"/>
      <c r="GD1536" s="551">
        <v>0</v>
      </c>
      <c r="GE1536" s="552"/>
      <c r="GF1536" s="171">
        <v>0</v>
      </c>
      <c r="GG1536" s="171">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0"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7"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0"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1">
        <v>4</v>
      </c>
      <c r="BQ1538" s="171">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1">
        <v>0</v>
      </c>
      <c r="DG1538" s="171">
        <v>0</v>
      </c>
      <c r="DH1538" s="331" t="str">
        <f t="shared" si="147"/>
        <v/>
      </c>
      <c r="DI1538" s="552" t="s">
        <v>137</v>
      </c>
      <c r="DJ1538" s="551">
        <v>0</v>
      </c>
      <c r="DK1538" s="552" t="s">
        <v>137</v>
      </c>
      <c r="DL1538" s="171">
        <v>0</v>
      </c>
      <c r="DM1538" s="171">
        <v>0</v>
      </c>
      <c r="DN1538" s="331" t="str">
        <f t="shared" si="148"/>
        <v/>
      </c>
      <c r="DO1538" s="552" t="s">
        <v>137</v>
      </c>
      <c r="DP1538" s="550">
        <v>0</v>
      </c>
      <c r="DQ1538" s="552" t="s">
        <v>137</v>
      </c>
      <c r="DR1538" s="171">
        <v>1</v>
      </c>
      <c r="DS1538" s="171">
        <v>1</v>
      </c>
      <c r="DT1538" s="331">
        <f t="shared" si="149"/>
        <v>1</v>
      </c>
      <c r="DU1538" s="552" t="s">
        <v>137</v>
      </c>
      <c r="DV1538" s="551">
        <v>0</v>
      </c>
      <c r="DW1538" s="552" t="s">
        <v>137</v>
      </c>
      <c r="DX1538" s="171">
        <v>5</v>
      </c>
      <c r="DY1538" s="171">
        <v>2</v>
      </c>
      <c r="DZ1538" s="331">
        <f t="shared" si="150"/>
        <v>0.4</v>
      </c>
      <c r="EA1538" s="552" t="s">
        <v>16560</v>
      </c>
      <c r="EB1538" s="551">
        <v>0</v>
      </c>
      <c r="EC1538" s="552" t="s">
        <v>137</v>
      </c>
      <c r="ED1538" s="171">
        <v>4</v>
      </c>
      <c r="EE1538" s="171">
        <v>0</v>
      </c>
      <c r="EF1538" s="575">
        <f t="shared" si="151"/>
        <v>0</v>
      </c>
      <c r="EG1538" s="552" t="s">
        <v>9737</v>
      </c>
      <c r="EH1538" s="551">
        <v>2</v>
      </c>
      <c r="EI1538" s="552" t="s">
        <v>9738</v>
      </c>
      <c r="EJ1538" s="171">
        <v>1</v>
      </c>
      <c r="EK1538" s="171">
        <v>0</v>
      </c>
      <c r="EL1538" s="575">
        <f t="shared" si="152"/>
        <v>0</v>
      </c>
      <c r="EM1538" s="552" t="s">
        <v>9739</v>
      </c>
      <c r="EN1538" s="551">
        <v>1</v>
      </c>
      <c r="EO1538" s="552" t="s">
        <v>9740</v>
      </c>
      <c r="EP1538" s="171">
        <v>8</v>
      </c>
      <c r="EQ1538" s="171">
        <v>3</v>
      </c>
      <c r="ER1538" s="331">
        <f t="shared" si="153"/>
        <v>0.375</v>
      </c>
      <c r="ES1538" s="552" t="s">
        <v>9741</v>
      </c>
      <c r="ET1538" s="551">
        <v>3</v>
      </c>
      <c r="EU1538" s="552" t="s">
        <v>16561</v>
      </c>
      <c r="EV1538" s="171">
        <v>28</v>
      </c>
      <c r="EW1538" s="171">
        <v>0</v>
      </c>
      <c r="EX1538" s="331">
        <f t="shared" si="154"/>
        <v>0</v>
      </c>
      <c r="EY1538" s="552" t="s">
        <v>16562</v>
      </c>
      <c r="EZ1538" s="551">
        <v>28</v>
      </c>
      <c r="FA1538" s="552" t="s">
        <v>16563</v>
      </c>
      <c r="FB1538" s="171">
        <v>1</v>
      </c>
      <c r="FC1538" s="171">
        <v>1</v>
      </c>
      <c r="FD1538" s="331">
        <f t="shared" si="155"/>
        <v>1</v>
      </c>
      <c r="FE1538" s="552" t="s">
        <v>137</v>
      </c>
      <c r="FF1538" s="551">
        <v>0</v>
      </c>
      <c r="FG1538" s="552" t="s">
        <v>137</v>
      </c>
      <c r="FH1538" s="171">
        <v>0</v>
      </c>
      <c r="FI1538" s="171">
        <v>0</v>
      </c>
      <c r="FJ1538" s="331" t="str">
        <f t="shared" si="156"/>
        <v/>
      </c>
      <c r="FK1538" s="552" t="s">
        <v>137</v>
      </c>
      <c r="FL1538" s="551">
        <v>0</v>
      </c>
      <c r="FM1538" s="552" t="s">
        <v>137</v>
      </c>
      <c r="FN1538" s="171">
        <v>1</v>
      </c>
      <c r="FO1538" s="171">
        <v>1</v>
      </c>
      <c r="FP1538" s="331">
        <f t="shared" si="157"/>
        <v>1</v>
      </c>
      <c r="FQ1538" s="552" t="s">
        <v>137</v>
      </c>
      <c r="FR1538" s="551">
        <v>0</v>
      </c>
      <c r="FS1538" s="552" t="s">
        <v>137</v>
      </c>
      <c r="FT1538" s="171">
        <v>0</v>
      </c>
      <c r="FU1538" s="171">
        <v>0</v>
      </c>
      <c r="FV1538" s="331" t="str">
        <f t="shared" si="158"/>
        <v/>
      </c>
      <c r="FW1538" s="552" t="s">
        <v>137</v>
      </c>
      <c r="FX1538" s="551">
        <v>0</v>
      </c>
      <c r="FY1538" s="552" t="s">
        <v>137</v>
      </c>
      <c r="FZ1538" s="171">
        <v>7</v>
      </c>
      <c r="GA1538" s="171">
        <v>7</v>
      </c>
      <c r="GB1538" s="331">
        <f t="shared" si="159"/>
        <v>1</v>
      </c>
      <c r="GC1538" s="552" t="s">
        <v>137</v>
      </c>
      <c r="GD1538" s="551">
        <v>0</v>
      </c>
      <c r="GE1538" s="552" t="s">
        <v>137</v>
      </c>
      <c r="GF1538" s="171">
        <v>10</v>
      </c>
      <c r="GG1538" s="171">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2"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0"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1">
        <v>1</v>
      </c>
      <c r="BQ1540" s="171">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1">
        <v>0</v>
      </c>
      <c r="DG1540" s="171">
        <v>0</v>
      </c>
      <c r="DH1540" s="428" t="str">
        <f t="shared" si="147"/>
        <v/>
      </c>
      <c r="DI1540" s="552" t="s">
        <v>137</v>
      </c>
      <c r="DJ1540" s="551">
        <v>0</v>
      </c>
      <c r="DK1540" s="552" t="s">
        <v>137</v>
      </c>
      <c r="DL1540" s="171">
        <v>8</v>
      </c>
      <c r="DM1540" s="171">
        <v>2</v>
      </c>
      <c r="DN1540" s="428">
        <f t="shared" si="148"/>
        <v>0.25</v>
      </c>
      <c r="DO1540" s="552" t="s">
        <v>9754</v>
      </c>
      <c r="DP1540" s="550">
        <v>0</v>
      </c>
      <c r="DQ1540" s="552" t="s">
        <v>137</v>
      </c>
      <c r="DR1540" s="171">
        <v>48</v>
      </c>
      <c r="DS1540" s="171">
        <v>0</v>
      </c>
      <c r="DT1540" s="428">
        <f t="shared" si="149"/>
        <v>0</v>
      </c>
      <c r="DU1540" s="552" t="s">
        <v>9756</v>
      </c>
      <c r="DV1540" s="551">
        <v>0</v>
      </c>
      <c r="DW1540" s="552" t="s">
        <v>137</v>
      </c>
      <c r="DX1540" s="171">
        <v>7</v>
      </c>
      <c r="DY1540" s="171">
        <v>0</v>
      </c>
      <c r="DZ1540" s="428">
        <f t="shared" si="150"/>
        <v>0</v>
      </c>
      <c r="EA1540" s="552" t="s">
        <v>9756</v>
      </c>
      <c r="EB1540" s="551">
        <v>0</v>
      </c>
      <c r="EC1540" s="552" t="s">
        <v>137</v>
      </c>
      <c r="ED1540" s="171">
        <v>2</v>
      </c>
      <c r="EE1540" s="171">
        <v>0</v>
      </c>
      <c r="EF1540" s="580">
        <f t="shared" si="151"/>
        <v>0</v>
      </c>
      <c r="EG1540" s="552" t="s">
        <v>9756</v>
      </c>
      <c r="EH1540" s="551">
        <v>1</v>
      </c>
      <c r="EI1540" s="552" t="s">
        <v>9757</v>
      </c>
      <c r="EJ1540" s="171">
        <v>5</v>
      </c>
      <c r="EK1540" s="171">
        <v>0</v>
      </c>
      <c r="EL1540" s="580">
        <f t="shared" si="152"/>
        <v>0</v>
      </c>
      <c r="EM1540" s="552" t="s">
        <v>9758</v>
      </c>
      <c r="EN1540" s="551">
        <v>5</v>
      </c>
      <c r="EO1540" s="552" t="s">
        <v>9759</v>
      </c>
      <c r="EP1540" s="171">
        <v>6</v>
      </c>
      <c r="EQ1540" s="171">
        <v>2</v>
      </c>
      <c r="ER1540" s="428">
        <f t="shared" si="153"/>
        <v>0.33333333333333331</v>
      </c>
      <c r="ES1540" s="552" t="s">
        <v>9760</v>
      </c>
      <c r="ET1540" s="551">
        <v>2</v>
      </c>
      <c r="EU1540" s="552" t="s">
        <v>9761</v>
      </c>
      <c r="EV1540" s="171">
        <v>32</v>
      </c>
      <c r="EW1540" s="171">
        <v>8</v>
      </c>
      <c r="EX1540" s="428">
        <f t="shared" si="154"/>
        <v>0.25</v>
      </c>
      <c r="EY1540" s="552" t="s">
        <v>9760</v>
      </c>
      <c r="EZ1540" s="551">
        <v>15</v>
      </c>
      <c r="FA1540" s="552" t="s">
        <v>13724</v>
      </c>
      <c r="FB1540" s="171">
        <v>3</v>
      </c>
      <c r="FC1540" s="171">
        <v>1</v>
      </c>
      <c r="FD1540" s="428">
        <f t="shared" si="155"/>
        <v>0.33333333333333331</v>
      </c>
      <c r="FE1540" s="552" t="s">
        <v>9762</v>
      </c>
      <c r="FF1540" s="551">
        <v>1</v>
      </c>
      <c r="FG1540" s="552" t="s">
        <v>9763</v>
      </c>
      <c r="FH1540" s="171">
        <v>9</v>
      </c>
      <c r="FI1540" s="171">
        <v>4</v>
      </c>
      <c r="FJ1540" s="428">
        <f t="shared" si="156"/>
        <v>0.44444444444444442</v>
      </c>
      <c r="FK1540" s="552" t="s">
        <v>9764</v>
      </c>
      <c r="FL1540" s="551">
        <v>3</v>
      </c>
      <c r="FM1540" s="552" t="s">
        <v>9765</v>
      </c>
      <c r="FN1540" s="171">
        <v>0</v>
      </c>
      <c r="FO1540" s="171">
        <v>0</v>
      </c>
      <c r="FP1540" s="428" t="str">
        <f t="shared" si="157"/>
        <v/>
      </c>
      <c r="FQ1540" s="552" t="s">
        <v>137</v>
      </c>
      <c r="FR1540" s="551">
        <v>0</v>
      </c>
      <c r="FS1540" s="552" t="s">
        <v>137</v>
      </c>
      <c r="FT1540" s="171">
        <v>0</v>
      </c>
      <c r="FU1540" s="171">
        <v>0</v>
      </c>
      <c r="FV1540" s="428" t="str">
        <f t="shared" si="158"/>
        <v/>
      </c>
      <c r="FW1540" s="552" t="s">
        <v>137</v>
      </c>
      <c r="FX1540" s="551">
        <v>0</v>
      </c>
      <c r="FY1540" s="552" t="s">
        <v>137</v>
      </c>
      <c r="FZ1540" s="171">
        <v>9</v>
      </c>
      <c r="GA1540" s="171">
        <v>4</v>
      </c>
      <c r="GB1540" s="428">
        <f t="shared" si="159"/>
        <v>0.44444444444444442</v>
      </c>
      <c r="GC1540" s="552" t="s">
        <v>16565</v>
      </c>
      <c r="GD1540" s="551">
        <v>2</v>
      </c>
      <c r="GE1540" s="552" t="s">
        <v>9766</v>
      </c>
      <c r="GF1540" s="171">
        <v>2</v>
      </c>
      <c r="GG1540" s="171">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0"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1">
        <v>2</v>
      </c>
      <c r="BQ1541" s="171">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1">
        <v>0</v>
      </c>
      <c r="DG1541" s="171">
        <v>0</v>
      </c>
      <c r="DH1541" s="428" t="str">
        <f t="shared" si="147"/>
        <v/>
      </c>
      <c r="DI1541" s="552" t="s">
        <v>137</v>
      </c>
      <c r="DJ1541" s="551">
        <v>0</v>
      </c>
      <c r="DK1541" s="552" t="s">
        <v>137</v>
      </c>
      <c r="DL1541" s="171">
        <v>0</v>
      </c>
      <c r="DM1541" s="171">
        <v>0</v>
      </c>
      <c r="DN1541" s="428" t="str">
        <f t="shared" si="148"/>
        <v/>
      </c>
      <c r="DO1541" s="552" t="s">
        <v>137</v>
      </c>
      <c r="DP1541" s="550">
        <v>0</v>
      </c>
      <c r="DQ1541" s="552" t="s">
        <v>137</v>
      </c>
      <c r="DR1541" s="171">
        <v>24</v>
      </c>
      <c r="DS1541" s="171">
        <v>24</v>
      </c>
      <c r="DT1541" s="428">
        <f t="shared" si="149"/>
        <v>1</v>
      </c>
      <c r="DU1541" s="552" t="s">
        <v>137</v>
      </c>
      <c r="DV1541" s="551">
        <v>0</v>
      </c>
      <c r="DW1541" s="552" t="s">
        <v>137</v>
      </c>
      <c r="DX1541" s="171">
        <v>3</v>
      </c>
      <c r="DY1541" s="171">
        <v>0</v>
      </c>
      <c r="DZ1541" s="428">
        <f t="shared" si="150"/>
        <v>0</v>
      </c>
      <c r="EA1541" s="552" t="s">
        <v>16567</v>
      </c>
      <c r="EB1541" s="551">
        <v>0</v>
      </c>
      <c r="EC1541" s="552" t="s">
        <v>137</v>
      </c>
      <c r="ED1541" s="171">
        <v>1</v>
      </c>
      <c r="EE1541" s="171">
        <v>0</v>
      </c>
      <c r="EF1541" s="580">
        <f t="shared" si="151"/>
        <v>0</v>
      </c>
      <c r="EG1541" s="552" t="s">
        <v>9770</v>
      </c>
      <c r="EH1541" s="551">
        <v>0</v>
      </c>
      <c r="EI1541" s="552" t="s">
        <v>137</v>
      </c>
      <c r="EJ1541" s="171">
        <v>1</v>
      </c>
      <c r="EK1541" s="171">
        <v>0</v>
      </c>
      <c r="EL1541" s="580">
        <f t="shared" si="152"/>
        <v>0</v>
      </c>
      <c r="EM1541" s="552" t="s">
        <v>15445</v>
      </c>
      <c r="EN1541" s="551">
        <v>1</v>
      </c>
      <c r="EO1541" s="552" t="s">
        <v>11860</v>
      </c>
      <c r="EP1541" s="171">
        <v>0</v>
      </c>
      <c r="EQ1541" s="171">
        <v>0</v>
      </c>
      <c r="ER1541" s="428" t="str">
        <f t="shared" si="153"/>
        <v/>
      </c>
      <c r="ES1541" s="552" t="s">
        <v>137</v>
      </c>
      <c r="ET1541" s="551">
        <v>0</v>
      </c>
      <c r="EU1541" s="552" t="s">
        <v>137</v>
      </c>
      <c r="EV1541" s="171">
        <v>4</v>
      </c>
      <c r="EW1541" s="171">
        <v>1</v>
      </c>
      <c r="EX1541" s="428">
        <f t="shared" si="154"/>
        <v>0.25</v>
      </c>
      <c r="EY1541" s="552" t="s">
        <v>13725</v>
      </c>
      <c r="EZ1541" s="551">
        <v>3</v>
      </c>
      <c r="FA1541" s="552" t="s">
        <v>13726</v>
      </c>
      <c r="FB1541" s="171">
        <v>0</v>
      </c>
      <c r="FC1541" s="171">
        <v>0</v>
      </c>
      <c r="FD1541" s="428" t="str">
        <f t="shared" si="155"/>
        <v/>
      </c>
      <c r="FE1541" s="552" t="s">
        <v>137</v>
      </c>
      <c r="FF1541" s="551">
        <v>0</v>
      </c>
      <c r="FG1541" s="552" t="s">
        <v>137</v>
      </c>
      <c r="FH1541" s="171">
        <v>0</v>
      </c>
      <c r="FI1541" s="171">
        <v>0</v>
      </c>
      <c r="FJ1541" s="428" t="str">
        <f t="shared" si="156"/>
        <v/>
      </c>
      <c r="FK1541" s="552" t="s">
        <v>137</v>
      </c>
      <c r="FL1541" s="551">
        <v>0</v>
      </c>
      <c r="FM1541" s="552" t="s">
        <v>137</v>
      </c>
      <c r="FN1541" s="171">
        <v>0</v>
      </c>
      <c r="FO1541" s="171">
        <v>0</v>
      </c>
      <c r="FP1541" s="428" t="str">
        <f t="shared" si="157"/>
        <v/>
      </c>
      <c r="FQ1541" s="552" t="s">
        <v>137</v>
      </c>
      <c r="FR1541" s="551">
        <v>0</v>
      </c>
      <c r="FS1541" s="552" t="s">
        <v>137</v>
      </c>
      <c r="FT1541" s="171">
        <v>0</v>
      </c>
      <c r="FU1541" s="171">
        <v>0</v>
      </c>
      <c r="FV1541" s="428" t="str">
        <f t="shared" si="158"/>
        <v/>
      </c>
      <c r="FW1541" s="552" t="s">
        <v>137</v>
      </c>
      <c r="FX1541" s="551">
        <v>0</v>
      </c>
      <c r="FY1541" s="552" t="s">
        <v>137</v>
      </c>
      <c r="FZ1541" s="171">
        <v>1</v>
      </c>
      <c r="GA1541" s="171">
        <v>1</v>
      </c>
      <c r="GB1541" s="428">
        <f t="shared" si="159"/>
        <v>1</v>
      </c>
      <c r="GC1541" s="552" t="s">
        <v>137</v>
      </c>
      <c r="GD1541" s="551">
        <v>0</v>
      </c>
      <c r="GE1541" s="552" t="s">
        <v>137</v>
      </c>
      <c r="GF1541" s="171">
        <v>0</v>
      </c>
      <c r="GG1541" s="171">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0"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1">
        <v>2</v>
      </c>
      <c r="BQ1542" s="171">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1">
        <v>0</v>
      </c>
      <c r="DG1542" s="171">
        <v>0</v>
      </c>
      <c r="DH1542" s="428" t="str">
        <f t="shared" si="147"/>
        <v/>
      </c>
      <c r="DI1542" s="552" t="s">
        <v>137</v>
      </c>
      <c r="DJ1542" s="551">
        <v>0</v>
      </c>
      <c r="DK1542" s="552" t="s">
        <v>137</v>
      </c>
      <c r="DL1542" s="171">
        <v>7</v>
      </c>
      <c r="DM1542" s="171">
        <v>0</v>
      </c>
      <c r="DN1542" s="428">
        <f t="shared" si="148"/>
        <v>0</v>
      </c>
      <c r="DO1542" s="552" t="s">
        <v>15447</v>
      </c>
      <c r="DP1542" s="550">
        <v>0</v>
      </c>
      <c r="DQ1542" s="552" t="s">
        <v>137</v>
      </c>
      <c r="DR1542" s="171">
        <v>34</v>
      </c>
      <c r="DS1542" s="171">
        <v>0</v>
      </c>
      <c r="DT1542" s="428">
        <f t="shared" si="149"/>
        <v>0</v>
      </c>
      <c r="DU1542" s="552" t="s">
        <v>9776</v>
      </c>
      <c r="DV1542" s="551">
        <v>0</v>
      </c>
      <c r="DW1542" s="552" t="s">
        <v>137</v>
      </c>
      <c r="DX1542" s="171">
        <v>1</v>
      </c>
      <c r="DY1542" s="171">
        <v>0</v>
      </c>
      <c r="DZ1542" s="428">
        <f t="shared" si="150"/>
        <v>0</v>
      </c>
      <c r="EA1542" s="552" t="s">
        <v>9775</v>
      </c>
      <c r="EB1542" s="551">
        <v>0</v>
      </c>
      <c r="EC1542" s="552" t="s">
        <v>137</v>
      </c>
      <c r="ED1542" s="171">
        <v>2</v>
      </c>
      <c r="EE1542" s="171">
        <v>0</v>
      </c>
      <c r="EF1542" s="580">
        <f t="shared" si="151"/>
        <v>0</v>
      </c>
      <c r="EG1542" s="552" t="s">
        <v>9777</v>
      </c>
      <c r="EH1542" s="551">
        <v>1</v>
      </c>
      <c r="EI1542" s="552" t="s">
        <v>9778</v>
      </c>
      <c r="EJ1542" s="171">
        <v>2</v>
      </c>
      <c r="EK1542" s="171">
        <v>0</v>
      </c>
      <c r="EL1542" s="580">
        <f t="shared" si="152"/>
        <v>0</v>
      </c>
      <c r="EM1542" s="552" t="s">
        <v>418</v>
      </c>
      <c r="EN1542" s="551">
        <v>2</v>
      </c>
      <c r="EO1542" s="552" t="s">
        <v>9773</v>
      </c>
      <c r="EP1542" s="171">
        <v>8</v>
      </c>
      <c r="EQ1542" s="171">
        <v>6</v>
      </c>
      <c r="ER1542" s="428">
        <f t="shared" si="153"/>
        <v>0.75</v>
      </c>
      <c r="ES1542" s="552" t="s">
        <v>418</v>
      </c>
      <c r="ET1542" s="551">
        <v>2</v>
      </c>
      <c r="EU1542" s="552" t="s">
        <v>9779</v>
      </c>
      <c r="EV1542" s="171">
        <v>6</v>
      </c>
      <c r="EW1542" s="171">
        <v>0</v>
      </c>
      <c r="EX1542" s="428">
        <f t="shared" si="154"/>
        <v>0</v>
      </c>
      <c r="EY1542" s="552" t="s">
        <v>418</v>
      </c>
      <c r="EZ1542" s="551">
        <v>6</v>
      </c>
      <c r="FA1542" s="552" t="s">
        <v>9773</v>
      </c>
      <c r="FB1542" s="171">
        <v>2</v>
      </c>
      <c r="FC1542" s="171">
        <v>1</v>
      </c>
      <c r="FD1542" s="428">
        <f t="shared" si="155"/>
        <v>0.5</v>
      </c>
      <c r="FE1542" s="552" t="s">
        <v>1088</v>
      </c>
      <c r="FF1542" s="551">
        <v>1</v>
      </c>
      <c r="FG1542" s="552" t="s">
        <v>9773</v>
      </c>
      <c r="FH1542" s="171">
        <v>0</v>
      </c>
      <c r="FI1542" s="171">
        <v>0</v>
      </c>
      <c r="FJ1542" s="428" t="str">
        <f t="shared" si="156"/>
        <v/>
      </c>
      <c r="FK1542" s="552" t="s">
        <v>137</v>
      </c>
      <c r="FL1542" s="551">
        <v>0</v>
      </c>
      <c r="FM1542" s="552" t="s">
        <v>137</v>
      </c>
      <c r="FN1542" s="171">
        <v>0</v>
      </c>
      <c r="FO1542" s="171">
        <v>0</v>
      </c>
      <c r="FP1542" s="428" t="str">
        <f t="shared" si="157"/>
        <v/>
      </c>
      <c r="FQ1542" s="552" t="s">
        <v>137</v>
      </c>
      <c r="FR1542" s="551">
        <v>0</v>
      </c>
      <c r="FS1542" s="552" t="s">
        <v>137</v>
      </c>
      <c r="FT1542" s="171">
        <v>0</v>
      </c>
      <c r="FU1542" s="171">
        <v>0</v>
      </c>
      <c r="FV1542" s="428" t="str">
        <f t="shared" si="158"/>
        <v/>
      </c>
      <c r="FW1542" s="552" t="s">
        <v>137</v>
      </c>
      <c r="FX1542" s="551">
        <v>0</v>
      </c>
      <c r="FY1542" s="552" t="s">
        <v>137</v>
      </c>
      <c r="FZ1542" s="171">
        <v>4</v>
      </c>
      <c r="GA1542" s="171">
        <v>3</v>
      </c>
      <c r="GB1542" s="428">
        <f t="shared" si="159"/>
        <v>0.75</v>
      </c>
      <c r="GC1542" s="552" t="s">
        <v>15448</v>
      </c>
      <c r="GD1542" s="551">
        <v>0</v>
      </c>
      <c r="GE1542" s="552" t="s">
        <v>137</v>
      </c>
      <c r="GF1542" s="171">
        <v>6</v>
      </c>
      <c r="GG1542" s="171">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0"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1">
        <v>0</v>
      </c>
      <c r="BQ1543" s="171">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1">
        <v>0</v>
      </c>
      <c r="DG1543" s="171">
        <v>0</v>
      </c>
      <c r="DH1543" s="428" t="str">
        <f t="shared" si="147"/>
        <v/>
      </c>
      <c r="DI1543" s="552" t="s">
        <v>137</v>
      </c>
      <c r="DJ1543" s="551">
        <v>0</v>
      </c>
      <c r="DK1543" s="552" t="s">
        <v>137</v>
      </c>
      <c r="DL1543" s="171">
        <v>0</v>
      </c>
      <c r="DM1543" s="171">
        <v>0</v>
      </c>
      <c r="DN1543" s="428" t="str">
        <f t="shared" si="148"/>
        <v/>
      </c>
      <c r="DO1543" s="552" t="s">
        <v>137</v>
      </c>
      <c r="DP1543" s="550">
        <v>0</v>
      </c>
      <c r="DQ1543" s="552" t="s">
        <v>137</v>
      </c>
      <c r="DR1543" s="171">
        <v>2</v>
      </c>
      <c r="DS1543" s="171">
        <v>0</v>
      </c>
      <c r="DT1543" s="428">
        <f t="shared" si="149"/>
        <v>0</v>
      </c>
      <c r="DU1543" s="552" t="s">
        <v>9787</v>
      </c>
      <c r="DV1543" s="551">
        <v>0</v>
      </c>
      <c r="DW1543" s="552" t="s">
        <v>137</v>
      </c>
      <c r="DX1543" s="171">
        <v>1</v>
      </c>
      <c r="DY1543" s="171">
        <v>0</v>
      </c>
      <c r="DZ1543" s="428">
        <f t="shared" si="150"/>
        <v>0</v>
      </c>
      <c r="EA1543" s="552" t="s">
        <v>9788</v>
      </c>
      <c r="EB1543" s="551">
        <v>0</v>
      </c>
      <c r="EC1543" s="552" t="s">
        <v>137</v>
      </c>
      <c r="ED1543" s="171">
        <v>2</v>
      </c>
      <c r="EE1543" s="171">
        <v>2</v>
      </c>
      <c r="EF1543" s="580">
        <f t="shared" si="151"/>
        <v>1</v>
      </c>
      <c r="EG1543" s="552" t="s">
        <v>137</v>
      </c>
      <c r="EH1543" s="551">
        <v>0</v>
      </c>
      <c r="EI1543" s="552" t="s">
        <v>137</v>
      </c>
      <c r="EJ1543" s="171">
        <v>2</v>
      </c>
      <c r="EK1543" s="171">
        <v>0</v>
      </c>
      <c r="EL1543" s="580">
        <f t="shared" si="152"/>
        <v>0</v>
      </c>
      <c r="EM1543" s="552" t="s">
        <v>9789</v>
      </c>
      <c r="EN1543" s="551">
        <v>2</v>
      </c>
      <c r="EO1543" s="552" t="s">
        <v>9791</v>
      </c>
      <c r="EP1543" s="171">
        <v>2</v>
      </c>
      <c r="EQ1543" s="171">
        <v>0</v>
      </c>
      <c r="ER1543" s="428">
        <f t="shared" si="153"/>
        <v>0</v>
      </c>
      <c r="ES1543" s="552" t="s">
        <v>9790</v>
      </c>
      <c r="ET1543" s="551">
        <v>2</v>
      </c>
      <c r="EU1543" s="552" t="s">
        <v>9791</v>
      </c>
      <c r="EV1543" s="171">
        <v>8</v>
      </c>
      <c r="EW1543" s="171">
        <v>0</v>
      </c>
      <c r="EX1543" s="428">
        <f t="shared" si="154"/>
        <v>0</v>
      </c>
      <c r="EY1543" s="552" t="s">
        <v>13727</v>
      </c>
      <c r="EZ1543" s="551">
        <v>8</v>
      </c>
      <c r="FA1543" s="552" t="s">
        <v>13728</v>
      </c>
      <c r="FB1543" s="171">
        <v>1</v>
      </c>
      <c r="FC1543" s="171">
        <v>1</v>
      </c>
      <c r="FD1543" s="428">
        <f t="shared" si="155"/>
        <v>1</v>
      </c>
      <c r="FE1543" s="552" t="s">
        <v>137</v>
      </c>
      <c r="FF1543" s="551">
        <v>0</v>
      </c>
      <c r="FG1543" s="552" t="s">
        <v>137</v>
      </c>
      <c r="FH1543" s="171">
        <v>0</v>
      </c>
      <c r="FI1543" s="171">
        <v>0</v>
      </c>
      <c r="FJ1543" s="428" t="str">
        <f t="shared" si="156"/>
        <v/>
      </c>
      <c r="FK1543" s="552" t="s">
        <v>137</v>
      </c>
      <c r="FL1543" s="551">
        <v>0</v>
      </c>
      <c r="FM1543" s="552" t="s">
        <v>137</v>
      </c>
      <c r="FN1543" s="171">
        <v>0</v>
      </c>
      <c r="FO1543" s="171">
        <v>0</v>
      </c>
      <c r="FP1543" s="428" t="str">
        <f t="shared" si="157"/>
        <v/>
      </c>
      <c r="FQ1543" s="552" t="s">
        <v>137</v>
      </c>
      <c r="FR1543" s="551">
        <v>0</v>
      </c>
      <c r="FS1543" s="552" t="s">
        <v>137</v>
      </c>
      <c r="FT1543" s="171">
        <v>0</v>
      </c>
      <c r="FU1543" s="171">
        <v>0</v>
      </c>
      <c r="FV1543" s="428" t="str">
        <f t="shared" si="158"/>
        <v/>
      </c>
      <c r="FW1543" s="552" t="s">
        <v>137</v>
      </c>
      <c r="FX1543" s="551">
        <v>0</v>
      </c>
      <c r="FY1543" s="552" t="s">
        <v>137</v>
      </c>
      <c r="FZ1543" s="171">
        <v>4</v>
      </c>
      <c r="GA1543" s="171">
        <v>2</v>
      </c>
      <c r="GB1543" s="428">
        <f t="shared" si="159"/>
        <v>0.5</v>
      </c>
      <c r="GC1543" s="552" t="s">
        <v>9792</v>
      </c>
      <c r="GD1543" s="551">
        <v>1</v>
      </c>
      <c r="GE1543" s="552" t="s">
        <v>9793</v>
      </c>
      <c r="GF1543" s="171">
        <v>2</v>
      </c>
      <c r="GG1543" s="171">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0"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1">
        <v>6</v>
      </c>
      <c r="BQ1544" s="171">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1">
        <v>0</v>
      </c>
      <c r="DG1544" s="171">
        <v>0</v>
      </c>
      <c r="DH1544" s="428" t="str">
        <f t="shared" si="147"/>
        <v/>
      </c>
      <c r="DI1544" s="552" t="s">
        <v>137</v>
      </c>
      <c r="DJ1544" s="551">
        <v>0</v>
      </c>
      <c r="DK1544" s="552" t="s">
        <v>137</v>
      </c>
      <c r="DL1544" s="171">
        <v>1</v>
      </c>
      <c r="DM1544" s="171">
        <v>0</v>
      </c>
      <c r="DN1544" s="428">
        <f t="shared" si="148"/>
        <v>0</v>
      </c>
      <c r="DO1544" s="552" t="s">
        <v>15451</v>
      </c>
      <c r="DP1544" s="550">
        <v>0</v>
      </c>
      <c r="DQ1544" s="552" t="s">
        <v>137</v>
      </c>
      <c r="DR1544" s="171">
        <v>47</v>
      </c>
      <c r="DS1544" s="171">
        <v>0</v>
      </c>
      <c r="DT1544" s="428">
        <f t="shared" si="149"/>
        <v>0</v>
      </c>
      <c r="DU1544" s="552" t="s">
        <v>15454</v>
      </c>
      <c r="DV1544" s="551">
        <v>0</v>
      </c>
      <c r="DW1544" s="552" t="s">
        <v>137</v>
      </c>
      <c r="DX1544" s="171">
        <v>2</v>
      </c>
      <c r="DY1544" s="171">
        <v>1</v>
      </c>
      <c r="DZ1544" s="428">
        <f t="shared" si="150"/>
        <v>0.5</v>
      </c>
      <c r="EA1544" s="552" t="s">
        <v>15455</v>
      </c>
      <c r="EB1544" s="551">
        <v>0</v>
      </c>
      <c r="EC1544" s="552" t="s">
        <v>137</v>
      </c>
      <c r="ED1544" s="171">
        <v>4</v>
      </c>
      <c r="EE1544" s="171">
        <v>0</v>
      </c>
      <c r="EF1544" s="580">
        <f t="shared" si="151"/>
        <v>0</v>
      </c>
      <c r="EG1544" s="552" t="s">
        <v>15453</v>
      </c>
      <c r="EH1544" s="551">
        <v>0</v>
      </c>
      <c r="EI1544" s="552" t="s">
        <v>137</v>
      </c>
      <c r="EJ1544" s="171">
        <v>1</v>
      </c>
      <c r="EK1544" s="171">
        <v>0</v>
      </c>
      <c r="EL1544" s="580">
        <f t="shared" si="152"/>
        <v>0</v>
      </c>
      <c r="EM1544" s="552" t="s">
        <v>11862</v>
      </c>
      <c r="EN1544" s="551">
        <v>1</v>
      </c>
      <c r="EO1544" s="552" t="s">
        <v>15456</v>
      </c>
      <c r="EP1544" s="171">
        <v>0</v>
      </c>
      <c r="EQ1544" s="171">
        <v>0</v>
      </c>
      <c r="ER1544" s="428" t="str">
        <f t="shared" si="153"/>
        <v/>
      </c>
      <c r="ES1544" s="552" t="s">
        <v>137</v>
      </c>
      <c r="ET1544" s="551">
        <v>0</v>
      </c>
      <c r="EU1544" s="552" t="s">
        <v>137</v>
      </c>
      <c r="EV1544" s="171">
        <v>7</v>
      </c>
      <c r="EW1544" s="171">
        <v>1</v>
      </c>
      <c r="EX1544" s="428">
        <f t="shared" si="154"/>
        <v>0.14285714285714285</v>
      </c>
      <c r="EY1544" s="552" t="s">
        <v>11862</v>
      </c>
      <c r="EZ1544" s="551">
        <v>6</v>
      </c>
      <c r="FA1544" s="552" t="s">
        <v>15456</v>
      </c>
      <c r="FB1544" s="171">
        <v>2</v>
      </c>
      <c r="FC1544" s="171">
        <v>0</v>
      </c>
      <c r="FD1544" s="428">
        <f t="shared" si="155"/>
        <v>0</v>
      </c>
      <c r="FE1544" s="552" t="s">
        <v>11862</v>
      </c>
      <c r="FF1544" s="551">
        <v>2</v>
      </c>
      <c r="FG1544" s="552" t="s">
        <v>15456</v>
      </c>
      <c r="FH1544" s="171">
        <v>0</v>
      </c>
      <c r="FI1544" s="171">
        <v>0</v>
      </c>
      <c r="FJ1544" s="428" t="str">
        <f t="shared" si="156"/>
        <v/>
      </c>
      <c r="FK1544" s="552" t="s">
        <v>137</v>
      </c>
      <c r="FL1544" s="551">
        <v>0</v>
      </c>
      <c r="FM1544" s="552" t="s">
        <v>137</v>
      </c>
      <c r="FN1544" s="171">
        <v>0</v>
      </c>
      <c r="FO1544" s="171">
        <v>0</v>
      </c>
      <c r="FP1544" s="428" t="str">
        <f t="shared" si="157"/>
        <v/>
      </c>
      <c r="FQ1544" s="552" t="s">
        <v>137</v>
      </c>
      <c r="FR1544" s="551">
        <v>0</v>
      </c>
      <c r="FS1544" s="552" t="s">
        <v>137</v>
      </c>
      <c r="FT1544" s="171">
        <v>0</v>
      </c>
      <c r="FU1544" s="171">
        <v>0</v>
      </c>
      <c r="FV1544" s="428" t="str">
        <f t="shared" si="158"/>
        <v/>
      </c>
      <c r="FW1544" s="552" t="s">
        <v>137</v>
      </c>
      <c r="FX1544" s="551">
        <v>0</v>
      </c>
      <c r="FY1544" s="552" t="s">
        <v>137</v>
      </c>
      <c r="FZ1544" s="171">
        <v>9</v>
      </c>
      <c r="GA1544" s="171">
        <v>4</v>
      </c>
      <c r="GB1544" s="428">
        <f t="shared" si="159"/>
        <v>0.44444444444444442</v>
      </c>
      <c r="GC1544" s="552" t="s">
        <v>11862</v>
      </c>
      <c r="GD1544" s="551">
        <v>1</v>
      </c>
      <c r="GE1544" s="552" t="s">
        <v>15456</v>
      </c>
      <c r="GF1544" s="171">
        <v>0</v>
      </c>
      <c r="GG1544" s="171">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0"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1">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1">
        <v>0</v>
      </c>
      <c r="DG1545" s="171">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0"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1">
        <v>4</v>
      </c>
      <c r="BQ1546" s="171">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1">
        <v>0</v>
      </c>
      <c r="DG1546" s="171">
        <v>0</v>
      </c>
      <c r="DH1546" s="428" t="str">
        <f t="shared" si="147"/>
        <v/>
      </c>
      <c r="DI1546" s="552" t="s">
        <v>137</v>
      </c>
      <c r="DJ1546" s="551">
        <v>0</v>
      </c>
      <c r="DK1546" s="552" t="s">
        <v>137</v>
      </c>
      <c r="DL1546" s="171">
        <v>0</v>
      </c>
      <c r="DM1546" s="171">
        <v>0</v>
      </c>
      <c r="DN1546" s="428" t="str">
        <f t="shared" si="148"/>
        <v/>
      </c>
      <c r="DO1546" s="552" t="s">
        <v>137</v>
      </c>
      <c r="DP1546" s="550">
        <v>0</v>
      </c>
      <c r="DQ1546" s="552" t="s">
        <v>137</v>
      </c>
      <c r="DR1546" s="171">
        <v>67</v>
      </c>
      <c r="DS1546" s="171">
        <v>0</v>
      </c>
      <c r="DT1546" s="428">
        <f t="shared" si="149"/>
        <v>0</v>
      </c>
      <c r="DU1546" s="552" t="s">
        <v>8746</v>
      </c>
      <c r="DV1546" s="551">
        <v>0</v>
      </c>
      <c r="DW1546" s="552" t="s">
        <v>137</v>
      </c>
      <c r="DX1546" s="171">
        <v>0</v>
      </c>
      <c r="DY1546" s="171">
        <v>0</v>
      </c>
      <c r="DZ1546" s="428" t="str">
        <f t="shared" si="150"/>
        <v/>
      </c>
      <c r="EA1546" s="552" t="s">
        <v>137</v>
      </c>
      <c r="EB1546" s="551">
        <v>0</v>
      </c>
      <c r="EC1546" s="552" t="s">
        <v>137</v>
      </c>
      <c r="ED1546" s="171">
        <v>3</v>
      </c>
      <c r="EE1546" s="171">
        <v>0</v>
      </c>
      <c r="EF1546" s="580">
        <f t="shared" si="151"/>
        <v>0</v>
      </c>
      <c r="EG1546" s="552" t="s">
        <v>9807</v>
      </c>
      <c r="EH1546" s="551">
        <v>0</v>
      </c>
      <c r="EI1546" s="552" t="s">
        <v>137</v>
      </c>
      <c r="EJ1546" s="171">
        <v>1</v>
      </c>
      <c r="EK1546" s="171">
        <v>0</v>
      </c>
      <c r="EL1546" s="580">
        <f t="shared" si="152"/>
        <v>0</v>
      </c>
      <c r="EM1546" s="552" t="s">
        <v>9808</v>
      </c>
      <c r="EN1546" s="551">
        <v>1</v>
      </c>
      <c r="EO1546" s="552" t="s">
        <v>463</v>
      </c>
      <c r="EP1546" s="171">
        <v>3</v>
      </c>
      <c r="EQ1546" s="171">
        <v>2</v>
      </c>
      <c r="ER1546" s="428">
        <f t="shared" si="153"/>
        <v>0.66666666666666663</v>
      </c>
      <c r="ES1546" s="552" t="s">
        <v>9809</v>
      </c>
      <c r="ET1546" s="551">
        <v>1</v>
      </c>
      <c r="EU1546" s="552" t="s">
        <v>9810</v>
      </c>
      <c r="EV1546" s="171">
        <v>69</v>
      </c>
      <c r="EW1546" s="171">
        <v>41</v>
      </c>
      <c r="EX1546" s="428">
        <f t="shared" si="154"/>
        <v>0.59420289855072461</v>
      </c>
      <c r="EY1546" s="552" t="s">
        <v>9802</v>
      </c>
      <c r="EZ1546" s="551">
        <v>13</v>
      </c>
      <c r="FA1546" s="552" t="s">
        <v>817</v>
      </c>
      <c r="FB1546" s="171">
        <v>1</v>
      </c>
      <c r="FC1546" s="171">
        <v>0</v>
      </c>
      <c r="FD1546" s="428">
        <f t="shared" si="155"/>
        <v>0</v>
      </c>
      <c r="FE1546" s="552" t="s">
        <v>9811</v>
      </c>
      <c r="FF1546" s="551">
        <v>1</v>
      </c>
      <c r="FG1546" s="552" t="s">
        <v>9812</v>
      </c>
      <c r="FH1546" s="171">
        <v>0</v>
      </c>
      <c r="FI1546" s="171">
        <v>0</v>
      </c>
      <c r="FJ1546" s="428" t="str">
        <f t="shared" si="156"/>
        <v/>
      </c>
      <c r="FK1546" s="552" t="s">
        <v>137</v>
      </c>
      <c r="FL1546" s="551">
        <v>0</v>
      </c>
      <c r="FM1546" s="552" t="s">
        <v>137</v>
      </c>
      <c r="FN1546" s="171">
        <v>0</v>
      </c>
      <c r="FO1546" s="171">
        <v>0</v>
      </c>
      <c r="FP1546" s="428" t="str">
        <f t="shared" si="157"/>
        <v/>
      </c>
      <c r="FQ1546" s="552" t="s">
        <v>137</v>
      </c>
      <c r="FR1546" s="551">
        <v>0</v>
      </c>
      <c r="FS1546" s="552" t="s">
        <v>137</v>
      </c>
      <c r="FT1546" s="171">
        <v>0</v>
      </c>
      <c r="FU1546" s="171">
        <v>0</v>
      </c>
      <c r="FV1546" s="428" t="str">
        <f t="shared" si="158"/>
        <v/>
      </c>
      <c r="FW1546" s="552" t="s">
        <v>137</v>
      </c>
      <c r="FX1546" s="551">
        <v>0</v>
      </c>
      <c r="FY1546" s="552" t="s">
        <v>137</v>
      </c>
      <c r="FZ1546" s="171">
        <v>7</v>
      </c>
      <c r="GA1546" s="171">
        <v>4</v>
      </c>
      <c r="GB1546" s="428">
        <f t="shared" si="159"/>
        <v>0.5714285714285714</v>
      </c>
      <c r="GC1546" s="552" t="s">
        <v>560</v>
      </c>
      <c r="GD1546" s="551">
        <v>1</v>
      </c>
      <c r="GE1546" s="552" t="s">
        <v>9813</v>
      </c>
      <c r="GF1546" s="171">
        <v>1</v>
      </c>
      <c r="GG1546" s="171">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0"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1">
        <v>2</v>
      </c>
      <c r="BQ1547" s="171">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1">
        <v>0</v>
      </c>
      <c r="DG1547" s="171">
        <v>0</v>
      </c>
      <c r="DH1547" s="428" t="str">
        <f t="shared" si="147"/>
        <v/>
      </c>
      <c r="DI1547" s="552" t="s">
        <v>137</v>
      </c>
      <c r="DJ1547" s="551">
        <v>0</v>
      </c>
      <c r="DK1547" s="552" t="s">
        <v>137</v>
      </c>
      <c r="DL1547" s="171">
        <v>0</v>
      </c>
      <c r="DM1547" s="171">
        <v>0</v>
      </c>
      <c r="DN1547" s="428" t="str">
        <f t="shared" si="148"/>
        <v/>
      </c>
      <c r="DO1547" s="552" t="s">
        <v>137</v>
      </c>
      <c r="DP1547" s="550">
        <v>0</v>
      </c>
      <c r="DQ1547" s="552" t="s">
        <v>137</v>
      </c>
      <c r="DR1547" s="171">
        <v>88</v>
      </c>
      <c r="DS1547" s="171">
        <v>0</v>
      </c>
      <c r="DT1547" s="428">
        <f t="shared" si="149"/>
        <v>0</v>
      </c>
      <c r="DU1547" s="552" t="s">
        <v>9816</v>
      </c>
      <c r="DV1547" s="551">
        <v>0</v>
      </c>
      <c r="DW1547" s="552" t="s">
        <v>137</v>
      </c>
      <c r="DX1547" s="171">
        <v>16</v>
      </c>
      <c r="DY1547" s="171">
        <v>0</v>
      </c>
      <c r="DZ1547" s="428">
        <f t="shared" si="150"/>
        <v>0</v>
      </c>
      <c r="EA1547" s="552" t="s">
        <v>9816</v>
      </c>
      <c r="EB1547" s="551">
        <v>0</v>
      </c>
      <c r="EC1547" s="552" t="s">
        <v>137</v>
      </c>
      <c r="ED1547" s="171">
        <v>1</v>
      </c>
      <c r="EE1547" s="171">
        <v>0</v>
      </c>
      <c r="EF1547" s="580">
        <f t="shared" si="151"/>
        <v>0</v>
      </c>
      <c r="EG1547" s="552" t="s">
        <v>9816</v>
      </c>
      <c r="EH1547" s="551">
        <v>0</v>
      </c>
      <c r="EI1547" s="552" t="s">
        <v>137</v>
      </c>
      <c r="EJ1547" s="171">
        <v>2</v>
      </c>
      <c r="EK1547" s="171">
        <v>0</v>
      </c>
      <c r="EL1547" s="580">
        <f t="shared" si="152"/>
        <v>0</v>
      </c>
      <c r="EM1547" s="552" t="s">
        <v>9816</v>
      </c>
      <c r="EN1547" s="551">
        <v>2</v>
      </c>
      <c r="EO1547" s="552" t="s">
        <v>9817</v>
      </c>
      <c r="EP1547" s="171">
        <v>3</v>
      </c>
      <c r="EQ1547" s="171">
        <v>0</v>
      </c>
      <c r="ER1547" s="428">
        <f t="shared" si="153"/>
        <v>0</v>
      </c>
      <c r="ES1547" s="552" t="s">
        <v>9816</v>
      </c>
      <c r="ET1547" s="551">
        <v>3</v>
      </c>
      <c r="EU1547" s="552" t="s">
        <v>9818</v>
      </c>
      <c r="EV1547" s="171">
        <v>13</v>
      </c>
      <c r="EW1547" s="171">
        <v>1</v>
      </c>
      <c r="EX1547" s="428">
        <f t="shared" si="154"/>
        <v>7.6923076923076927E-2</v>
      </c>
      <c r="EY1547" s="552" t="s">
        <v>9816</v>
      </c>
      <c r="EZ1547" s="551">
        <v>5</v>
      </c>
      <c r="FA1547" s="552" t="s">
        <v>13729</v>
      </c>
      <c r="FB1547" s="171">
        <v>0</v>
      </c>
      <c r="FC1547" s="171">
        <v>0</v>
      </c>
      <c r="FD1547" s="428" t="str">
        <f t="shared" si="155"/>
        <v/>
      </c>
      <c r="FE1547" s="552" t="s">
        <v>137</v>
      </c>
      <c r="FF1547" s="551">
        <v>0</v>
      </c>
      <c r="FG1547" s="552" t="s">
        <v>137</v>
      </c>
      <c r="FH1547" s="171">
        <v>1</v>
      </c>
      <c r="FI1547" s="171">
        <v>0</v>
      </c>
      <c r="FJ1547" s="428">
        <f t="shared" si="156"/>
        <v>0</v>
      </c>
      <c r="FK1547" s="552" t="s">
        <v>15465</v>
      </c>
      <c r="FL1547" s="551">
        <v>0</v>
      </c>
      <c r="FM1547" s="552" t="s">
        <v>137</v>
      </c>
      <c r="FN1547" s="171">
        <v>0</v>
      </c>
      <c r="FO1547" s="171">
        <v>0</v>
      </c>
      <c r="FP1547" s="428" t="str">
        <f t="shared" si="157"/>
        <v/>
      </c>
      <c r="FQ1547" s="552" t="s">
        <v>137</v>
      </c>
      <c r="FR1547" s="551">
        <v>0</v>
      </c>
      <c r="FS1547" s="552" t="s">
        <v>137</v>
      </c>
      <c r="FT1547" s="171">
        <v>0</v>
      </c>
      <c r="FU1547" s="171">
        <v>0</v>
      </c>
      <c r="FV1547" s="428" t="str">
        <f t="shared" si="158"/>
        <v/>
      </c>
      <c r="FW1547" s="552" t="s">
        <v>137</v>
      </c>
      <c r="FX1547" s="551">
        <v>0</v>
      </c>
      <c r="FY1547" s="552" t="s">
        <v>137</v>
      </c>
      <c r="FZ1547" s="171">
        <v>5</v>
      </c>
      <c r="GA1547" s="171">
        <v>1</v>
      </c>
      <c r="GB1547" s="428">
        <f t="shared" si="159"/>
        <v>0.2</v>
      </c>
      <c r="GC1547" s="552" t="s">
        <v>11869</v>
      </c>
      <c r="GD1547" s="551">
        <v>1</v>
      </c>
      <c r="GE1547" s="552" t="s">
        <v>9819</v>
      </c>
      <c r="GF1547" s="171">
        <v>0</v>
      </c>
      <c r="GG1547" s="171">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0"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1">
        <v>0</v>
      </c>
      <c r="DG1548" s="171">
        <v>0</v>
      </c>
      <c r="DH1548" s="428" t="str">
        <f t="shared" si="147"/>
        <v/>
      </c>
      <c r="DI1548" s="552" t="s">
        <v>137</v>
      </c>
      <c r="DJ1548" s="551">
        <v>0</v>
      </c>
      <c r="DK1548" s="552" t="s">
        <v>137</v>
      </c>
      <c r="DL1548" s="171">
        <v>0</v>
      </c>
      <c r="DM1548" s="171">
        <v>0</v>
      </c>
      <c r="DN1548" s="428" t="str">
        <f t="shared" si="148"/>
        <v/>
      </c>
      <c r="DO1548" s="552" t="s">
        <v>137</v>
      </c>
      <c r="DP1548" s="550">
        <v>0</v>
      </c>
      <c r="DQ1548" s="552" t="s">
        <v>137</v>
      </c>
      <c r="DR1548" s="559">
        <v>36</v>
      </c>
      <c r="DS1548" s="171">
        <v>0</v>
      </c>
      <c r="DT1548" s="428">
        <f t="shared" si="149"/>
        <v>0</v>
      </c>
      <c r="DU1548" s="552" t="s">
        <v>234</v>
      </c>
      <c r="DV1548" s="551">
        <v>0</v>
      </c>
      <c r="DW1548" s="552" t="s">
        <v>137</v>
      </c>
      <c r="DX1548" s="171">
        <v>2</v>
      </c>
      <c r="DY1548" s="171">
        <v>0</v>
      </c>
      <c r="DZ1548" s="428">
        <f t="shared" si="150"/>
        <v>0</v>
      </c>
      <c r="EA1548" s="552" t="s">
        <v>15467</v>
      </c>
      <c r="EB1548" s="551">
        <v>2</v>
      </c>
      <c r="EC1548" s="552" t="s">
        <v>11872</v>
      </c>
      <c r="ED1548" s="171">
        <v>2</v>
      </c>
      <c r="EE1548" s="171">
        <v>0</v>
      </c>
      <c r="EF1548" s="580">
        <f t="shared" si="151"/>
        <v>0</v>
      </c>
      <c r="EG1548" s="552" t="s">
        <v>11873</v>
      </c>
      <c r="EH1548" s="551">
        <v>0</v>
      </c>
      <c r="EI1548" s="552" t="s">
        <v>137</v>
      </c>
      <c r="EJ1548" s="171">
        <v>1</v>
      </c>
      <c r="EK1548" s="171">
        <v>0</v>
      </c>
      <c r="EL1548" s="580">
        <f t="shared" si="152"/>
        <v>0</v>
      </c>
      <c r="EM1548" s="552" t="s">
        <v>15468</v>
      </c>
      <c r="EN1548" s="551">
        <v>1</v>
      </c>
      <c r="EO1548" s="552" t="s">
        <v>11874</v>
      </c>
      <c r="EP1548" s="171">
        <v>0</v>
      </c>
      <c r="EQ1548" s="171">
        <v>0</v>
      </c>
      <c r="ER1548" s="428" t="str">
        <f t="shared" si="153"/>
        <v/>
      </c>
      <c r="ES1548" s="552" t="s">
        <v>137</v>
      </c>
      <c r="ET1548" s="551">
        <v>0</v>
      </c>
      <c r="EU1548" s="552" t="s">
        <v>137</v>
      </c>
      <c r="EV1548" s="171">
        <v>9</v>
      </c>
      <c r="EW1548" s="171">
        <v>0</v>
      </c>
      <c r="EX1548" s="428">
        <f t="shared" si="154"/>
        <v>0</v>
      </c>
      <c r="EY1548" s="552" t="s">
        <v>13730</v>
      </c>
      <c r="EZ1548" s="551">
        <v>2</v>
      </c>
      <c r="FA1548" s="552" t="s">
        <v>13731</v>
      </c>
      <c r="FB1548" s="171">
        <v>5</v>
      </c>
      <c r="FC1548" s="171">
        <v>0</v>
      </c>
      <c r="FD1548" s="428">
        <f t="shared" si="155"/>
        <v>0</v>
      </c>
      <c r="FE1548" s="552" t="s">
        <v>9822</v>
      </c>
      <c r="FF1548" s="551">
        <v>4</v>
      </c>
      <c r="FG1548" s="552" t="s">
        <v>11875</v>
      </c>
      <c r="FH1548" s="171">
        <v>0</v>
      </c>
      <c r="FI1548" s="171">
        <v>0</v>
      </c>
      <c r="FJ1548" s="428" t="str">
        <f t="shared" si="156"/>
        <v/>
      </c>
      <c r="FK1548" s="552" t="s">
        <v>137</v>
      </c>
      <c r="FL1548" s="551">
        <v>0</v>
      </c>
      <c r="FM1548" s="552" t="s">
        <v>137</v>
      </c>
      <c r="FN1548" s="171">
        <v>0</v>
      </c>
      <c r="FO1548" s="171">
        <v>0</v>
      </c>
      <c r="FP1548" s="428" t="str">
        <f t="shared" si="157"/>
        <v/>
      </c>
      <c r="FQ1548" s="552" t="s">
        <v>137</v>
      </c>
      <c r="FR1548" s="551">
        <v>0</v>
      </c>
      <c r="FS1548" s="552" t="s">
        <v>137</v>
      </c>
      <c r="FT1548" s="171">
        <v>0</v>
      </c>
      <c r="FU1548" s="171">
        <v>0</v>
      </c>
      <c r="FV1548" s="428" t="str">
        <f t="shared" si="158"/>
        <v/>
      </c>
      <c r="FW1548" s="552" t="s">
        <v>137</v>
      </c>
      <c r="FX1548" s="551">
        <v>0</v>
      </c>
      <c r="FY1548" s="552" t="s">
        <v>137</v>
      </c>
      <c r="FZ1548" s="171">
        <v>4</v>
      </c>
      <c r="GA1548" s="171">
        <v>0</v>
      </c>
      <c r="GB1548" s="428">
        <f t="shared" si="159"/>
        <v>0</v>
      </c>
      <c r="GC1548" s="552" t="s">
        <v>9823</v>
      </c>
      <c r="GD1548" s="551">
        <v>2</v>
      </c>
      <c r="GE1548" s="552" t="s">
        <v>11876</v>
      </c>
      <c r="GF1548" s="171">
        <v>1</v>
      </c>
      <c r="GG1548" s="171">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0"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1">
        <v>0</v>
      </c>
      <c r="BQ1549" s="171">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1">
        <v>0</v>
      </c>
      <c r="DG1549" s="171">
        <v>0</v>
      </c>
      <c r="DH1549" s="428" t="str">
        <f t="shared" si="147"/>
        <v/>
      </c>
      <c r="DI1549" s="552" t="s">
        <v>137</v>
      </c>
      <c r="DJ1549" s="551">
        <v>0</v>
      </c>
      <c r="DK1549" s="552" t="s">
        <v>137</v>
      </c>
      <c r="DL1549" s="171">
        <v>6</v>
      </c>
      <c r="DM1549" s="171">
        <v>0</v>
      </c>
      <c r="DN1549" s="428">
        <f t="shared" si="148"/>
        <v>0</v>
      </c>
      <c r="DO1549" s="552" t="s">
        <v>9828</v>
      </c>
      <c r="DP1549" s="550">
        <v>0</v>
      </c>
      <c r="DQ1549" s="552" t="s">
        <v>137</v>
      </c>
      <c r="DR1549" s="171">
        <v>48</v>
      </c>
      <c r="DS1549" s="171">
        <v>0</v>
      </c>
      <c r="DT1549" s="428">
        <f t="shared" si="149"/>
        <v>0</v>
      </c>
      <c r="DU1549" s="552" t="s">
        <v>9829</v>
      </c>
      <c r="DV1549" s="551">
        <v>0</v>
      </c>
      <c r="DW1549" s="552" t="s">
        <v>137</v>
      </c>
      <c r="DX1549" s="171">
        <v>0</v>
      </c>
      <c r="DY1549" s="171">
        <v>0</v>
      </c>
      <c r="DZ1549" s="428" t="str">
        <f t="shared" si="150"/>
        <v/>
      </c>
      <c r="EA1549" s="552" t="s">
        <v>137</v>
      </c>
      <c r="EB1549" s="551">
        <v>0</v>
      </c>
      <c r="EC1549" s="552" t="s">
        <v>137</v>
      </c>
      <c r="ED1549" s="171">
        <v>0</v>
      </c>
      <c r="EE1549" s="171">
        <v>0</v>
      </c>
      <c r="EF1549" s="580" t="str">
        <f t="shared" si="151"/>
        <v/>
      </c>
      <c r="EG1549" s="552" t="s">
        <v>137</v>
      </c>
      <c r="EH1549" s="551">
        <v>0</v>
      </c>
      <c r="EI1549" s="552" t="s">
        <v>137</v>
      </c>
      <c r="EJ1549" s="171">
        <v>3</v>
      </c>
      <c r="EK1549" s="171">
        <v>0</v>
      </c>
      <c r="EL1549" s="580">
        <f t="shared" si="152"/>
        <v>0</v>
      </c>
      <c r="EM1549" s="552" t="s">
        <v>9826</v>
      </c>
      <c r="EN1549" s="551">
        <v>3</v>
      </c>
      <c r="EO1549" s="552" t="s">
        <v>15472</v>
      </c>
      <c r="EP1549" s="171">
        <v>3</v>
      </c>
      <c r="EQ1549" s="171">
        <v>0</v>
      </c>
      <c r="ER1549" s="428">
        <f t="shared" si="153"/>
        <v>0</v>
      </c>
      <c r="ES1549" s="552" t="s">
        <v>9826</v>
      </c>
      <c r="ET1549" s="551">
        <v>1</v>
      </c>
      <c r="EU1549" s="552" t="s">
        <v>15473</v>
      </c>
      <c r="EV1549" s="171">
        <v>12</v>
      </c>
      <c r="EW1549" s="171">
        <v>0</v>
      </c>
      <c r="EX1549" s="428">
        <f t="shared" si="154"/>
        <v>0</v>
      </c>
      <c r="EY1549" s="552" t="s">
        <v>9825</v>
      </c>
      <c r="EZ1549" s="551">
        <v>7</v>
      </c>
      <c r="FA1549" s="552" t="s">
        <v>15474</v>
      </c>
      <c r="FB1549" s="171">
        <v>2</v>
      </c>
      <c r="FC1549" s="171">
        <v>0</v>
      </c>
      <c r="FD1549" s="428">
        <f t="shared" si="155"/>
        <v>0</v>
      </c>
      <c r="FE1549" s="552" t="s">
        <v>9830</v>
      </c>
      <c r="FF1549" s="551">
        <v>2</v>
      </c>
      <c r="FG1549" s="552" t="s">
        <v>15475</v>
      </c>
      <c r="FH1549" s="171">
        <v>0</v>
      </c>
      <c r="FI1549" s="171">
        <v>0</v>
      </c>
      <c r="FJ1549" s="428" t="str">
        <f t="shared" si="156"/>
        <v/>
      </c>
      <c r="FK1549" s="552" t="s">
        <v>137</v>
      </c>
      <c r="FL1549" s="551">
        <v>0</v>
      </c>
      <c r="FM1549" s="552" t="s">
        <v>137</v>
      </c>
      <c r="FN1549" s="171">
        <v>0</v>
      </c>
      <c r="FO1549" s="171">
        <v>0</v>
      </c>
      <c r="FP1549" s="428" t="str">
        <f t="shared" si="157"/>
        <v/>
      </c>
      <c r="FQ1549" s="552" t="s">
        <v>137</v>
      </c>
      <c r="FR1549" s="551">
        <v>0</v>
      </c>
      <c r="FS1549" s="552" t="s">
        <v>137</v>
      </c>
      <c r="FT1549" s="171">
        <v>3</v>
      </c>
      <c r="FU1549" s="171">
        <v>3</v>
      </c>
      <c r="FV1549" s="428">
        <f t="shared" si="158"/>
        <v>1</v>
      </c>
      <c r="FW1549" s="552" t="s">
        <v>137</v>
      </c>
      <c r="FX1549" s="551">
        <v>0</v>
      </c>
      <c r="FY1549" s="552" t="s">
        <v>137</v>
      </c>
      <c r="FZ1549" s="171">
        <v>13</v>
      </c>
      <c r="GA1549" s="171">
        <v>7</v>
      </c>
      <c r="GB1549" s="428">
        <f t="shared" si="159"/>
        <v>0.53846153846153844</v>
      </c>
      <c r="GC1549" s="552" t="s">
        <v>9831</v>
      </c>
      <c r="GD1549" s="551">
        <v>0</v>
      </c>
      <c r="GE1549" s="552" t="s">
        <v>137</v>
      </c>
      <c r="GF1549" s="171">
        <v>0</v>
      </c>
      <c r="GG1549" s="171">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0"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1">
        <v>0</v>
      </c>
      <c r="BQ1550" s="171">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1">
        <v>0</v>
      </c>
      <c r="DG1550" s="171">
        <v>0</v>
      </c>
      <c r="DH1550" s="428" t="str">
        <f t="shared" si="147"/>
        <v/>
      </c>
      <c r="DI1550" s="552" t="s">
        <v>137</v>
      </c>
      <c r="DJ1550" s="551">
        <v>0</v>
      </c>
      <c r="DK1550" s="552" t="s">
        <v>137</v>
      </c>
      <c r="DL1550" s="171">
        <v>0</v>
      </c>
      <c r="DM1550" s="171">
        <v>0</v>
      </c>
      <c r="DN1550" s="428" t="str">
        <f t="shared" si="148"/>
        <v/>
      </c>
      <c r="DO1550" s="552" t="s">
        <v>137</v>
      </c>
      <c r="DP1550" s="550">
        <v>0</v>
      </c>
      <c r="DQ1550" s="552" t="s">
        <v>137</v>
      </c>
      <c r="DR1550" s="171">
        <v>3</v>
      </c>
      <c r="DS1550" s="171">
        <v>0</v>
      </c>
      <c r="DT1550" s="428">
        <f t="shared" si="149"/>
        <v>0</v>
      </c>
      <c r="DU1550" s="552" t="s">
        <v>9836</v>
      </c>
      <c r="DV1550" s="551">
        <v>0</v>
      </c>
      <c r="DW1550" s="552" t="s">
        <v>137</v>
      </c>
      <c r="DX1550" s="171">
        <v>2</v>
      </c>
      <c r="DY1550" s="171">
        <v>0</v>
      </c>
      <c r="DZ1550" s="428">
        <f t="shared" si="150"/>
        <v>0</v>
      </c>
      <c r="EA1550" s="552" t="s">
        <v>9836</v>
      </c>
      <c r="EB1550" s="551">
        <v>0</v>
      </c>
      <c r="EC1550" s="552" t="s">
        <v>137</v>
      </c>
      <c r="ED1550" s="171">
        <v>0</v>
      </c>
      <c r="EE1550" s="171">
        <v>0</v>
      </c>
      <c r="EF1550" s="580" t="str">
        <f t="shared" si="151"/>
        <v/>
      </c>
      <c r="EG1550" s="552" t="s">
        <v>137</v>
      </c>
      <c r="EH1550" s="551">
        <v>0</v>
      </c>
      <c r="EI1550" s="552" t="s">
        <v>137</v>
      </c>
      <c r="EJ1550" s="171">
        <v>1</v>
      </c>
      <c r="EK1550" s="171">
        <v>0</v>
      </c>
      <c r="EL1550" s="580">
        <f t="shared" si="152"/>
        <v>0</v>
      </c>
      <c r="EM1550" s="552" t="s">
        <v>9833</v>
      </c>
      <c r="EN1550" s="551">
        <v>1</v>
      </c>
      <c r="EO1550" s="552" t="s">
        <v>9837</v>
      </c>
      <c r="EP1550" s="171">
        <v>0</v>
      </c>
      <c r="EQ1550" s="171">
        <v>0</v>
      </c>
      <c r="ER1550" s="428" t="str">
        <f t="shared" si="153"/>
        <v/>
      </c>
      <c r="ES1550" s="552" t="s">
        <v>137</v>
      </c>
      <c r="ET1550" s="551">
        <v>0</v>
      </c>
      <c r="EU1550" s="552" t="s">
        <v>137</v>
      </c>
      <c r="EV1550" s="171">
        <v>5</v>
      </c>
      <c r="EW1550" s="171">
        <v>0</v>
      </c>
      <c r="EX1550" s="428">
        <f t="shared" si="154"/>
        <v>0</v>
      </c>
      <c r="EY1550" s="552" t="s">
        <v>9833</v>
      </c>
      <c r="EZ1550" s="551">
        <v>5</v>
      </c>
      <c r="FA1550" s="552" t="s">
        <v>9838</v>
      </c>
      <c r="FB1550" s="171">
        <v>1</v>
      </c>
      <c r="FC1550" s="171">
        <v>0</v>
      </c>
      <c r="FD1550" s="428">
        <f t="shared" si="155"/>
        <v>0</v>
      </c>
      <c r="FE1550" s="552" t="s">
        <v>9833</v>
      </c>
      <c r="FF1550" s="551">
        <v>1</v>
      </c>
      <c r="FG1550" s="552" t="s">
        <v>9839</v>
      </c>
      <c r="FH1550" s="171">
        <v>2</v>
      </c>
      <c r="FI1550" s="171">
        <v>0</v>
      </c>
      <c r="FJ1550" s="428">
        <f t="shared" si="156"/>
        <v>0</v>
      </c>
      <c r="FK1550" s="552" t="s">
        <v>9833</v>
      </c>
      <c r="FL1550" s="551">
        <v>1</v>
      </c>
      <c r="FM1550" s="552" t="s">
        <v>9838</v>
      </c>
      <c r="FN1550" s="171">
        <v>0</v>
      </c>
      <c r="FO1550" s="171">
        <v>0</v>
      </c>
      <c r="FP1550" s="428" t="str">
        <f t="shared" si="157"/>
        <v/>
      </c>
      <c r="FQ1550" s="552" t="s">
        <v>137</v>
      </c>
      <c r="FR1550" s="551">
        <v>0</v>
      </c>
      <c r="FS1550" s="552" t="s">
        <v>137</v>
      </c>
      <c r="FT1550" s="171">
        <v>0</v>
      </c>
      <c r="FU1550" s="171">
        <v>0</v>
      </c>
      <c r="FV1550" s="428" t="str">
        <f t="shared" si="158"/>
        <v/>
      </c>
      <c r="FW1550" s="552" t="s">
        <v>137</v>
      </c>
      <c r="FX1550" s="551">
        <v>0</v>
      </c>
      <c r="FY1550" s="552" t="s">
        <v>137</v>
      </c>
      <c r="FZ1550" s="171">
        <v>2</v>
      </c>
      <c r="GA1550" s="171">
        <v>0</v>
      </c>
      <c r="GB1550" s="428">
        <f t="shared" si="159"/>
        <v>0</v>
      </c>
      <c r="GC1550" s="552" t="s">
        <v>9836</v>
      </c>
      <c r="GD1550" s="551">
        <v>1</v>
      </c>
      <c r="GE1550" s="552" t="s">
        <v>9840</v>
      </c>
      <c r="GF1550" s="171">
        <v>0</v>
      </c>
      <c r="GG1550" s="171">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1">
        <v>1</v>
      </c>
      <c r="BQ1551" s="171">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1">
        <v>0</v>
      </c>
      <c r="DG1551" s="171">
        <v>0</v>
      </c>
      <c r="DH1551" s="428" t="str">
        <f t="shared" si="147"/>
        <v/>
      </c>
      <c r="DI1551" s="552" t="s">
        <v>137</v>
      </c>
      <c r="DJ1551" s="551">
        <v>0</v>
      </c>
      <c r="DK1551" s="552" t="s">
        <v>137</v>
      </c>
      <c r="DL1551" s="171">
        <v>0</v>
      </c>
      <c r="DM1551" s="171">
        <v>0</v>
      </c>
      <c r="DN1551" s="428" t="str">
        <f t="shared" si="148"/>
        <v/>
      </c>
      <c r="DO1551" s="552" t="s">
        <v>137</v>
      </c>
      <c r="DP1551" s="550">
        <v>0</v>
      </c>
      <c r="DQ1551" s="552" t="s">
        <v>137</v>
      </c>
      <c r="DR1551" s="171">
        <v>3</v>
      </c>
      <c r="DS1551" s="171">
        <v>0</v>
      </c>
      <c r="DT1551" s="428">
        <f t="shared" si="149"/>
        <v>0</v>
      </c>
      <c r="DU1551" s="552" t="s">
        <v>9842</v>
      </c>
      <c r="DV1551" s="551">
        <v>0</v>
      </c>
      <c r="DW1551" s="552" t="s">
        <v>137</v>
      </c>
      <c r="DX1551" s="171">
        <v>1</v>
      </c>
      <c r="DY1551" s="171">
        <v>0</v>
      </c>
      <c r="DZ1551" s="428">
        <f t="shared" si="150"/>
        <v>0</v>
      </c>
      <c r="EA1551" s="552" t="s">
        <v>9843</v>
      </c>
      <c r="EB1551" s="551">
        <v>0</v>
      </c>
      <c r="EC1551" s="552" t="s">
        <v>137</v>
      </c>
      <c r="ED1551" s="171">
        <v>0</v>
      </c>
      <c r="EE1551" s="171">
        <v>0</v>
      </c>
      <c r="EF1551" s="580" t="str">
        <f t="shared" si="151"/>
        <v/>
      </c>
      <c r="EG1551" s="552" t="s">
        <v>137</v>
      </c>
      <c r="EH1551" s="551">
        <v>0</v>
      </c>
      <c r="EI1551" s="552" t="s">
        <v>137</v>
      </c>
      <c r="EJ1551" s="171">
        <v>1</v>
      </c>
      <c r="EK1551" s="171">
        <v>1</v>
      </c>
      <c r="EL1551" s="580">
        <f t="shared" si="152"/>
        <v>1</v>
      </c>
      <c r="EM1551" s="552" t="s">
        <v>137</v>
      </c>
      <c r="EN1551" s="551">
        <v>0</v>
      </c>
      <c r="EO1551" s="552" t="s">
        <v>137</v>
      </c>
      <c r="EP1551" s="171">
        <v>1</v>
      </c>
      <c r="EQ1551" s="171">
        <v>1</v>
      </c>
      <c r="ER1551" s="428">
        <f t="shared" si="153"/>
        <v>1</v>
      </c>
      <c r="ES1551" s="552" t="s">
        <v>137</v>
      </c>
      <c r="ET1551" s="551">
        <v>0</v>
      </c>
      <c r="EU1551" s="552" t="s">
        <v>137</v>
      </c>
      <c r="EV1551" s="171">
        <v>4</v>
      </c>
      <c r="EW1551" s="171">
        <v>3</v>
      </c>
      <c r="EX1551" s="428">
        <f t="shared" si="154"/>
        <v>0.75</v>
      </c>
      <c r="EY1551" s="552" t="s">
        <v>13732</v>
      </c>
      <c r="EZ1551" s="551">
        <v>1</v>
      </c>
      <c r="FA1551" s="552" t="s">
        <v>13733</v>
      </c>
      <c r="FB1551" s="171">
        <v>1</v>
      </c>
      <c r="FC1551" s="171">
        <v>1</v>
      </c>
      <c r="FD1551" s="428">
        <f t="shared" si="155"/>
        <v>1</v>
      </c>
      <c r="FE1551" s="552" t="s">
        <v>137</v>
      </c>
      <c r="FF1551" s="551">
        <v>0</v>
      </c>
      <c r="FG1551" s="552" t="s">
        <v>137</v>
      </c>
      <c r="FH1551" s="171">
        <v>1</v>
      </c>
      <c r="FI1551" s="171">
        <v>1</v>
      </c>
      <c r="FJ1551" s="428">
        <f t="shared" si="156"/>
        <v>1</v>
      </c>
      <c r="FK1551" s="552" t="s">
        <v>137</v>
      </c>
      <c r="FL1551" s="551">
        <v>0</v>
      </c>
      <c r="FM1551" s="552" t="s">
        <v>137</v>
      </c>
      <c r="FN1551" s="171">
        <v>0</v>
      </c>
      <c r="FO1551" s="171">
        <v>0</v>
      </c>
      <c r="FP1551" s="428" t="str">
        <f t="shared" si="157"/>
        <v/>
      </c>
      <c r="FQ1551" s="552" t="s">
        <v>137</v>
      </c>
      <c r="FR1551" s="551">
        <v>0</v>
      </c>
      <c r="FS1551" s="552" t="s">
        <v>137</v>
      </c>
      <c r="FT1551" s="171">
        <v>0</v>
      </c>
      <c r="FU1551" s="171">
        <v>0</v>
      </c>
      <c r="FV1551" s="428" t="str">
        <f t="shared" si="158"/>
        <v/>
      </c>
      <c r="FW1551" s="552" t="s">
        <v>137</v>
      </c>
      <c r="FX1551" s="551">
        <v>0</v>
      </c>
      <c r="FY1551" s="552" t="s">
        <v>137</v>
      </c>
      <c r="FZ1551" s="171">
        <v>2</v>
      </c>
      <c r="GA1551" s="171">
        <v>1</v>
      </c>
      <c r="GB1551" s="428">
        <f t="shared" si="159"/>
        <v>0.5</v>
      </c>
      <c r="GC1551" s="552" t="s">
        <v>15482</v>
      </c>
      <c r="GD1551" s="551">
        <v>1</v>
      </c>
      <c r="GE1551" s="552" t="s">
        <v>9843</v>
      </c>
      <c r="GF1551" s="171">
        <v>4</v>
      </c>
      <c r="GG1551" s="171">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0"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1">
        <v>1</v>
      </c>
      <c r="BQ1552" s="171">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1">
        <v>0</v>
      </c>
      <c r="DG1552" s="171">
        <v>0</v>
      </c>
      <c r="DH1552" s="428" t="str">
        <f t="shared" si="147"/>
        <v/>
      </c>
      <c r="DI1552" s="552" t="s">
        <v>137</v>
      </c>
      <c r="DJ1552" s="551">
        <v>0</v>
      </c>
      <c r="DK1552" s="552" t="s">
        <v>137</v>
      </c>
      <c r="DL1552" s="171">
        <v>1</v>
      </c>
      <c r="DM1552" s="171">
        <v>0</v>
      </c>
      <c r="DN1552" s="428">
        <f t="shared" si="148"/>
        <v>0</v>
      </c>
      <c r="DO1552" s="552" t="s">
        <v>9847</v>
      </c>
      <c r="DP1552" s="550">
        <v>0</v>
      </c>
      <c r="DQ1552" s="552" t="s">
        <v>137</v>
      </c>
      <c r="DR1552" s="171">
        <v>7</v>
      </c>
      <c r="DS1552" s="171">
        <v>0</v>
      </c>
      <c r="DT1552" s="428">
        <f t="shared" si="149"/>
        <v>0</v>
      </c>
      <c r="DU1552" s="552" t="s">
        <v>9847</v>
      </c>
      <c r="DV1552" s="551">
        <v>0</v>
      </c>
      <c r="DW1552" s="552" t="s">
        <v>137</v>
      </c>
      <c r="DX1552" s="171">
        <v>0</v>
      </c>
      <c r="DY1552" s="171">
        <v>0</v>
      </c>
      <c r="DZ1552" s="428" t="str">
        <f t="shared" si="150"/>
        <v/>
      </c>
      <c r="EA1552" s="552" t="s">
        <v>137</v>
      </c>
      <c r="EB1552" s="551">
        <v>0</v>
      </c>
      <c r="EC1552" s="552" t="s">
        <v>137</v>
      </c>
      <c r="ED1552" s="171">
        <v>0</v>
      </c>
      <c r="EE1552" s="171">
        <v>0</v>
      </c>
      <c r="EF1552" s="580" t="str">
        <f t="shared" si="151"/>
        <v/>
      </c>
      <c r="EG1552" s="552" t="s">
        <v>137</v>
      </c>
      <c r="EH1552" s="551">
        <v>0</v>
      </c>
      <c r="EI1552" s="552" t="s">
        <v>137</v>
      </c>
      <c r="EJ1552" s="171">
        <v>0</v>
      </c>
      <c r="EK1552" s="171">
        <v>0</v>
      </c>
      <c r="EL1552" s="580" t="str">
        <f t="shared" si="152"/>
        <v/>
      </c>
      <c r="EM1552" s="552" t="s">
        <v>137</v>
      </c>
      <c r="EN1552" s="551">
        <v>0</v>
      </c>
      <c r="EO1552" s="552" t="s">
        <v>137</v>
      </c>
      <c r="EP1552" s="171">
        <v>1</v>
      </c>
      <c r="EQ1552" s="171">
        <v>0</v>
      </c>
      <c r="ER1552" s="428">
        <f t="shared" si="153"/>
        <v>0</v>
      </c>
      <c r="ES1552" s="552" t="s">
        <v>9847</v>
      </c>
      <c r="ET1552" s="551">
        <v>1</v>
      </c>
      <c r="EU1552" s="552" t="s">
        <v>15484</v>
      </c>
      <c r="EV1552" s="171">
        <v>2</v>
      </c>
      <c r="EW1552" s="171">
        <v>0</v>
      </c>
      <c r="EX1552" s="428">
        <f t="shared" si="154"/>
        <v>0</v>
      </c>
      <c r="EY1552" s="552" t="s">
        <v>9847</v>
      </c>
      <c r="EZ1552" s="551">
        <v>2</v>
      </c>
      <c r="FA1552" s="552" t="s">
        <v>13734</v>
      </c>
      <c r="FB1552" s="171">
        <v>1</v>
      </c>
      <c r="FC1552" s="171">
        <v>0</v>
      </c>
      <c r="FD1552" s="428">
        <f t="shared" si="155"/>
        <v>0</v>
      </c>
      <c r="FE1552" s="552" t="s">
        <v>9847</v>
      </c>
      <c r="FF1552" s="551">
        <v>1</v>
      </c>
      <c r="FG1552" s="552" t="s">
        <v>9848</v>
      </c>
      <c r="FH1552" s="171">
        <v>0</v>
      </c>
      <c r="FI1552" s="171">
        <v>0</v>
      </c>
      <c r="FJ1552" s="428" t="str">
        <f t="shared" si="156"/>
        <v/>
      </c>
      <c r="FK1552" s="552" t="s">
        <v>137</v>
      </c>
      <c r="FL1552" s="551">
        <v>0</v>
      </c>
      <c r="FM1552" s="552" t="s">
        <v>137</v>
      </c>
      <c r="FN1552" s="171">
        <v>0</v>
      </c>
      <c r="FO1552" s="171">
        <v>0</v>
      </c>
      <c r="FP1552" s="428" t="str">
        <f t="shared" si="157"/>
        <v/>
      </c>
      <c r="FQ1552" s="552" t="s">
        <v>137</v>
      </c>
      <c r="FR1552" s="551">
        <v>0</v>
      </c>
      <c r="FS1552" s="552" t="s">
        <v>137</v>
      </c>
      <c r="FT1552" s="171">
        <v>0</v>
      </c>
      <c r="FU1552" s="171">
        <v>0</v>
      </c>
      <c r="FV1552" s="428" t="str">
        <f t="shared" si="158"/>
        <v/>
      </c>
      <c r="FW1552" s="552" t="s">
        <v>137</v>
      </c>
      <c r="FX1552" s="551">
        <v>0</v>
      </c>
      <c r="FY1552" s="552" t="s">
        <v>137</v>
      </c>
      <c r="FZ1552" s="171">
        <v>2</v>
      </c>
      <c r="GA1552" s="171">
        <v>0</v>
      </c>
      <c r="GB1552" s="428">
        <f t="shared" si="159"/>
        <v>0</v>
      </c>
      <c r="GC1552" s="552" t="s">
        <v>9847</v>
      </c>
      <c r="GD1552" s="551">
        <v>0</v>
      </c>
      <c r="GE1552" s="552" t="s">
        <v>137</v>
      </c>
      <c r="GF1552" s="171">
        <v>1</v>
      </c>
      <c r="GG1552" s="171">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0"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1">
        <v>0</v>
      </c>
      <c r="BQ1553" s="171">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1">
        <v>0</v>
      </c>
      <c r="DG1553" s="171">
        <v>0</v>
      </c>
      <c r="DH1553" s="428" t="str">
        <f t="shared" si="147"/>
        <v/>
      </c>
      <c r="DI1553" s="552" t="s">
        <v>137</v>
      </c>
      <c r="DJ1553" s="551">
        <v>0</v>
      </c>
      <c r="DK1553" s="552" t="s">
        <v>137</v>
      </c>
      <c r="DL1553" s="171">
        <v>1</v>
      </c>
      <c r="DM1553" s="171">
        <v>1</v>
      </c>
      <c r="DN1553" s="428">
        <f t="shared" si="148"/>
        <v>1</v>
      </c>
      <c r="DO1553" s="552" t="s">
        <v>137</v>
      </c>
      <c r="DP1553" s="550">
        <v>0</v>
      </c>
      <c r="DQ1553" s="552" t="s">
        <v>137</v>
      </c>
      <c r="DR1553" s="171">
        <v>1</v>
      </c>
      <c r="DS1553" s="171">
        <v>0</v>
      </c>
      <c r="DT1553" s="428">
        <f t="shared" si="149"/>
        <v>0</v>
      </c>
      <c r="DU1553" s="552" t="s">
        <v>9850</v>
      </c>
      <c r="DV1553" s="551">
        <v>0</v>
      </c>
      <c r="DW1553" s="552" t="s">
        <v>137</v>
      </c>
      <c r="DX1553" s="171">
        <v>2</v>
      </c>
      <c r="DY1553" s="171">
        <v>0</v>
      </c>
      <c r="DZ1553" s="428">
        <f t="shared" si="150"/>
        <v>0</v>
      </c>
      <c r="EA1553" s="552" t="s">
        <v>9851</v>
      </c>
      <c r="EB1553" s="551">
        <v>0</v>
      </c>
      <c r="EC1553" s="552" t="s">
        <v>137</v>
      </c>
      <c r="ED1553" s="171">
        <v>0</v>
      </c>
      <c r="EE1553" s="171">
        <v>0</v>
      </c>
      <c r="EF1553" s="580" t="str">
        <f t="shared" si="151"/>
        <v/>
      </c>
      <c r="EG1553" s="552" t="s">
        <v>137</v>
      </c>
      <c r="EH1553" s="551">
        <v>0</v>
      </c>
      <c r="EI1553" s="552" t="s">
        <v>137</v>
      </c>
      <c r="EJ1553" s="171">
        <v>0</v>
      </c>
      <c r="EK1553" s="171">
        <v>0</v>
      </c>
      <c r="EL1553" s="580" t="str">
        <f t="shared" si="152"/>
        <v/>
      </c>
      <c r="EM1553" s="552" t="s">
        <v>137</v>
      </c>
      <c r="EN1553" s="551">
        <v>0</v>
      </c>
      <c r="EO1553" s="552" t="s">
        <v>137</v>
      </c>
      <c r="EP1553" s="171">
        <v>0</v>
      </c>
      <c r="EQ1553" s="171">
        <v>0</v>
      </c>
      <c r="ER1553" s="428" t="str">
        <f t="shared" si="153"/>
        <v/>
      </c>
      <c r="ES1553" s="552" t="s">
        <v>137</v>
      </c>
      <c r="ET1553" s="551">
        <v>0</v>
      </c>
      <c r="EU1553" s="552" t="s">
        <v>137</v>
      </c>
      <c r="EV1553" s="171">
        <v>1</v>
      </c>
      <c r="EW1553" s="171">
        <v>0</v>
      </c>
      <c r="EX1553" s="428">
        <f t="shared" si="154"/>
        <v>0</v>
      </c>
      <c r="EY1553" s="552" t="s">
        <v>13735</v>
      </c>
      <c r="EZ1553" s="551">
        <v>0</v>
      </c>
      <c r="FA1553" s="552" t="s">
        <v>137</v>
      </c>
      <c r="FB1553" s="171">
        <v>0</v>
      </c>
      <c r="FC1553" s="171">
        <v>0</v>
      </c>
      <c r="FD1553" s="428" t="str">
        <f t="shared" si="155"/>
        <v/>
      </c>
      <c r="FE1553" s="552" t="s">
        <v>137</v>
      </c>
      <c r="FF1553" s="551">
        <v>0</v>
      </c>
      <c r="FG1553" s="552" t="s">
        <v>137</v>
      </c>
      <c r="FH1553" s="171">
        <v>0</v>
      </c>
      <c r="FI1553" s="171">
        <v>0</v>
      </c>
      <c r="FJ1553" s="428" t="str">
        <f t="shared" si="156"/>
        <v/>
      </c>
      <c r="FK1553" s="552" t="s">
        <v>137</v>
      </c>
      <c r="FL1553" s="551">
        <v>0</v>
      </c>
      <c r="FM1553" s="552" t="s">
        <v>137</v>
      </c>
      <c r="FN1553" s="171">
        <v>0</v>
      </c>
      <c r="FO1553" s="171">
        <v>0</v>
      </c>
      <c r="FP1553" s="428" t="str">
        <f t="shared" si="157"/>
        <v/>
      </c>
      <c r="FQ1553" s="552" t="s">
        <v>137</v>
      </c>
      <c r="FR1553" s="551">
        <v>0</v>
      </c>
      <c r="FS1553" s="552" t="s">
        <v>137</v>
      </c>
      <c r="FT1553" s="171">
        <v>0</v>
      </c>
      <c r="FU1553" s="171">
        <v>0</v>
      </c>
      <c r="FV1553" s="428" t="str">
        <f t="shared" si="158"/>
        <v/>
      </c>
      <c r="FW1553" s="552" t="s">
        <v>137</v>
      </c>
      <c r="FX1553" s="551">
        <v>0</v>
      </c>
      <c r="FY1553" s="552" t="s">
        <v>137</v>
      </c>
      <c r="FZ1553" s="171">
        <v>1</v>
      </c>
      <c r="GA1553" s="171">
        <v>1</v>
      </c>
      <c r="GB1553" s="428">
        <f t="shared" si="159"/>
        <v>1</v>
      </c>
      <c r="GC1553" s="552" t="s">
        <v>137</v>
      </c>
      <c r="GD1553" s="551">
        <v>0</v>
      </c>
      <c r="GE1553" s="552" t="s">
        <v>137</v>
      </c>
      <c r="GF1553" s="171">
        <v>1</v>
      </c>
      <c r="GG1553" s="171">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0"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1">
        <v>0</v>
      </c>
      <c r="BQ1554" s="171">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1">
        <v>0</v>
      </c>
      <c r="DG1554" s="171">
        <v>0</v>
      </c>
      <c r="DH1554" s="428" t="str">
        <f t="shared" si="147"/>
        <v/>
      </c>
      <c r="DI1554" s="552" t="s">
        <v>137</v>
      </c>
      <c r="DJ1554" s="551">
        <v>0</v>
      </c>
      <c r="DK1554" s="552" t="s">
        <v>137</v>
      </c>
      <c r="DL1554" s="171">
        <v>0</v>
      </c>
      <c r="DM1554" s="171">
        <v>0</v>
      </c>
      <c r="DN1554" s="428" t="str">
        <f t="shared" si="148"/>
        <v/>
      </c>
      <c r="DO1554" s="552" t="s">
        <v>137</v>
      </c>
      <c r="DP1554" s="550">
        <v>0</v>
      </c>
      <c r="DQ1554" s="552" t="s">
        <v>137</v>
      </c>
      <c r="DR1554" s="171">
        <v>10</v>
      </c>
      <c r="DS1554" s="171">
        <v>0</v>
      </c>
      <c r="DT1554" s="428">
        <f t="shared" si="149"/>
        <v>0</v>
      </c>
      <c r="DU1554" s="552" t="s">
        <v>9857</v>
      </c>
      <c r="DV1554" s="551">
        <v>0</v>
      </c>
      <c r="DW1554" s="552" t="s">
        <v>137</v>
      </c>
      <c r="DX1554" s="171">
        <v>0</v>
      </c>
      <c r="DY1554" s="171">
        <v>0</v>
      </c>
      <c r="DZ1554" s="428" t="str">
        <f t="shared" si="150"/>
        <v/>
      </c>
      <c r="EA1554" s="552" t="s">
        <v>137</v>
      </c>
      <c r="EB1554" s="551">
        <v>0</v>
      </c>
      <c r="EC1554" s="552" t="s">
        <v>137</v>
      </c>
      <c r="ED1554" s="171">
        <v>0</v>
      </c>
      <c r="EE1554" s="171">
        <v>0</v>
      </c>
      <c r="EF1554" s="580" t="str">
        <f t="shared" si="151"/>
        <v/>
      </c>
      <c r="EG1554" s="552" t="s">
        <v>137</v>
      </c>
      <c r="EH1554" s="551">
        <v>0</v>
      </c>
      <c r="EI1554" s="552" t="s">
        <v>137</v>
      </c>
      <c r="EJ1554" s="171">
        <v>1</v>
      </c>
      <c r="EK1554" s="171">
        <v>0</v>
      </c>
      <c r="EL1554" s="580">
        <f t="shared" si="152"/>
        <v>0</v>
      </c>
      <c r="EM1554" s="552" t="s">
        <v>9858</v>
      </c>
      <c r="EN1554" s="551">
        <v>1</v>
      </c>
      <c r="EO1554" s="552" t="s">
        <v>9859</v>
      </c>
      <c r="EP1554" s="171">
        <v>0</v>
      </c>
      <c r="EQ1554" s="171">
        <v>0</v>
      </c>
      <c r="ER1554" s="428" t="str">
        <f t="shared" si="153"/>
        <v/>
      </c>
      <c r="ES1554" s="552" t="s">
        <v>137</v>
      </c>
      <c r="ET1554" s="551">
        <v>0</v>
      </c>
      <c r="EU1554" s="552" t="s">
        <v>137</v>
      </c>
      <c r="EV1554" s="171">
        <v>1</v>
      </c>
      <c r="EW1554" s="171">
        <v>0</v>
      </c>
      <c r="EX1554" s="428">
        <f t="shared" si="154"/>
        <v>0</v>
      </c>
      <c r="EY1554" s="552" t="s">
        <v>9858</v>
      </c>
      <c r="EZ1554" s="551">
        <v>1</v>
      </c>
      <c r="FA1554" s="552" t="s">
        <v>9860</v>
      </c>
      <c r="FB1554" s="171">
        <v>1</v>
      </c>
      <c r="FC1554" s="171">
        <v>0</v>
      </c>
      <c r="FD1554" s="428">
        <f t="shared" si="155"/>
        <v>0</v>
      </c>
      <c r="FE1554" s="552" t="s">
        <v>9858</v>
      </c>
      <c r="FF1554" s="551">
        <v>1</v>
      </c>
      <c r="FG1554" s="552" t="s">
        <v>9860</v>
      </c>
      <c r="FH1554" s="171">
        <v>1</v>
      </c>
      <c r="FI1554" s="171">
        <v>1</v>
      </c>
      <c r="FJ1554" s="428">
        <f t="shared" si="156"/>
        <v>1</v>
      </c>
      <c r="FK1554" s="552" t="s">
        <v>137</v>
      </c>
      <c r="FL1554" s="551">
        <v>0</v>
      </c>
      <c r="FM1554" s="552" t="s">
        <v>137</v>
      </c>
      <c r="FN1554" s="171">
        <v>0</v>
      </c>
      <c r="FO1554" s="171">
        <v>0</v>
      </c>
      <c r="FP1554" s="428" t="str">
        <f t="shared" si="157"/>
        <v/>
      </c>
      <c r="FQ1554" s="552" t="s">
        <v>137</v>
      </c>
      <c r="FR1554" s="551">
        <v>0</v>
      </c>
      <c r="FS1554" s="552" t="s">
        <v>137</v>
      </c>
      <c r="FT1554" s="171">
        <v>0</v>
      </c>
      <c r="FU1554" s="171">
        <v>0</v>
      </c>
      <c r="FV1554" s="428" t="str">
        <f t="shared" si="158"/>
        <v/>
      </c>
      <c r="FW1554" s="552" t="s">
        <v>137</v>
      </c>
      <c r="FX1554" s="551">
        <v>0</v>
      </c>
      <c r="FY1554" s="552" t="s">
        <v>137</v>
      </c>
      <c r="FZ1554" s="171">
        <v>0</v>
      </c>
      <c r="GA1554" s="171">
        <v>0</v>
      </c>
      <c r="GB1554" s="428" t="str">
        <f t="shared" si="159"/>
        <v/>
      </c>
      <c r="GC1554" s="552" t="s">
        <v>137</v>
      </c>
      <c r="GD1554" s="551">
        <v>0</v>
      </c>
      <c r="GE1554" s="552" t="s">
        <v>137</v>
      </c>
      <c r="GF1554" s="171">
        <v>0</v>
      </c>
      <c r="GG1554" s="171">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0"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1">
        <v>0</v>
      </c>
      <c r="BQ1555" s="171">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1">
        <v>0</v>
      </c>
      <c r="DG1555" s="171">
        <v>0</v>
      </c>
      <c r="DH1555" s="428" t="str">
        <f t="shared" si="147"/>
        <v/>
      </c>
      <c r="DI1555" s="552" t="s">
        <v>137</v>
      </c>
      <c r="DJ1555" s="551">
        <v>0</v>
      </c>
      <c r="DK1555" s="552" t="s">
        <v>137</v>
      </c>
      <c r="DL1555" s="171">
        <v>0</v>
      </c>
      <c r="DM1555" s="171">
        <v>0</v>
      </c>
      <c r="DN1555" s="428" t="str">
        <f t="shared" si="148"/>
        <v/>
      </c>
      <c r="DO1555" s="552" t="s">
        <v>137</v>
      </c>
      <c r="DP1555" s="550">
        <v>0</v>
      </c>
      <c r="DQ1555" s="552" t="s">
        <v>137</v>
      </c>
      <c r="DR1555" s="171">
        <v>7</v>
      </c>
      <c r="DS1555" s="171">
        <v>0</v>
      </c>
      <c r="DT1555" s="428">
        <f t="shared" si="149"/>
        <v>0</v>
      </c>
      <c r="DU1555" s="552" t="s">
        <v>9864</v>
      </c>
      <c r="DV1555" s="551">
        <v>0</v>
      </c>
      <c r="DW1555" s="552" t="s">
        <v>137</v>
      </c>
      <c r="DX1555" s="171">
        <v>3</v>
      </c>
      <c r="DY1555" s="171">
        <v>0</v>
      </c>
      <c r="DZ1555" s="428">
        <f t="shared" si="150"/>
        <v>0</v>
      </c>
      <c r="EA1555" s="552" t="s">
        <v>9865</v>
      </c>
      <c r="EB1555" s="551">
        <v>0</v>
      </c>
      <c r="EC1555" s="552" t="s">
        <v>137</v>
      </c>
      <c r="ED1555" s="171">
        <v>1</v>
      </c>
      <c r="EE1555" s="171">
        <v>0</v>
      </c>
      <c r="EF1555" s="580">
        <f t="shared" si="151"/>
        <v>0</v>
      </c>
      <c r="EG1555" s="552" t="s">
        <v>15488</v>
      </c>
      <c r="EH1555" s="551">
        <v>0</v>
      </c>
      <c r="EI1555" s="552" t="s">
        <v>137</v>
      </c>
      <c r="EJ1555" s="171">
        <v>1</v>
      </c>
      <c r="EK1555" s="171">
        <v>0</v>
      </c>
      <c r="EL1555" s="580">
        <f t="shared" si="152"/>
        <v>0</v>
      </c>
      <c r="EM1555" s="552" t="s">
        <v>9866</v>
      </c>
      <c r="EN1555" s="551">
        <v>1</v>
      </c>
      <c r="EO1555" s="552" t="s">
        <v>9867</v>
      </c>
      <c r="EP1555" s="171">
        <v>1</v>
      </c>
      <c r="EQ1555" s="171">
        <v>0</v>
      </c>
      <c r="ER1555" s="428">
        <f t="shared" si="153"/>
        <v>0</v>
      </c>
      <c r="ES1555" s="552" t="s">
        <v>9868</v>
      </c>
      <c r="ET1555" s="551">
        <v>1</v>
      </c>
      <c r="EU1555" s="552" t="s">
        <v>9869</v>
      </c>
      <c r="EV1555" s="171">
        <v>6</v>
      </c>
      <c r="EW1555" s="171">
        <v>6</v>
      </c>
      <c r="EX1555" s="428">
        <f t="shared" si="154"/>
        <v>1</v>
      </c>
      <c r="EY1555" s="552" t="s">
        <v>137</v>
      </c>
      <c r="EZ1555" s="551">
        <v>0</v>
      </c>
      <c r="FA1555" s="552" t="s">
        <v>137</v>
      </c>
      <c r="FB1555" s="171">
        <v>0</v>
      </c>
      <c r="FC1555" s="171">
        <v>0</v>
      </c>
      <c r="FD1555" s="428" t="str">
        <f t="shared" si="155"/>
        <v/>
      </c>
      <c r="FE1555" s="552" t="s">
        <v>137</v>
      </c>
      <c r="FF1555" s="551">
        <v>0</v>
      </c>
      <c r="FG1555" s="552" t="s">
        <v>137</v>
      </c>
      <c r="FH1555" s="171">
        <v>0</v>
      </c>
      <c r="FI1555" s="171">
        <v>0</v>
      </c>
      <c r="FJ1555" s="428" t="str">
        <f t="shared" si="156"/>
        <v/>
      </c>
      <c r="FK1555" s="552" t="s">
        <v>137</v>
      </c>
      <c r="FL1555" s="551">
        <v>0</v>
      </c>
      <c r="FM1555" s="552" t="s">
        <v>137</v>
      </c>
      <c r="FN1555" s="171">
        <v>0</v>
      </c>
      <c r="FO1555" s="171">
        <v>0</v>
      </c>
      <c r="FP1555" s="428" t="str">
        <f t="shared" si="157"/>
        <v/>
      </c>
      <c r="FQ1555" s="552" t="s">
        <v>137</v>
      </c>
      <c r="FR1555" s="551">
        <v>0</v>
      </c>
      <c r="FS1555" s="552" t="s">
        <v>137</v>
      </c>
      <c r="FT1555" s="171">
        <v>0</v>
      </c>
      <c r="FU1555" s="171">
        <v>0</v>
      </c>
      <c r="FV1555" s="428" t="str">
        <f t="shared" si="158"/>
        <v/>
      </c>
      <c r="FW1555" s="552" t="s">
        <v>137</v>
      </c>
      <c r="FX1555" s="551">
        <v>0</v>
      </c>
      <c r="FY1555" s="552" t="s">
        <v>137</v>
      </c>
      <c r="FZ1555" s="171">
        <v>0</v>
      </c>
      <c r="GA1555" s="171">
        <v>0</v>
      </c>
      <c r="GB1555" s="428" t="str">
        <f t="shared" si="159"/>
        <v/>
      </c>
      <c r="GC1555" s="552" t="s">
        <v>137</v>
      </c>
      <c r="GD1555" s="551">
        <v>0</v>
      </c>
      <c r="GE1555" s="552" t="s">
        <v>137</v>
      </c>
      <c r="GF1555" s="171">
        <v>0</v>
      </c>
      <c r="GG1555" s="171">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0"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1">
        <v>1</v>
      </c>
      <c r="BQ1556" s="171">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1">
        <v>0</v>
      </c>
      <c r="DG1556" s="171">
        <v>0</v>
      </c>
      <c r="DH1556" s="428" t="str">
        <f t="shared" si="147"/>
        <v/>
      </c>
      <c r="DI1556" s="552" t="s">
        <v>137</v>
      </c>
      <c r="DJ1556" s="551">
        <v>0</v>
      </c>
      <c r="DK1556" s="552" t="s">
        <v>137</v>
      </c>
      <c r="DL1556" s="171">
        <v>0</v>
      </c>
      <c r="DM1556" s="171">
        <v>0</v>
      </c>
      <c r="DN1556" s="428" t="str">
        <f t="shared" si="148"/>
        <v/>
      </c>
      <c r="DO1556" s="552" t="s">
        <v>137</v>
      </c>
      <c r="DP1556" s="550">
        <v>0</v>
      </c>
      <c r="DQ1556" s="552" t="s">
        <v>137</v>
      </c>
      <c r="DR1556" s="171">
        <v>10</v>
      </c>
      <c r="DS1556" s="171">
        <v>0</v>
      </c>
      <c r="DT1556" s="428">
        <f t="shared" si="149"/>
        <v>0</v>
      </c>
      <c r="DU1556" s="552" t="s">
        <v>9873</v>
      </c>
      <c r="DV1556" s="551">
        <v>0</v>
      </c>
      <c r="DW1556" s="552" t="s">
        <v>9872</v>
      </c>
      <c r="DX1556" s="171">
        <v>1</v>
      </c>
      <c r="DY1556" s="171">
        <v>0</v>
      </c>
      <c r="DZ1556" s="428">
        <f t="shared" si="150"/>
        <v>0</v>
      </c>
      <c r="EA1556" s="552" t="s">
        <v>9874</v>
      </c>
      <c r="EB1556" s="551">
        <v>0</v>
      </c>
      <c r="EC1556" s="552" t="s">
        <v>137</v>
      </c>
      <c r="ED1556" s="171">
        <v>0</v>
      </c>
      <c r="EE1556" s="171">
        <v>0</v>
      </c>
      <c r="EF1556" s="580" t="str">
        <f t="shared" si="151"/>
        <v/>
      </c>
      <c r="EG1556" s="552" t="s">
        <v>137</v>
      </c>
      <c r="EH1556" s="551">
        <v>0</v>
      </c>
      <c r="EI1556" s="552" t="s">
        <v>137</v>
      </c>
      <c r="EJ1556" s="171">
        <v>1</v>
      </c>
      <c r="EK1556" s="171">
        <v>0</v>
      </c>
      <c r="EL1556" s="580">
        <f t="shared" si="152"/>
        <v>0</v>
      </c>
      <c r="EM1556" s="552" t="s">
        <v>9871</v>
      </c>
      <c r="EN1556" s="551">
        <v>1</v>
      </c>
      <c r="EO1556" s="552" t="s">
        <v>9875</v>
      </c>
      <c r="EP1556" s="171">
        <v>0</v>
      </c>
      <c r="EQ1556" s="171">
        <v>0</v>
      </c>
      <c r="ER1556" s="428" t="str">
        <f t="shared" si="153"/>
        <v/>
      </c>
      <c r="ES1556" s="552" t="s">
        <v>137</v>
      </c>
      <c r="ET1556" s="551">
        <v>0</v>
      </c>
      <c r="EU1556" s="552" t="s">
        <v>137</v>
      </c>
      <c r="EV1556" s="171">
        <v>2</v>
      </c>
      <c r="EW1556" s="171">
        <v>0</v>
      </c>
      <c r="EX1556" s="428">
        <f t="shared" si="154"/>
        <v>0</v>
      </c>
      <c r="EY1556" s="552" t="s">
        <v>9871</v>
      </c>
      <c r="EZ1556" s="551">
        <v>1</v>
      </c>
      <c r="FA1556" s="552" t="s">
        <v>9875</v>
      </c>
      <c r="FB1556" s="171">
        <v>1</v>
      </c>
      <c r="FC1556" s="171">
        <v>0</v>
      </c>
      <c r="FD1556" s="428">
        <f t="shared" si="155"/>
        <v>0</v>
      </c>
      <c r="FE1556" s="552" t="s">
        <v>9876</v>
      </c>
      <c r="FF1556" s="551">
        <v>0</v>
      </c>
      <c r="FG1556" s="552" t="s">
        <v>137</v>
      </c>
      <c r="FH1556" s="171">
        <v>1</v>
      </c>
      <c r="FI1556" s="171">
        <v>0</v>
      </c>
      <c r="FJ1556" s="428">
        <f t="shared" si="156"/>
        <v>0</v>
      </c>
      <c r="FK1556" s="552" t="s">
        <v>9871</v>
      </c>
      <c r="FL1556" s="551">
        <v>1</v>
      </c>
      <c r="FM1556" s="552" t="s">
        <v>9877</v>
      </c>
      <c r="FN1556" s="171">
        <v>0</v>
      </c>
      <c r="FO1556" s="171">
        <v>0</v>
      </c>
      <c r="FP1556" s="428" t="str">
        <f t="shared" si="157"/>
        <v/>
      </c>
      <c r="FQ1556" s="552" t="s">
        <v>137</v>
      </c>
      <c r="FR1556" s="551">
        <v>0</v>
      </c>
      <c r="FS1556" s="552" t="s">
        <v>137</v>
      </c>
      <c r="FT1556" s="171">
        <v>0</v>
      </c>
      <c r="FU1556" s="171">
        <v>0</v>
      </c>
      <c r="FV1556" s="428" t="str">
        <f t="shared" si="158"/>
        <v/>
      </c>
      <c r="FW1556" s="552" t="s">
        <v>137</v>
      </c>
      <c r="FX1556" s="551">
        <v>0</v>
      </c>
      <c r="FY1556" s="552" t="s">
        <v>137</v>
      </c>
      <c r="FZ1556" s="171">
        <v>2</v>
      </c>
      <c r="GA1556" s="171">
        <v>0</v>
      </c>
      <c r="GB1556" s="428">
        <f t="shared" si="159"/>
        <v>0</v>
      </c>
      <c r="GC1556" s="552" t="s">
        <v>1330</v>
      </c>
      <c r="GD1556" s="551">
        <v>2</v>
      </c>
      <c r="GE1556" s="552" t="s">
        <v>956</v>
      </c>
      <c r="GF1556" s="171">
        <v>2</v>
      </c>
      <c r="GG1556" s="171">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0"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1">
        <v>5</v>
      </c>
      <c r="BQ1557" s="171">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1">
        <v>1</v>
      </c>
      <c r="DG1557" s="171">
        <v>1</v>
      </c>
      <c r="DH1557" s="428">
        <f t="shared" si="147"/>
        <v>1</v>
      </c>
      <c r="DI1557" s="552" t="s">
        <v>137</v>
      </c>
      <c r="DJ1557" s="551">
        <v>0</v>
      </c>
      <c r="DK1557" s="552" t="s">
        <v>137</v>
      </c>
      <c r="DL1557" s="171">
        <v>0</v>
      </c>
      <c r="DM1557" s="171">
        <v>0</v>
      </c>
      <c r="DN1557" s="428" t="str">
        <f t="shared" si="148"/>
        <v/>
      </c>
      <c r="DO1557" s="552" t="s">
        <v>137</v>
      </c>
      <c r="DP1557" s="550">
        <v>0</v>
      </c>
      <c r="DQ1557" s="552" t="s">
        <v>137</v>
      </c>
      <c r="DR1557" s="171">
        <v>28</v>
      </c>
      <c r="DS1557" s="171">
        <v>0</v>
      </c>
      <c r="DT1557" s="428">
        <f t="shared" si="149"/>
        <v>0</v>
      </c>
      <c r="DU1557" s="552" t="s">
        <v>9879</v>
      </c>
      <c r="DV1557" s="551">
        <v>0</v>
      </c>
      <c r="DW1557" s="552" t="s">
        <v>137</v>
      </c>
      <c r="DX1557" s="171">
        <v>0</v>
      </c>
      <c r="DY1557" s="171">
        <v>0</v>
      </c>
      <c r="DZ1557" s="428" t="str">
        <f t="shared" si="150"/>
        <v/>
      </c>
      <c r="EA1557" s="552" t="s">
        <v>137</v>
      </c>
      <c r="EB1557" s="551">
        <v>0</v>
      </c>
      <c r="EC1557" s="552" t="s">
        <v>137</v>
      </c>
      <c r="ED1557" s="171">
        <v>5</v>
      </c>
      <c r="EE1557" s="171">
        <v>0</v>
      </c>
      <c r="EF1557" s="580">
        <f t="shared" si="151"/>
        <v>0</v>
      </c>
      <c r="EG1557" s="552" t="s">
        <v>11881</v>
      </c>
      <c r="EH1557" s="551">
        <v>0</v>
      </c>
      <c r="EI1557" s="552" t="s">
        <v>137</v>
      </c>
      <c r="EJ1557" s="171">
        <v>5</v>
      </c>
      <c r="EK1557" s="171">
        <v>0</v>
      </c>
      <c r="EL1557" s="580">
        <f t="shared" si="152"/>
        <v>0</v>
      </c>
      <c r="EM1557" s="552" t="s">
        <v>11882</v>
      </c>
      <c r="EN1557" s="551">
        <v>5</v>
      </c>
      <c r="EO1557" s="552" t="s">
        <v>9862</v>
      </c>
      <c r="EP1557" s="171">
        <v>2</v>
      </c>
      <c r="EQ1557" s="171">
        <v>0</v>
      </c>
      <c r="ER1557" s="428">
        <f t="shared" si="153"/>
        <v>0</v>
      </c>
      <c r="ES1557" s="552" t="s">
        <v>9881</v>
      </c>
      <c r="ET1557" s="551">
        <v>2</v>
      </c>
      <c r="EU1557" s="552" t="s">
        <v>9862</v>
      </c>
      <c r="EV1557" s="171">
        <v>22</v>
      </c>
      <c r="EW1557" s="171">
        <v>9</v>
      </c>
      <c r="EX1557" s="428">
        <f t="shared" si="154"/>
        <v>0.40909090909090912</v>
      </c>
      <c r="EY1557" s="552" t="s">
        <v>9879</v>
      </c>
      <c r="EZ1557" s="551">
        <v>1</v>
      </c>
      <c r="FA1557" s="552" t="s">
        <v>9862</v>
      </c>
      <c r="FB1557" s="171">
        <v>0</v>
      </c>
      <c r="FC1557" s="171">
        <v>0</v>
      </c>
      <c r="FD1557" s="428" t="str">
        <f t="shared" si="155"/>
        <v/>
      </c>
      <c r="FE1557" s="552" t="s">
        <v>137</v>
      </c>
      <c r="FF1557" s="551">
        <v>0</v>
      </c>
      <c r="FG1557" s="552" t="s">
        <v>137</v>
      </c>
      <c r="FH1557" s="171">
        <v>1</v>
      </c>
      <c r="FI1557" s="171">
        <v>0</v>
      </c>
      <c r="FJ1557" s="428">
        <f t="shared" si="156"/>
        <v>0</v>
      </c>
      <c r="FK1557" s="552" t="s">
        <v>11882</v>
      </c>
      <c r="FL1557" s="551">
        <v>1</v>
      </c>
      <c r="FM1557" s="552" t="s">
        <v>16576</v>
      </c>
      <c r="FN1557" s="171">
        <v>0</v>
      </c>
      <c r="FO1557" s="171">
        <v>0</v>
      </c>
      <c r="FP1557" s="428" t="str">
        <f t="shared" si="157"/>
        <v/>
      </c>
      <c r="FQ1557" s="552" t="s">
        <v>137</v>
      </c>
      <c r="FR1557" s="551">
        <v>0</v>
      </c>
      <c r="FS1557" s="552" t="s">
        <v>137</v>
      </c>
      <c r="FT1557" s="171">
        <v>0</v>
      </c>
      <c r="FU1557" s="171">
        <v>0</v>
      </c>
      <c r="FV1557" s="428" t="str">
        <f t="shared" si="158"/>
        <v/>
      </c>
      <c r="FW1557" s="552" t="s">
        <v>137</v>
      </c>
      <c r="FX1557" s="551">
        <v>0</v>
      </c>
      <c r="FY1557" s="552" t="s">
        <v>137</v>
      </c>
      <c r="FZ1557" s="171">
        <v>4</v>
      </c>
      <c r="GA1557" s="171">
        <v>4</v>
      </c>
      <c r="GB1557" s="428">
        <f t="shared" si="159"/>
        <v>1</v>
      </c>
      <c r="GC1557" s="552" t="s">
        <v>137</v>
      </c>
      <c r="GD1557" s="551">
        <v>0</v>
      </c>
      <c r="GE1557" s="552" t="s">
        <v>137</v>
      </c>
      <c r="GF1557" s="171">
        <v>0</v>
      </c>
      <c r="GG1557" s="171">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0"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0"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1">
        <v>1</v>
      </c>
      <c r="BQ1559" s="171">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1">
        <v>0</v>
      </c>
      <c r="DG1559" s="171">
        <v>0</v>
      </c>
      <c r="DH1559" s="331" t="s">
        <v>148</v>
      </c>
      <c r="DI1559" s="552" t="s">
        <v>137</v>
      </c>
      <c r="DJ1559" s="551">
        <v>0</v>
      </c>
      <c r="DK1559" s="552" t="s">
        <v>137</v>
      </c>
      <c r="DL1559" s="171">
        <v>3</v>
      </c>
      <c r="DM1559" s="171">
        <v>0</v>
      </c>
      <c r="DN1559" s="331">
        <v>0</v>
      </c>
      <c r="DO1559" s="552" t="s">
        <v>1806</v>
      </c>
      <c r="DP1559" s="550">
        <v>0</v>
      </c>
      <c r="DQ1559" s="552" t="s">
        <v>137</v>
      </c>
      <c r="DR1559" s="171">
        <v>23</v>
      </c>
      <c r="DS1559" s="171">
        <v>0</v>
      </c>
      <c r="DT1559" s="331">
        <v>0</v>
      </c>
      <c r="DU1559" s="552" t="s">
        <v>9887</v>
      </c>
      <c r="DV1559" s="551">
        <v>0</v>
      </c>
      <c r="DW1559" s="552" t="s">
        <v>137</v>
      </c>
      <c r="DX1559" s="171">
        <v>0</v>
      </c>
      <c r="DY1559" s="171">
        <v>0</v>
      </c>
      <c r="DZ1559" s="331" t="s">
        <v>148</v>
      </c>
      <c r="EA1559" s="552" t="s">
        <v>137</v>
      </c>
      <c r="EB1559" s="551">
        <v>0</v>
      </c>
      <c r="EC1559" s="552" t="s">
        <v>137</v>
      </c>
      <c r="ED1559" s="171">
        <v>0</v>
      </c>
      <c r="EE1559" s="171">
        <v>0</v>
      </c>
      <c r="EF1559" s="575" t="s">
        <v>148</v>
      </c>
      <c r="EG1559" s="552" t="s">
        <v>137</v>
      </c>
      <c r="EH1559" s="551">
        <v>0</v>
      </c>
      <c r="EI1559" s="552" t="s">
        <v>137</v>
      </c>
      <c r="EJ1559" s="171">
        <v>1</v>
      </c>
      <c r="EK1559" s="171">
        <v>0</v>
      </c>
      <c r="EL1559" s="575">
        <v>0</v>
      </c>
      <c r="EM1559" s="552" t="s">
        <v>9888</v>
      </c>
      <c r="EN1559" s="551">
        <v>1</v>
      </c>
      <c r="EO1559" s="552" t="s">
        <v>9889</v>
      </c>
      <c r="EP1559" s="171">
        <v>1</v>
      </c>
      <c r="EQ1559" s="171">
        <v>0</v>
      </c>
      <c r="ER1559" s="331">
        <v>0</v>
      </c>
      <c r="ES1559" s="552" t="s">
        <v>16116</v>
      </c>
      <c r="ET1559" s="551"/>
      <c r="EU1559" s="552"/>
      <c r="EV1559" s="171">
        <v>7</v>
      </c>
      <c r="EW1559" s="171">
        <v>0</v>
      </c>
      <c r="EX1559" s="331">
        <v>0</v>
      </c>
      <c r="EY1559" s="552" t="s">
        <v>13736</v>
      </c>
      <c r="EZ1559" s="551">
        <v>0</v>
      </c>
      <c r="FA1559" s="552" t="s">
        <v>137</v>
      </c>
      <c r="FB1559" s="171">
        <v>1</v>
      </c>
      <c r="FC1559" s="171">
        <v>0</v>
      </c>
      <c r="FD1559" s="331">
        <v>0</v>
      </c>
      <c r="FE1559" s="552" t="s">
        <v>16117</v>
      </c>
      <c r="FF1559" s="551">
        <v>1</v>
      </c>
      <c r="FG1559" s="552" t="s">
        <v>16118</v>
      </c>
      <c r="FH1559" s="171">
        <v>0</v>
      </c>
      <c r="FI1559" s="171">
        <v>0</v>
      </c>
      <c r="FJ1559" s="331" t="s">
        <v>148</v>
      </c>
      <c r="FK1559" s="552" t="s">
        <v>137</v>
      </c>
      <c r="FL1559" s="551">
        <v>0</v>
      </c>
      <c r="FM1559" s="552" t="s">
        <v>137</v>
      </c>
      <c r="FN1559" s="171">
        <v>0</v>
      </c>
      <c r="FO1559" s="171">
        <v>0</v>
      </c>
      <c r="FP1559" s="331" t="s">
        <v>148</v>
      </c>
      <c r="FQ1559" s="552" t="s">
        <v>137</v>
      </c>
      <c r="FR1559" s="551">
        <v>0</v>
      </c>
      <c r="FS1559" s="552" t="s">
        <v>137</v>
      </c>
      <c r="FT1559" s="171">
        <v>0</v>
      </c>
      <c r="FU1559" s="171">
        <v>0</v>
      </c>
      <c r="FV1559" s="331" t="s">
        <v>148</v>
      </c>
      <c r="FW1559" s="552" t="s">
        <v>137</v>
      </c>
      <c r="FX1559" s="551">
        <v>0</v>
      </c>
      <c r="FY1559" s="552" t="s">
        <v>137</v>
      </c>
      <c r="FZ1559" s="171">
        <v>1</v>
      </c>
      <c r="GA1559" s="171">
        <v>0</v>
      </c>
      <c r="GB1559" s="331">
        <v>0</v>
      </c>
      <c r="GC1559" s="552" t="s">
        <v>15499</v>
      </c>
      <c r="GD1559" s="551">
        <v>1</v>
      </c>
      <c r="GE1559" s="552" t="s">
        <v>15500</v>
      </c>
      <c r="GF1559" s="171">
        <v>0</v>
      </c>
      <c r="GG1559" s="171">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2"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0"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1">
        <v>2</v>
      </c>
      <c r="BQ1561" s="171">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1">
        <v>1</v>
      </c>
      <c r="DG1561" s="171">
        <v>0</v>
      </c>
      <c r="DH1561" s="331">
        <v>0</v>
      </c>
      <c r="DI1561" s="552" t="s">
        <v>9901</v>
      </c>
      <c r="DJ1561" s="551">
        <v>1</v>
      </c>
      <c r="DK1561" s="552" t="s">
        <v>9901</v>
      </c>
      <c r="DL1561" s="171">
        <v>0</v>
      </c>
      <c r="DM1561" s="171">
        <v>0</v>
      </c>
      <c r="DN1561" s="331" t="s">
        <v>148</v>
      </c>
      <c r="DO1561" s="552" t="s">
        <v>137</v>
      </c>
      <c r="DP1561" s="550">
        <v>0</v>
      </c>
      <c r="DQ1561" s="552" t="s">
        <v>137</v>
      </c>
      <c r="DR1561" s="171">
        <v>17</v>
      </c>
      <c r="DS1561" s="171">
        <v>0</v>
      </c>
      <c r="DT1561" s="331">
        <v>0</v>
      </c>
      <c r="DU1561" s="552" t="s">
        <v>9902</v>
      </c>
      <c r="DV1561" s="551">
        <v>0</v>
      </c>
      <c r="DW1561" s="552" t="s">
        <v>137</v>
      </c>
      <c r="DX1561" s="171">
        <v>1</v>
      </c>
      <c r="DY1561" s="171">
        <v>0</v>
      </c>
      <c r="DZ1561" s="331">
        <v>0</v>
      </c>
      <c r="EA1561" s="552" t="s">
        <v>9903</v>
      </c>
      <c r="EB1561" s="551">
        <v>0</v>
      </c>
      <c r="EC1561" s="552" t="s">
        <v>137</v>
      </c>
      <c r="ED1561" s="171">
        <v>0</v>
      </c>
      <c r="EE1561" s="171">
        <v>0</v>
      </c>
      <c r="EF1561" s="575" t="s">
        <v>148</v>
      </c>
      <c r="EG1561" s="552" t="s">
        <v>137</v>
      </c>
      <c r="EH1561" s="551">
        <v>0</v>
      </c>
      <c r="EI1561" s="552" t="s">
        <v>137</v>
      </c>
      <c r="EJ1561" s="171">
        <v>1</v>
      </c>
      <c r="EK1561" s="171">
        <v>0</v>
      </c>
      <c r="EL1561" s="575">
        <v>0</v>
      </c>
      <c r="EM1561" s="552" t="s">
        <v>9904</v>
      </c>
      <c r="EN1561" s="551">
        <v>1</v>
      </c>
      <c r="EO1561" s="552" t="s">
        <v>9905</v>
      </c>
      <c r="EP1561" s="171">
        <v>3</v>
      </c>
      <c r="EQ1561" s="171">
        <v>0</v>
      </c>
      <c r="ER1561" s="331">
        <v>0</v>
      </c>
      <c r="ES1561" s="552" t="s">
        <v>16127</v>
      </c>
      <c r="ET1561" s="551">
        <v>1</v>
      </c>
      <c r="EU1561" s="552" t="s">
        <v>9906</v>
      </c>
      <c r="EV1561" s="171">
        <v>2</v>
      </c>
      <c r="EW1561" s="171">
        <v>0</v>
      </c>
      <c r="EX1561" s="331">
        <v>0</v>
      </c>
      <c r="EY1561" s="552" t="s">
        <v>16128</v>
      </c>
      <c r="EZ1561" s="551">
        <v>1</v>
      </c>
      <c r="FA1561" s="552" t="s">
        <v>13737</v>
      </c>
      <c r="FB1561" s="171">
        <v>1</v>
      </c>
      <c r="FC1561" s="171">
        <v>1</v>
      </c>
      <c r="FD1561" s="331">
        <v>1</v>
      </c>
      <c r="FE1561" s="552" t="s">
        <v>137</v>
      </c>
      <c r="FF1561" s="551">
        <v>0</v>
      </c>
      <c r="FG1561" s="552" t="s">
        <v>137</v>
      </c>
      <c r="FH1561" s="171">
        <v>0</v>
      </c>
      <c r="FI1561" s="171">
        <v>0</v>
      </c>
      <c r="FJ1561" s="331" t="s">
        <v>148</v>
      </c>
      <c r="FK1561" s="552" t="s">
        <v>137</v>
      </c>
      <c r="FL1561" s="551">
        <v>0</v>
      </c>
      <c r="FM1561" s="552" t="s">
        <v>137</v>
      </c>
      <c r="FN1561" s="171">
        <v>0</v>
      </c>
      <c r="FO1561" s="171">
        <v>0</v>
      </c>
      <c r="FP1561" s="331" t="s">
        <v>148</v>
      </c>
      <c r="FQ1561" s="552" t="s">
        <v>137</v>
      </c>
      <c r="FR1561" s="551">
        <v>0</v>
      </c>
      <c r="FS1561" s="552" t="s">
        <v>137</v>
      </c>
      <c r="FT1561" s="171">
        <v>0</v>
      </c>
      <c r="FU1561" s="171">
        <v>0</v>
      </c>
      <c r="FV1561" s="331" t="s">
        <v>148</v>
      </c>
      <c r="FW1561" s="552" t="s">
        <v>137</v>
      </c>
      <c r="FX1561" s="551">
        <v>0</v>
      </c>
      <c r="FY1561" s="552" t="s">
        <v>137</v>
      </c>
      <c r="FZ1561" s="171">
        <v>2</v>
      </c>
      <c r="GA1561" s="171">
        <v>1</v>
      </c>
      <c r="GB1561" s="331">
        <v>0.5</v>
      </c>
      <c r="GC1561" s="552" t="s">
        <v>16129</v>
      </c>
      <c r="GD1561" s="551">
        <v>0</v>
      </c>
      <c r="GE1561" s="552" t="s">
        <v>137</v>
      </c>
      <c r="GF1561" s="171">
        <v>3</v>
      </c>
      <c r="GG1561" s="171">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0"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1">
        <v>2</v>
      </c>
      <c r="BQ1562" s="171">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1">
        <v>1</v>
      </c>
      <c r="DG1562" s="171">
        <v>1</v>
      </c>
      <c r="DH1562" s="331">
        <v>1</v>
      </c>
      <c r="DI1562" s="552"/>
      <c r="DJ1562" s="551">
        <v>0</v>
      </c>
      <c r="DK1562" s="552" t="s">
        <v>137</v>
      </c>
      <c r="DL1562" s="171">
        <v>2</v>
      </c>
      <c r="DM1562" s="171">
        <v>2</v>
      </c>
      <c r="DN1562" s="331">
        <v>1</v>
      </c>
      <c r="DO1562" s="552" t="s">
        <v>137</v>
      </c>
      <c r="DP1562" s="550">
        <v>0</v>
      </c>
      <c r="DQ1562" s="552" t="s">
        <v>137</v>
      </c>
      <c r="DR1562" s="171">
        <v>31</v>
      </c>
      <c r="DS1562" s="171">
        <v>0</v>
      </c>
      <c r="DT1562" s="331">
        <v>0</v>
      </c>
      <c r="DU1562" s="552" t="s">
        <v>9908</v>
      </c>
      <c r="DV1562" s="551">
        <v>0</v>
      </c>
      <c r="DW1562" s="552" t="s">
        <v>137</v>
      </c>
      <c r="DX1562" s="171">
        <v>5</v>
      </c>
      <c r="DY1562" s="171">
        <v>2</v>
      </c>
      <c r="DZ1562" s="331">
        <v>0.4</v>
      </c>
      <c r="EA1562" s="552" t="s">
        <v>9909</v>
      </c>
      <c r="EB1562" s="551">
        <v>0</v>
      </c>
      <c r="EC1562" s="552" t="s">
        <v>137</v>
      </c>
      <c r="ED1562" s="171">
        <v>0</v>
      </c>
      <c r="EE1562" s="171">
        <v>0</v>
      </c>
      <c r="EF1562" s="575" t="s">
        <v>148</v>
      </c>
      <c r="EG1562" s="552" t="s">
        <v>137</v>
      </c>
      <c r="EH1562" s="551">
        <v>0</v>
      </c>
      <c r="EI1562" s="552" t="s">
        <v>137</v>
      </c>
      <c r="EJ1562" s="171">
        <v>4</v>
      </c>
      <c r="EK1562" s="171">
        <v>0</v>
      </c>
      <c r="EL1562" s="575">
        <v>0</v>
      </c>
      <c r="EM1562" s="552" t="s">
        <v>9910</v>
      </c>
      <c r="EN1562" s="551">
        <v>0</v>
      </c>
      <c r="EO1562" s="552" t="s">
        <v>137</v>
      </c>
      <c r="EP1562" s="171">
        <v>1</v>
      </c>
      <c r="EQ1562" s="171">
        <v>0</v>
      </c>
      <c r="ER1562" s="331">
        <v>0</v>
      </c>
      <c r="ES1562" s="552" t="s">
        <v>9911</v>
      </c>
      <c r="ET1562" s="551">
        <v>1</v>
      </c>
      <c r="EU1562" s="552" t="s">
        <v>9912</v>
      </c>
      <c r="EV1562" s="171">
        <v>5</v>
      </c>
      <c r="EW1562" s="171">
        <v>1</v>
      </c>
      <c r="EX1562" s="331">
        <v>0.2</v>
      </c>
      <c r="EY1562" s="552" t="s">
        <v>13738</v>
      </c>
      <c r="EZ1562" s="551">
        <v>4</v>
      </c>
      <c r="FA1562" s="552" t="s">
        <v>13738</v>
      </c>
      <c r="FB1562" s="171">
        <v>0</v>
      </c>
      <c r="FC1562" s="171">
        <v>0</v>
      </c>
      <c r="FD1562" s="331" t="s">
        <v>148</v>
      </c>
      <c r="FE1562" s="552" t="s">
        <v>137</v>
      </c>
      <c r="FF1562" s="551">
        <v>0</v>
      </c>
      <c r="FG1562" s="552" t="s">
        <v>137</v>
      </c>
      <c r="FH1562" s="171">
        <v>0</v>
      </c>
      <c r="FI1562" s="171">
        <v>0</v>
      </c>
      <c r="FJ1562" s="331" t="s">
        <v>148</v>
      </c>
      <c r="FK1562" s="552" t="s">
        <v>137</v>
      </c>
      <c r="FL1562" s="551">
        <v>0</v>
      </c>
      <c r="FM1562" s="552" t="s">
        <v>137</v>
      </c>
      <c r="FN1562" s="171">
        <v>0</v>
      </c>
      <c r="FO1562" s="171">
        <v>0</v>
      </c>
      <c r="FP1562" s="331" t="s">
        <v>148</v>
      </c>
      <c r="FQ1562" s="552" t="s">
        <v>137</v>
      </c>
      <c r="FR1562" s="551">
        <v>0</v>
      </c>
      <c r="FS1562" s="552" t="s">
        <v>137</v>
      </c>
      <c r="FT1562" s="171">
        <v>0</v>
      </c>
      <c r="FU1562" s="171">
        <v>0</v>
      </c>
      <c r="FV1562" s="331" t="s">
        <v>148</v>
      </c>
      <c r="FW1562" s="552" t="s">
        <v>137</v>
      </c>
      <c r="FX1562" s="551">
        <v>0</v>
      </c>
      <c r="FY1562" s="552" t="s">
        <v>137</v>
      </c>
      <c r="FZ1562" s="171">
        <v>6</v>
      </c>
      <c r="GA1562" s="171">
        <v>5</v>
      </c>
      <c r="GB1562" s="331">
        <v>0.83333333333333337</v>
      </c>
      <c r="GC1562" s="552" t="s">
        <v>13895</v>
      </c>
      <c r="GD1562" s="551">
        <v>1</v>
      </c>
      <c r="GE1562" s="552" t="s">
        <v>13895</v>
      </c>
      <c r="GF1562" s="171">
        <v>1</v>
      </c>
      <c r="GG1562" s="171">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0"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1">
        <v>1</v>
      </c>
      <c r="BQ1563" s="171">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1">
        <v>0</v>
      </c>
      <c r="DG1563" s="171">
        <v>0</v>
      </c>
      <c r="DH1563" s="331" t="s">
        <v>148</v>
      </c>
      <c r="DI1563" s="552" t="s">
        <v>137</v>
      </c>
      <c r="DJ1563" s="551">
        <v>0</v>
      </c>
      <c r="DK1563" s="552" t="s">
        <v>137</v>
      </c>
      <c r="DL1563" s="171">
        <v>1</v>
      </c>
      <c r="DM1563" s="171">
        <v>1</v>
      </c>
      <c r="DN1563" s="331">
        <v>1</v>
      </c>
      <c r="DO1563" s="552" t="s">
        <v>137</v>
      </c>
      <c r="DP1563" s="550">
        <v>0</v>
      </c>
      <c r="DQ1563" s="552" t="s">
        <v>137</v>
      </c>
      <c r="DR1563" s="171">
        <v>44</v>
      </c>
      <c r="DS1563" s="171">
        <v>0</v>
      </c>
      <c r="DT1563" s="331">
        <v>0</v>
      </c>
      <c r="DU1563" s="552" t="s">
        <v>16133</v>
      </c>
      <c r="DV1563" s="551">
        <v>0</v>
      </c>
      <c r="DW1563" s="552" t="s">
        <v>137</v>
      </c>
      <c r="DX1563" s="171">
        <v>0</v>
      </c>
      <c r="DY1563" s="171">
        <v>0</v>
      </c>
      <c r="DZ1563" s="331" t="s">
        <v>148</v>
      </c>
      <c r="EA1563" s="552" t="s">
        <v>137</v>
      </c>
      <c r="EB1563" s="551">
        <v>0</v>
      </c>
      <c r="EC1563" s="552" t="s">
        <v>137</v>
      </c>
      <c r="ED1563" s="171">
        <v>1</v>
      </c>
      <c r="EE1563" s="171">
        <v>1</v>
      </c>
      <c r="EF1563" s="575">
        <v>1</v>
      </c>
      <c r="EG1563" s="552" t="s">
        <v>137</v>
      </c>
      <c r="EH1563" s="551">
        <v>0</v>
      </c>
      <c r="EI1563" s="552" t="s">
        <v>137</v>
      </c>
      <c r="EJ1563" s="171">
        <v>2</v>
      </c>
      <c r="EK1563" s="171">
        <v>0</v>
      </c>
      <c r="EL1563" s="575">
        <v>0</v>
      </c>
      <c r="EM1563" s="552" t="s">
        <v>9917</v>
      </c>
      <c r="EN1563" s="551">
        <v>2</v>
      </c>
      <c r="EO1563" s="552" t="s">
        <v>9918</v>
      </c>
      <c r="EP1563" s="171">
        <v>1</v>
      </c>
      <c r="EQ1563" s="171">
        <v>0</v>
      </c>
      <c r="ER1563" s="331">
        <v>0</v>
      </c>
      <c r="ES1563" s="552" t="s">
        <v>9919</v>
      </c>
      <c r="ET1563" s="551">
        <v>1</v>
      </c>
      <c r="EU1563" s="552" t="s">
        <v>9918</v>
      </c>
      <c r="EV1563" s="171">
        <v>13</v>
      </c>
      <c r="EW1563" s="171">
        <v>1</v>
      </c>
      <c r="EX1563" s="331">
        <v>7.6923076923076927E-2</v>
      </c>
      <c r="EY1563" s="552" t="s">
        <v>13739</v>
      </c>
      <c r="EZ1563" s="551">
        <v>12</v>
      </c>
      <c r="FA1563" s="552" t="s">
        <v>16134</v>
      </c>
      <c r="FB1563" s="171">
        <v>1</v>
      </c>
      <c r="FC1563" s="171">
        <v>1</v>
      </c>
      <c r="FD1563" s="331">
        <v>1</v>
      </c>
      <c r="FE1563" s="552" t="s">
        <v>137</v>
      </c>
      <c r="FF1563" s="551">
        <v>0</v>
      </c>
      <c r="FG1563" s="552" t="s">
        <v>137</v>
      </c>
      <c r="FH1563" s="171">
        <v>0</v>
      </c>
      <c r="FI1563" s="171">
        <v>0</v>
      </c>
      <c r="FJ1563" s="331" t="s">
        <v>148</v>
      </c>
      <c r="FK1563" s="552"/>
      <c r="FL1563" s="551">
        <v>0</v>
      </c>
      <c r="FM1563" s="552" t="s">
        <v>137</v>
      </c>
      <c r="FN1563" s="171">
        <v>0</v>
      </c>
      <c r="FO1563" s="171">
        <v>0</v>
      </c>
      <c r="FP1563" s="331" t="s">
        <v>148</v>
      </c>
      <c r="FQ1563" s="552" t="s">
        <v>137</v>
      </c>
      <c r="FR1563" s="551">
        <v>0</v>
      </c>
      <c r="FS1563" s="552" t="s">
        <v>137</v>
      </c>
      <c r="FT1563" s="171">
        <v>0</v>
      </c>
      <c r="FU1563" s="171">
        <v>0</v>
      </c>
      <c r="FV1563" s="331" t="s">
        <v>148</v>
      </c>
      <c r="FW1563" s="552" t="s">
        <v>137</v>
      </c>
      <c r="FX1563" s="551">
        <v>0</v>
      </c>
      <c r="FY1563" s="552" t="s">
        <v>137</v>
      </c>
      <c r="FZ1563" s="171">
        <v>5</v>
      </c>
      <c r="GA1563" s="171">
        <v>4</v>
      </c>
      <c r="GB1563" s="331">
        <v>0.8</v>
      </c>
      <c r="GC1563" s="552" t="s">
        <v>9920</v>
      </c>
      <c r="GD1563" s="551">
        <v>1</v>
      </c>
      <c r="GE1563" s="552" t="s">
        <v>15502</v>
      </c>
      <c r="GF1563" s="171">
        <v>4</v>
      </c>
      <c r="GG1563" s="171">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0"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1">
        <v>4</v>
      </c>
      <c r="BQ1564" s="171">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1">
        <v>0</v>
      </c>
      <c r="DG1564" s="171">
        <v>0</v>
      </c>
      <c r="DH1564" s="331" t="s">
        <v>148</v>
      </c>
      <c r="DI1564" s="552" t="s">
        <v>137</v>
      </c>
      <c r="DJ1564" s="551">
        <v>0</v>
      </c>
      <c r="DK1564" s="552" t="s">
        <v>137</v>
      </c>
      <c r="DL1564" s="171">
        <v>1</v>
      </c>
      <c r="DM1564" s="171">
        <v>0</v>
      </c>
      <c r="DN1564" s="331">
        <v>0</v>
      </c>
      <c r="DO1564" s="552" t="s">
        <v>9925</v>
      </c>
      <c r="DP1564" s="550">
        <v>0</v>
      </c>
      <c r="DQ1564" s="552" t="s">
        <v>137</v>
      </c>
      <c r="DR1564" s="171">
        <v>28</v>
      </c>
      <c r="DS1564" s="171">
        <v>0</v>
      </c>
      <c r="DT1564" s="331">
        <v>0</v>
      </c>
      <c r="DU1564" s="552" t="s">
        <v>16136</v>
      </c>
      <c r="DV1564" s="551">
        <v>0</v>
      </c>
      <c r="DW1564" s="552" t="s">
        <v>137</v>
      </c>
      <c r="DX1564" s="171">
        <v>0</v>
      </c>
      <c r="DY1564" s="171">
        <v>0</v>
      </c>
      <c r="DZ1564" s="331" t="s">
        <v>148</v>
      </c>
      <c r="EA1564" s="552" t="s">
        <v>137</v>
      </c>
      <c r="EB1564" s="551">
        <v>0</v>
      </c>
      <c r="EC1564" s="552" t="s">
        <v>137</v>
      </c>
      <c r="ED1564" s="171">
        <v>0</v>
      </c>
      <c r="EE1564" s="171">
        <v>0</v>
      </c>
      <c r="EF1564" s="575" t="s">
        <v>148</v>
      </c>
      <c r="EG1564" s="552" t="s">
        <v>137</v>
      </c>
      <c r="EH1564" s="551">
        <v>0</v>
      </c>
      <c r="EI1564" s="552" t="s">
        <v>137</v>
      </c>
      <c r="EJ1564" s="171">
        <v>4</v>
      </c>
      <c r="EK1564" s="171">
        <v>0</v>
      </c>
      <c r="EL1564" s="575">
        <v>0</v>
      </c>
      <c r="EM1564" s="552" t="s">
        <v>16137</v>
      </c>
      <c r="EN1564" s="551">
        <v>4</v>
      </c>
      <c r="EO1564" s="552" t="s">
        <v>12625</v>
      </c>
      <c r="EP1564" s="171">
        <v>2</v>
      </c>
      <c r="EQ1564" s="171">
        <v>2</v>
      </c>
      <c r="ER1564" s="331">
        <v>1</v>
      </c>
      <c r="ES1564" s="552" t="s">
        <v>137</v>
      </c>
      <c r="ET1564" s="551">
        <v>0</v>
      </c>
      <c r="EU1564" s="552" t="s">
        <v>137</v>
      </c>
      <c r="EV1564" s="171">
        <v>9</v>
      </c>
      <c r="EW1564" s="171">
        <v>5</v>
      </c>
      <c r="EX1564" s="331">
        <v>0.55555555555555558</v>
      </c>
      <c r="EY1564" s="552" t="s">
        <v>13740</v>
      </c>
      <c r="EZ1564" s="551">
        <v>4</v>
      </c>
      <c r="FA1564" s="552" t="s">
        <v>13741</v>
      </c>
      <c r="FB1564" s="171">
        <v>2</v>
      </c>
      <c r="FC1564" s="171">
        <v>2</v>
      </c>
      <c r="FD1564" s="331">
        <v>1</v>
      </c>
      <c r="FE1564" s="552" t="s">
        <v>137</v>
      </c>
      <c r="FF1564" s="551">
        <v>0</v>
      </c>
      <c r="FG1564" s="552" t="s">
        <v>137</v>
      </c>
      <c r="FH1564" s="171">
        <v>0</v>
      </c>
      <c r="FI1564" s="171">
        <v>0</v>
      </c>
      <c r="FJ1564" s="331" t="s">
        <v>148</v>
      </c>
      <c r="FK1564" s="552" t="s">
        <v>137</v>
      </c>
      <c r="FL1564" s="551">
        <v>0</v>
      </c>
      <c r="FM1564" s="552" t="s">
        <v>137</v>
      </c>
      <c r="FN1564" s="171">
        <v>0</v>
      </c>
      <c r="FO1564" s="171">
        <v>0</v>
      </c>
      <c r="FP1564" s="331" t="s">
        <v>148</v>
      </c>
      <c r="FQ1564" s="552"/>
      <c r="FR1564" s="551"/>
      <c r="FS1564" s="552"/>
      <c r="FT1564" s="171">
        <v>0</v>
      </c>
      <c r="FU1564" s="171">
        <v>0</v>
      </c>
      <c r="FV1564" s="331" t="s">
        <v>148</v>
      </c>
      <c r="FW1564" s="552" t="s">
        <v>137</v>
      </c>
      <c r="FX1564" s="551">
        <v>0</v>
      </c>
      <c r="FY1564" s="552" t="s">
        <v>137</v>
      </c>
      <c r="FZ1564" s="171">
        <v>5</v>
      </c>
      <c r="GA1564" s="171">
        <v>5</v>
      </c>
      <c r="GB1564" s="331">
        <v>1</v>
      </c>
      <c r="GC1564" s="552" t="s">
        <v>137</v>
      </c>
      <c r="GD1564" s="551">
        <v>0</v>
      </c>
      <c r="GE1564" s="552" t="s">
        <v>137</v>
      </c>
      <c r="GF1564" s="171">
        <v>6</v>
      </c>
      <c r="GG1564" s="171">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0"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1">
        <v>2</v>
      </c>
      <c r="BQ1565" s="171">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1">
        <v>0</v>
      </c>
      <c r="DG1565" s="171">
        <v>0</v>
      </c>
      <c r="DH1565" s="331" t="s">
        <v>148</v>
      </c>
      <c r="DI1565" s="552" t="s">
        <v>137</v>
      </c>
      <c r="DJ1565" s="551">
        <v>0</v>
      </c>
      <c r="DK1565" s="552" t="s">
        <v>137</v>
      </c>
      <c r="DL1565" s="171">
        <v>0</v>
      </c>
      <c r="DM1565" s="171">
        <v>0</v>
      </c>
      <c r="DN1565" s="331" t="s">
        <v>148</v>
      </c>
      <c r="DO1565" s="552" t="s">
        <v>137</v>
      </c>
      <c r="DP1565" s="550">
        <v>0</v>
      </c>
      <c r="DQ1565" s="552" t="s">
        <v>137</v>
      </c>
      <c r="DR1565" s="171">
        <v>10</v>
      </c>
      <c r="DS1565" s="171">
        <v>0</v>
      </c>
      <c r="DT1565" s="331">
        <v>0</v>
      </c>
      <c r="DU1565" s="552" t="s">
        <v>9927</v>
      </c>
      <c r="DV1565" s="551">
        <v>0</v>
      </c>
      <c r="DW1565" s="552" t="s">
        <v>137</v>
      </c>
      <c r="DX1565" s="171">
        <v>0</v>
      </c>
      <c r="DY1565" s="171">
        <v>0</v>
      </c>
      <c r="DZ1565" s="331" t="s">
        <v>148</v>
      </c>
      <c r="EA1565" s="552" t="s">
        <v>137</v>
      </c>
      <c r="EB1565" s="551">
        <v>0</v>
      </c>
      <c r="EC1565" s="552" t="s">
        <v>137</v>
      </c>
      <c r="ED1565" s="171">
        <v>0</v>
      </c>
      <c r="EE1565" s="171">
        <v>0</v>
      </c>
      <c r="EF1565" s="575" t="s">
        <v>148</v>
      </c>
      <c r="EG1565" s="552" t="s">
        <v>137</v>
      </c>
      <c r="EH1565" s="551">
        <v>0</v>
      </c>
      <c r="EI1565" s="552" t="s">
        <v>137</v>
      </c>
      <c r="EJ1565" s="171">
        <v>1</v>
      </c>
      <c r="EK1565" s="171">
        <v>0</v>
      </c>
      <c r="EL1565" s="575">
        <v>0</v>
      </c>
      <c r="EM1565" s="552" t="s">
        <v>16140</v>
      </c>
      <c r="EN1565" s="551">
        <v>1</v>
      </c>
      <c r="EO1565" s="552" t="s">
        <v>16141</v>
      </c>
      <c r="EP1565" s="171">
        <v>0</v>
      </c>
      <c r="EQ1565" s="171">
        <v>0</v>
      </c>
      <c r="ER1565" s="331" t="s">
        <v>148</v>
      </c>
      <c r="ES1565" s="552" t="s">
        <v>137</v>
      </c>
      <c r="ET1565" s="551">
        <v>0</v>
      </c>
      <c r="EU1565" s="552" t="s">
        <v>137</v>
      </c>
      <c r="EV1565" s="171">
        <v>12</v>
      </c>
      <c r="EW1565" s="171">
        <v>2</v>
      </c>
      <c r="EX1565" s="331">
        <v>0.16666666666666666</v>
      </c>
      <c r="EY1565" s="552" t="s">
        <v>13742</v>
      </c>
      <c r="EZ1565" s="551">
        <v>1</v>
      </c>
      <c r="FA1565" s="552" t="s">
        <v>13743</v>
      </c>
      <c r="FB1565" s="171">
        <v>0</v>
      </c>
      <c r="FC1565" s="171">
        <v>0</v>
      </c>
      <c r="FD1565" s="331" t="s">
        <v>148</v>
      </c>
      <c r="FE1565" s="552" t="s">
        <v>137</v>
      </c>
      <c r="FF1565" s="551">
        <v>0</v>
      </c>
      <c r="FG1565" s="552" t="s">
        <v>137</v>
      </c>
      <c r="FH1565" s="171">
        <v>0</v>
      </c>
      <c r="FI1565" s="171">
        <v>0</v>
      </c>
      <c r="FJ1565" s="331" t="s">
        <v>148</v>
      </c>
      <c r="FK1565" s="552" t="s">
        <v>137</v>
      </c>
      <c r="FL1565" s="551">
        <v>0</v>
      </c>
      <c r="FM1565" s="552" t="s">
        <v>137</v>
      </c>
      <c r="FN1565" s="171">
        <v>0</v>
      </c>
      <c r="FO1565" s="171">
        <v>0</v>
      </c>
      <c r="FP1565" s="331" t="s">
        <v>148</v>
      </c>
      <c r="FQ1565" s="552" t="s">
        <v>137</v>
      </c>
      <c r="FR1565" s="551">
        <v>0</v>
      </c>
      <c r="FS1565" s="552" t="s">
        <v>137</v>
      </c>
      <c r="FT1565" s="171">
        <v>0</v>
      </c>
      <c r="FU1565" s="171">
        <v>0</v>
      </c>
      <c r="FV1565" s="331" t="s">
        <v>148</v>
      </c>
      <c r="FW1565" s="552" t="s">
        <v>137</v>
      </c>
      <c r="FX1565" s="551">
        <v>0</v>
      </c>
      <c r="FY1565" s="552" t="s">
        <v>137</v>
      </c>
      <c r="FZ1565" s="171">
        <v>2</v>
      </c>
      <c r="GA1565" s="171">
        <v>2</v>
      </c>
      <c r="GB1565" s="331">
        <v>1</v>
      </c>
      <c r="GC1565" s="552" t="s">
        <v>137</v>
      </c>
      <c r="GD1565" s="551">
        <v>0</v>
      </c>
      <c r="GE1565" s="552" t="s">
        <v>137</v>
      </c>
      <c r="GF1565" s="171">
        <v>1</v>
      </c>
      <c r="GG1565" s="171">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0"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1">
        <v>0</v>
      </c>
      <c r="BQ1566" s="171">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1">
        <v>0</v>
      </c>
      <c r="DG1566" s="171">
        <v>0</v>
      </c>
      <c r="DH1566" s="331" t="s">
        <v>148</v>
      </c>
      <c r="DI1566" s="552" t="s">
        <v>137</v>
      </c>
      <c r="DJ1566" s="551">
        <v>0</v>
      </c>
      <c r="DK1566" s="552" t="s">
        <v>137</v>
      </c>
      <c r="DL1566" s="171">
        <v>0</v>
      </c>
      <c r="DM1566" s="171">
        <v>0</v>
      </c>
      <c r="DN1566" s="331" t="s">
        <v>148</v>
      </c>
      <c r="DO1566" s="552" t="s">
        <v>137</v>
      </c>
      <c r="DP1566" s="550">
        <v>0</v>
      </c>
      <c r="DQ1566" s="552" t="s">
        <v>137</v>
      </c>
      <c r="DR1566" s="171">
        <v>20</v>
      </c>
      <c r="DS1566" s="171">
        <v>0</v>
      </c>
      <c r="DT1566" s="331">
        <v>0</v>
      </c>
      <c r="DU1566" s="552" t="s">
        <v>15507</v>
      </c>
      <c r="DV1566" s="551">
        <v>0</v>
      </c>
      <c r="DW1566" s="552" t="s">
        <v>137</v>
      </c>
      <c r="DX1566" s="171">
        <v>0</v>
      </c>
      <c r="DY1566" s="171">
        <v>0</v>
      </c>
      <c r="DZ1566" s="331" t="s">
        <v>148</v>
      </c>
      <c r="EA1566" s="552" t="s">
        <v>137</v>
      </c>
      <c r="EB1566" s="551">
        <v>0</v>
      </c>
      <c r="EC1566" s="552" t="s">
        <v>137</v>
      </c>
      <c r="ED1566" s="171">
        <v>1</v>
      </c>
      <c r="EE1566" s="171">
        <v>0</v>
      </c>
      <c r="EF1566" s="575">
        <v>0</v>
      </c>
      <c r="EG1566" s="552" t="s">
        <v>16148</v>
      </c>
      <c r="EH1566" s="551">
        <v>0</v>
      </c>
      <c r="EI1566" s="552"/>
      <c r="EJ1566" s="171">
        <v>4</v>
      </c>
      <c r="EK1566" s="171">
        <v>0</v>
      </c>
      <c r="EL1566" s="575">
        <v>0</v>
      </c>
      <c r="EM1566" s="552" t="s">
        <v>15508</v>
      </c>
      <c r="EN1566" s="551">
        <v>4</v>
      </c>
      <c r="EO1566" s="552" t="s">
        <v>16149</v>
      </c>
      <c r="EP1566" s="171">
        <v>2</v>
      </c>
      <c r="EQ1566" s="171">
        <v>1</v>
      </c>
      <c r="ER1566" s="331">
        <v>0.5</v>
      </c>
      <c r="ES1566" s="552" t="s">
        <v>15509</v>
      </c>
      <c r="ET1566" s="551">
        <v>1</v>
      </c>
      <c r="EU1566" s="552" t="s">
        <v>15510</v>
      </c>
      <c r="EV1566" s="171">
        <v>14</v>
      </c>
      <c r="EW1566" s="171">
        <v>1</v>
      </c>
      <c r="EX1566" s="331">
        <v>7.1428571428571425E-2</v>
      </c>
      <c r="EY1566" s="552" t="s">
        <v>16150</v>
      </c>
      <c r="EZ1566" s="551">
        <v>0</v>
      </c>
      <c r="FA1566" s="552" t="s">
        <v>137</v>
      </c>
      <c r="FB1566" s="171">
        <v>0</v>
      </c>
      <c r="FC1566" s="171">
        <v>0</v>
      </c>
      <c r="FD1566" s="331" t="s">
        <v>148</v>
      </c>
      <c r="FE1566" s="552" t="s">
        <v>137</v>
      </c>
      <c r="FF1566" s="551">
        <v>0</v>
      </c>
      <c r="FG1566" s="552" t="s">
        <v>137</v>
      </c>
      <c r="FH1566" s="171">
        <v>0</v>
      </c>
      <c r="FI1566" s="171">
        <v>0</v>
      </c>
      <c r="FJ1566" s="331" t="s">
        <v>148</v>
      </c>
      <c r="FK1566" s="552" t="s">
        <v>137</v>
      </c>
      <c r="FL1566" s="551">
        <v>0</v>
      </c>
      <c r="FM1566" s="552" t="s">
        <v>137</v>
      </c>
      <c r="FN1566" s="171">
        <v>0</v>
      </c>
      <c r="FO1566" s="171">
        <v>0</v>
      </c>
      <c r="FP1566" s="331" t="s">
        <v>148</v>
      </c>
      <c r="FQ1566" s="552" t="s">
        <v>137</v>
      </c>
      <c r="FR1566" s="551">
        <v>0</v>
      </c>
      <c r="FS1566" s="552" t="s">
        <v>137</v>
      </c>
      <c r="FT1566" s="171">
        <v>0</v>
      </c>
      <c r="FU1566" s="171">
        <v>0</v>
      </c>
      <c r="FV1566" s="331" t="s">
        <v>148</v>
      </c>
      <c r="FW1566" s="552" t="s">
        <v>137</v>
      </c>
      <c r="FX1566" s="551">
        <v>0</v>
      </c>
      <c r="FY1566" s="552" t="s">
        <v>137</v>
      </c>
      <c r="FZ1566" s="171">
        <v>4</v>
      </c>
      <c r="GA1566" s="171">
        <v>4</v>
      </c>
      <c r="GB1566" s="331">
        <v>1</v>
      </c>
      <c r="GC1566" s="552" t="s">
        <v>137</v>
      </c>
      <c r="GD1566" s="551">
        <v>0</v>
      </c>
      <c r="GE1566" s="552" t="s">
        <v>137</v>
      </c>
      <c r="GF1566" s="171">
        <v>0</v>
      </c>
      <c r="GG1566" s="171">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0"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1">
        <v>3</v>
      </c>
      <c r="BQ1567" s="171">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1">
        <v>0</v>
      </c>
      <c r="DG1567" s="171">
        <v>0</v>
      </c>
      <c r="DH1567" s="331" t="s">
        <v>148</v>
      </c>
      <c r="DI1567" s="552" t="s">
        <v>137</v>
      </c>
      <c r="DJ1567" s="551">
        <v>0</v>
      </c>
      <c r="DK1567" s="552" t="s">
        <v>137</v>
      </c>
      <c r="DL1567" s="171">
        <v>2</v>
      </c>
      <c r="DM1567" s="171">
        <v>0</v>
      </c>
      <c r="DN1567" s="331">
        <v>0</v>
      </c>
      <c r="DO1567" s="552" t="s">
        <v>9934</v>
      </c>
      <c r="DP1567" s="550">
        <v>0</v>
      </c>
      <c r="DQ1567" s="552" t="s">
        <v>137</v>
      </c>
      <c r="DR1567" s="171">
        <v>51</v>
      </c>
      <c r="DS1567" s="171">
        <v>0</v>
      </c>
      <c r="DT1567" s="331">
        <v>0</v>
      </c>
      <c r="DU1567" s="552" t="s">
        <v>9935</v>
      </c>
      <c r="DV1567" s="551">
        <v>0</v>
      </c>
      <c r="DW1567" s="552" t="s">
        <v>137</v>
      </c>
      <c r="DX1567" s="171">
        <v>2</v>
      </c>
      <c r="DY1567" s="171">
        <v>0</v>
      </c>
      <c r="DZ1567" s="331">
        <v>0</v>
      </c>
      <c r="EA1567" s="552" t="s">
        <v>11886</v>
      </c>
      <c r="EB1567" s="551">
        <v>0</v>
      </c>
      <c r="EC1567" s="552" t="s">
        <v>137</v>
      </c>
      <c r="ED1567" s="171">
        <v>0</v>
      </c>
      <c r="EE1567" s="171">
        <v>0</v>
      </c>
      <c r="EF1567" s="575" t="s">
        <v>148</v>
      </c>
      <c r="EG1567" s="552" t="s">
        <v>137</v>
      </c>
      <c r="EH1567" s="551">
        <v>0</v>
      </c>
      <c r="EI1567" s="552" t="s">
        <v>137</v>
      </c>
      <c r="EJ1567" s="171">
        <v>4</v>
      </c>
      <c r="EK1567" s="171">
        <v>0</v>
      </c>
      <c r="EL1567" s="575">
        <v>0</v>
      </c>
      <c r="EM1567" s="552" t="s">
        <v>16152</v>
      </c>
      <c r="EN1567" s="551">
        <v>4</v>
      </c>
      <c r="EO1567" s="552" t="s">
        <v>16152</v>
      </c>
      <c r="EP1567" s="171">
        <v>2</v>
      </c>
      <c r="EQ1567" s="171">
        <v>0</v>
      </c>
      <c r="ER1567" s="331">
        <v>0</v>
      </c>
      <c r="ES1567" s="552" t="s">
        <v>16153</v>
      </c>
      <c r="ET1567" s="551">
        <v>1</v>
      </c>
      <c r="EU1567" s="552" t="s">
        <v>16153</v>
      </c>
      <c r="EV1567" s="171">
        <v>6</v>
      </c>
      <c r="EW1567" s="171">
        <v>2</v>
      </c>
      <c r="EX1567" s="331">
        <v>0.33333333333333331</v>
      </c>
      <c r="EY1567" s="552" t="s">
        <v>9936</v>
      </c>
      <c r="EZ1567" s="551">
        <v>5</v>
      </c>
      <c r="FA1567" s="552" t="s">
        <v>9937</v>
      </c>
      <c r="FB1567" s="171">
        <v>0</v>
      </c>
      <c r="FC1567" s="171">
        <v>0</v>
      </c>
      <c r="FD1567" s="331" t="s">
        <v>148</v>
      </c>
      <c r="FE1567" s="552" t="s">
        <v>137</v>
      </c>
      <c r="FF1567" s="551">
        <v>0</v>
      </c>
      <c r="FG1567" s="552" t="s">
        <v>137</v>
      </c>
      <c r="FH1567" s="171">
        <v>0</v>
      </c>
      <c r="FI1567" s="171">
        <v>0</v>
      </c>
      <c r="FJ1567" s="331" t="s">
        <v>148</v>
      </c>
      <c r="FK1567" s="552" t="s">
        <v>137</v>
      </c>
      <c r="FL1567" s="551">
        <v>0</v>
      </c>
      <c r="FM1567" s="552" t="s">
        <v>137</v>
      </c>
      <c r="FN1567" s="171">
        <v>0</v>
      </c>
      <c r="FO1567" s="171">
        <v>0</v>
      </c>
      <c r="FP1567" s="331" t="s">
        <v>148</v>
      </c>
      <c r="FQ1567" s="552" t="s">
        <v>137</v>
      </c>
      <c r="FR1567" s="551">
        <v>0</v>
      </c>
      <c r="FS1567" s="552" t="s">
        <v>137</v>
      </c>
      <c r="FT1567" s="171">
        <v>0</v>
      </c>
      <c r="FU1567" s="171">
        <v>0</v>
      </c>
      <c r="FV1567" s="331" t="s">
        <v>148</v>
      </c>
      <c r="FW1567" s="552" t="s">
        <v>137</v>
      </c>
      <c r="FX1567" s="551">
        <v>0</v>
      </c>
      <c r="FY1567" s="552" t="s">
        <v>137</v>
      </c>
      <c r="FZ1567" s="171">
        <v>5</v>
      </c>
      <c r="GA1567" s="171">
        <v>3</v>
      </c>
      <c r="GB1567" s="331">
        <v>0.6</v>
      </c>
      <c r="GC1567" s="552" t="s">
        <v>9938</v>
      </c>
      <c r="GD1567" s="551">
        <v>2</v>
      </c>
      <c r="GE1567" s="552" t="s">
        <v>9939</v>
      </c>
      <c r="GF1567" s="171">
        <v>0</v>
      </c>
      <c r="GG1567" s="171">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0"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1">
        <v>1</v>
      </c>
      <c r="BQ1568" s="171">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1">
        <v>0</v>
      </c>
      <c r="DG1568" s="171">
        <v>0</v>
      </c>
      <c r="DH1568" s="331" t="s">
        <v>148</v>
      </c>
      <c r="DI1568" s="552" t="s">
        <v>137</v>
      </c>
      <c r="DJ1568" s="551">
        <v>0</v>
      </c>
      <c r="DK1568" s="552" t="s">
        <v>137</v>
      </c>
      <c r="DL1568" s="171">
        <v>1</v>
      </c>
      <c r="DM1568" s="171">
        <v>1</v>
      </c>
      <c r="DN1568" s="331">
        <v>1</v>
      </c>
      <c r="DO1568" s="552" t="s">
        <v>137</v>
      </c>
      <c r="DP1568" s="550">
        <v>0</v>
      </c>
      <c r="DQ1568" s="552" t="s">
        <v>137</v>
      </c>
      <c r="DR1568" s="171">
        <v>28</v>
      </c>
      <c r="DS1568" s="171">
        <v>0</v>
      </c>
      <c r="DT1568" s="331">
        <v>0</v>
      </c>
      <c r="DU1568" s="552" t="s">
        <v>1274</v>
      </c>
      <c r="DV1568" s="551">
        <v>0</v>
      </c>
      <c r="DW1568" s="552" t="s">
        <v>137</v>
      </c>
      <c r="DX1568" s="171">
        <v>1</v>
      </c>
      <c r="DY1568" s="171">
        <v>1</v>
      </c>
      <c r="DZ1568" s="331">
        <v>1</v>
      </c>
      <c r="EA1568" s="552" t="s">
        <v>137</v>
      </c>
      <c r="EB1568" s="551">
        <v>0</v>
      </c>
      <c r="EC1568" s="552" t="s">
        <v>137</v>
      </c>
      <c r="ED1568" s="171">
        <v>0</v>
      </c>
      <c r="EE1568" s="171">
        <v>0</v>
      </c>
      <c r="EF1568" s="575" t="s">
        <v>148</v>
      </c>
      <c r="EG1568" s="552" t="s">
        <v>137</v>
      </c>
      <c r="EH1568" s="551">
        <v>0</v>
      </c>
      <c r="EI1568" s="552" t="s">
        <v>137</v>
      </c>
      <c r="EJ1568" s="171">
        <v>2</v>
      </c>
      <c r="EK1568" s="171">
        <v>0</v>
      </c>
      <c r="EL1568" s="575">
        <v>0</v>
      </c>
      <c r="EM1568" s="552" t="s">
        <v>1274</v>
      </c>
      <c r="EN1568" s="551">
        <v>2</v>
      </c>
      <c r="EO1568" s="552" t="s">
        <v>12626</v>
      </c>
      <c r="EP1568" s="171">
        <v>0</v>
      </c>
      <c r="EQ1568" s="171">
        <v>0</v>
      </c>
      <c r="ER1568" s="331" t="s">
        <v>148</v>
      </c>
      <c r="ES1568" s="552" t="s">
        <v>137</v>
      </c>
      <c r="ET1568" s="551">
        <v>0</v>
      </c>
      <c r="EU1568" s="552" t="s">
        <v>137</v>
      </c>
      <c r="EV1568" s="171">
        <v>6</v>
      </c>
      <c r="EW1568" s="171">
        <v>0</v>
      </c>
      <c r="EX1568" s="331">
        <v>0</v>
      </c>
      <c r="EY1568" s="552" t="s">
        <v>1274</v>
      </c>
      <c r="EZ1568" s="551">
        <v>0</v>
      </c>
      <c r="FA1568" s="552" t="s">
        <v>137</v>
      </c>
      <c r="FB1568" s="171">
        <v>0</v>
      </c>
      <c r="FC1568" s="171">
        <v>0</v>
      </c>
      <c r="FD1568" s="331" t="s">
        <v>148</v>
      </c>
      <c r="FE1568" s="552" t="s">
        <v>137</v>
      </c>
      <c r="FF1568" s="551">
        <v>0</v>
      </c>
      <c r="FG1568" s="552" t="s">
        <v>137</v>
      </c>
      <c r="FH1568" s="171">
        <v>0</v>
      </c>
      <c r="FI1568" s="171">
        <v>0</v>
      </c>
      <c r="FJ1568" s="331" t="s">
        <v>148</v>
      </c>
      <c r="FK1568" s="552" t="s">
        <v>137</v>
      </c>
      <c r="FL1568" s="551">
        <v>0</v>
      </c>
      <c r="FM1568" s="552" t="s">
        <v>137</v>
      </c>
      <c r="FN1568" s="171">
        <v>0</v>
      </c>
      <c r="FO1568" s="171">
        <v>0</v>
      </c>
      <c r="FP1568" s="331" t="s">
        <v>148</v>
      </c>
      <c r="FQ1568" s="552" t="s">
        <v>137</v>
      </c>
      <c r="FR1568" s="551">
        <v>0</v>
      </c>
      <c r="FS1568" s="552" t="s">
        <v>137</v>
      </c>
      <c r="FT1568" s="171">
        <v>0</v>
      </c>
      <c r="FU1568" s="171">
        <v>0</v>
      </c>
      <c r="FV1568" s="331" t="s">
        <v>148</v>
      </c>
      <c r="FW1568" s="552" t="s">
        <v>137</v>
      </c>
      <c r="FX1568" s="551">
        <v>0</v>
      </c>
      <c r="FY1568" s="552" t="s">
        <v>137</v>
      </c>
      <c r="FZ1568" s="171">
        <v>4</v>
      </c>
      <c r="GA1568" s="171">
        <v>0</v>
      </c>
      <c r="GB1568" s="331">
        <v>0</v>
      </c>
      <c r="GC1568" s="552" t="s">
        <v>1274</v>
      </c>
      <c r="GD1568" s="551">
        <v>1</v>
      </c>
      <c r="GE1568" s="552" t="s">
        <v>13896</v>
      </c>
      <c r="GF1568" s="171">
        <v>5</v>
      </c>
      <c r="GG1568" s="171">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0"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1">
        <v>2</v>
      </c>
      <c r="BQ1569" s="171">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1">
        <v>0</v>
      </c>
      <c r="DG1569" s="171">
        <v>0</v>
      </c>
      <c r="DH1569" s="331" t="s">
        <v>148</v>
      </c>
      <c r="DI1569" s="552" t="s">
        <v>137</v>
      </c>
      <c r="DJ1569" s="551">
        <v>0</v>
      </c>
      <c r="DK1569" s="552" t="s">
        <v>137</v>
      </c>
      <c r="DL1569" s="171">
        <v>3</v>
      </c>
      <c r="DM1569" s="171">
        <v>0</v>
      </c>
      <c r="DN1569" s="331">
        <v>0</v>
      </c>
      <c r="DO1569" s="552" t="s">
        <v>9946</v>
      </c>
      <c r="DP1569" s="550">
        <v>0</v>
      </c>
      <c r="DQ1569" s="552" t="s">
        <v>137</v>
      </c>
      <c r="DR1569" s="171">
        <v>126</v>
      </c>
      <c r="DS1569" s="171">
        <v>126</v>
      </c>
      <c r="DT1569" s="331">
        <v>1</v>
      </c>
      <c r="DU1569" s="552" t="s">
        <v>137</v>
      </c>
      <c r="DV1569" s="551">
        <v>0</v>
      </c>
      <c r="DW1569" s="552" t="s">
        <v>137</v>
      </c>
      <c r="DX1569" s="171">
        <v>2</v>
      </c>
      <c r="DY1569" s="171">
        <v>0</v>
      </c>
      <c r="DZ1569" s="331">
        <v>0</v>
      </c>
      <c r="EA1569" s="552" t="s">
        <v>9947</v>
      </c>
      <c r="EB1569" s="551">
        <v>0</v>
      </c>
      <c r="EC1569" s="552" t="s">
        <v>137</v>
      </c>
      <c r="ED1569" s="171">
        <v>4</v>
      </c>
      <c r="EE1569" s="171">
        <v>1</v>
      </c>
      <c r="EF1569" s="575">
        <v>0.25</v>
      </c>
      <c r="EG1569" s="552" t="s">
        <v>16160</v>
      </c>
      <c r="EH1569" s="551">
        <v>0</v>
      </c>
      <c r="EI1569" s="552" t="s">
        <v>137</v>
      </c>
      <c r="EJ1569" s="171">
        <v>4</v>
      </c>
      <c r="EK1569" s="171">
        <v>0</v>
      </c>
      <c r="EL1569" s="575">
        <v>0</v>
      </c>
      <c r="EM1569" s="552" t="s">
        <v>9948</v>
      </c>
      <c r="EN1569" s="551">
        <v>4</v>
      </c>
      <c r="EO1569" s="552" t="s">
        <v>16161</v>
      </c>
      <c r="EP1569" s="171">
        <v>13</v>
      </c>
      <c r="EQ1569" s="171">
        <v>0</v>
      </c>
      <c r="ER1569" s="331">
        <v>0</v>
      </c>
      <c r="ES1569" s="552" t="s">
        <v>11887</v>
      </c>
      <c r="ET1569" s="551">
        <v>9</v>
      </c>
      <c r="EU1569" s="552" t="s">
        <v>15511</v>
      </c>
      <c r="EV1569" s="171">
        <v>10</v>
      </c>
      <c r="EW1569" s="171">
        <v>0</v>
      </c>
      <c r="EX1569" s="331">
        <v>0</v>
      </c>
      <c r="EY1569" s="552" t="s">
        <v>15512</v>
      </c>
      <c r="EZ1569" s="551">
        <v>10</v>
      </c>
      <c r="FA1569" s="552" t="s">
        <v>13744</v>
      </c>
      <c r="FB1569" s="171">
        <v>2</v>
      </c>
      <c r="FC1569" s="171">
        <v>2</v>
      </c>
      <c r="FD1569" s="331">
        <v>1</v>
      </c>
      <c r="FE1569" s="552" t="s">
        <v>137</v>
      </c>
      <c r="FF1569" s="551">
        <v>0</v>
      </c>
      <c r="FG1569" s="552" t="s">
        <v>137</v>
      </c>
      <c r="FH1569" s="171">
        <v>2</v>
      </c>
      <c r="FI1569" s="171">
        <v>1</v>
      </c>
      <c r="FJ1569" s="331">
        <v>0.5</v>
      </c>
      <c r="FK1569" s="552" t="s">
        <v>9949</v>
      </c>
      <c r="FL1569" s="551">
        <v>0</v>
      </c>
      <c r="FM1569" s="306" t="s">
        <v>137</v>
      </c>
      <c r="FN1569" s="171">
        <v>0</v>
      </c>
      <c r="FO1569" s="171">
        <v>0</v>
      </c>
      <c r="FP1569" s="331" t="s">
        <v>148</v>
      </c>
      <c r="FQ1569" s="552" t="s">
        <v>137</v>
      </c>
      <c r="FR1569" s="551">
        <v>0</v>
      </c>
      <c r="FS1569" s="552" t="s">
        <v>137</v>
      </c>
      <c r="FT1569" s="171">
        <v>0</v>
      </c>
      <c r="FU1569" s="171">
        <v>0</v>
      </c>
      <c r="FV1569" s="331" t="s">
        <v>148</v>
      </c>
      <c r="FW1569" s="552" t="s">
        <v>137</v>
      </c>
      <c r="FX1569" s="551">
        <v>0</v>
      </c>
      <c r="FY1569" s="552" t="s">
        <v>137</v>
      </c>
      <c r="FZ1569" s="171">
        <v>14</v>
      </c>
      <c r="GA1569" s="171">
        <v>9</v>
      </c>
      <c r="GB1569" s="331">
        <v>0.6428571428571429</v>
      </c>
      <c r="GC1569" s="552" t="s">
        <v>9950</v>
      </c>
      <c r="GD1569" s="551">
        <v>4</v>
      </c>
      <c r="GE1569" s="552" t="s">
        <v>9951</v>
      </c>
      <c r="GF1569" s="171">
        <v>5</v>
      </c>
      <c r="GG1569" s="171">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0"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1">
        <v>1</v>
      </c>
      <c r="BQ1570" s="171">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1">
        <v>0</v>
      </c>
      <c r="DG1570" s="171">
        <v>0</v>
      </c>
      <c r="DH1570" s="331" t="s">
        <v>148</v>
      </c>
      <c r="DI1570" s="552" t="s">
        <v>137</v>
      </c>
      <c r="DJ1570" s="551">
        <v>0</v>
      </c>
      <c r="DK1570" s="552" t="s">
        <v>137</v>
      </c>
      <c r="DL1570" s="171">
        <v>0</v>
      </c>
      <c r="DM1570" s="171">
        <v>0</v>
      </c>
      <c r="DN1570" s="331" t="s">
        <v>148</v>
      </c>
      <c r="DO1570" s="552" t="s">
        <v>137</v>
      </c>
      <c r="DP1570" s="550">
        <v>0</v>
      </c>
      <c r="DQ1570" s="552" t="s">
        <v>137</v>
      </c>
      <c r="DR1570" s="171">
        <v>18</v>
      </c>
      <c r="DS1570" s="171">
        <v>0</v>
      </c>
      <c r="DT1570" s="331">
        <v>0</v>
      </c>
      <c r="DU1570" s="552" t="s">
        <v>9956</v>
      </c>
      <c r="DV1570" s="551">
        <v>0</v>
      </c>
      <c r="DW1570" s="552" t="s">
        <v>137</v>
      </c>
      <c r="DX1570" s="171">
        <v>0</v>
      </c>
      <c r="DY1570" s="171">
        <v>0</v>
      </c>
      <c r="DZ1570" s="331" t="s">
        <v>148</v>
      </c>
      <c r="EA1570" s="552" t="s">
        <v>137</v>
      </c>
      <c r="EB1570" s="551">
        <v>0</v>
      </c>
      <c r="EC1570" s="552" t="s">
        <v>137</v>
      </c>
      <c r="ED1570" s="171">
        <v>0</v>
      </c>
      <c r="EE1570" s="171">
        <v>0</v>
      </c>
      <c r="EF1570" s="575" t="s">
        <v>148</v>
      </c>
      <c r="EG1570" s="552" t="s">
        <v>137</v>
      </c>
      <c r="EH1570" s="551">
        <v>0</v>
      </c>
      <c r="EI1570" s="552" t="s">
        <v>137</v>
      </c>
      <c r="EJ1570" s="171">
        <v>3</v>
      </c>
      <c r="EK1570" s="171">
        <v>3</v>
      </c>
      <c r="EL1570" s="575">
        <v>1</v>
      </c>
      <c r="EM1570" s="552" t="s">
        <v>137</v>
      </c>
      <c r="EN1570" s="551">
        <v>0</v>
      </c>
      <c r="EO1570" s="552" t="s">
        <v>137</v>
      </c>
      <c r="EP1570" s="171">
        <v>0</v>
      </c>
      <c r="EQ1570" s="171">
        <v>0</v>
      </c>
      <c r="ER1570" s="331" t="s">
        <v>148</v>
      </c>
      <c r="ES1570" s="552" t="s">
        <v>137</v>
      </c>
      <c r="ET1570" s="551">
        <v>0</v>
      </c>
      <c r="EU1570" s="552" t="s">
        <v>137</v>
      </c>
      <c r="EV1570" s="171">
        <v>6</v>
      </c>
      <c r="EW1570" s="171">
        <v>0</v>
      </c>
      <c r="EX1570" s="331">
        <v>0</v>
      </c>
      <c r="EY1570" s="552" t="s">
        <v>12478</v>
      </c>
      <c r="EZ1570" s="551">
        <v>6</v>
      </c>
      <c r="FA1570" s="552" t="s">
        <v>9957</v>
      </c>
      <c r="FB1570" s="171">
        <v>1</v>
      </c>
      <c r="FC1570" s="171">
        <v>0</v>
      </c>
      <c r="FD1570" s="331">
        <v>0</v>
      </c>
      <c r="FE1570" s="552" t="s">
        <v>12478</v>
      </c>
      <c r="FF1570" s="551">
        <v>1</v>
      </c>
      <c r="FG1570" s="552" t="s">
        <v>9957</v>
      </c>
      <c r="FH1570" s="171">
        <v>1</v>
      </c>
      <c r="FI1570" s="171">
        <v>0</v>
      </c>
      <c r="FJ1570" s="331">
        <v>0</v>
      </c>
      <c r="FK1570" s="552" t="s">
        <v>15513</v>
      </c>
      <c r="FL1570" s="551">
        <v>1</v>
      </c>
      <c r="FM1570" s="550" t="s">
        <v>19014</v>
      </c>
      <c r="FN1570" s="171">
        <v>0</v>
      </c>
      <c r="FO1570" s="171">
        <v>0</v>
      </c>
      <c r="FP1570" s="331" t="s">
        <v>148</v>
      </c>
      <c r="FQ1570" s="552" t="s">
        <v>137</v>
      </c>
      <c r="FR1570" s="551">
        <v>0</v>
      </c>
      <c r="FS1570" s="552" t="s">
        <v>137</v>
      </c>
      <c r="FT1570" s="171">
        <v>0</v>
      </c>
      <c r="FU1570" s="171">
        <v>0</v>
      </c>
      <c r="FV1570" s="331" t="s">
        <v>148</v>
      </c>
      <c r="FW1570" s="552" t="s">
        <v>137</v>
      </c>
      <c r="FX1570" s="551">
        <v>0</v>
      </c>
      <c r="FY1570" s="552" t="s">
        <v>137</v>
      </c>
      <c r="FZ1570" s="171">
        <v>2</v>
      </c>
      <c r="GA1570" s="171">
        <v>2</v>
      </c>
      <c r="GB1570" s="331">
        <v>1</v>
      </c>
      <c r="GC1570" s="552" t="s">
        <v>137</v>
      </c>
      <c r="GD1570" s="551">
        <v>0</v>
      </c>
      <c r="GE1570" s="552" t="s">
        <v>137</v>
      </c>
      <c r="GF1570" s="171">
        <v>3</v>
      </c>
      <c r="GG1570" s="171">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0"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1">
        <v>1</v>
      </c>
      <c r="BQ1571" s="171">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1">
        <v>0</v>
      </c>
      <c r="DG1571" s="171">
        <v>0</v>
      </c>
      <c r="DH1571" s="331" t="s">
        <v>148</v>
      </c>
      <c r="DI1571" s="552" t="s">
        <v>137</v>
      </c>
      <c r="DJ1571" s="551">
        <v>0</v>
      </c>
      <c r="DK1571" s="552" t="s">
        <v>137</v>
      </c>
      <c r="DL1571" s="171">
        <v>0</v>
      </c>
      <c r="DM1571" s="171">
        <v>0</v>
      </c>
      <c r="DN1571" s="331" t="s">
        <v>148</v>
      </c>
      <c r="DO1571" s="552" t="s">
        <v>137</v>
      </c>
      <c r="DP1571" s="550">
        <v>0</v>
      </c>
      <c r="DQ1571" s="552" t="s">
        <v>137</v>
      </c>
      <c r="DR1571" s="171">
        <v>15</v>
      </c>
      <c r="DS1571" s="171">
        <v>0</v>
      </c>
      <c r="DT1571" s="331">
        <v>0</v>
      </c>
      <c r="DU1571" s="552" t="s">
        <v>1088</v>
      </c>
      <c r="DV1571" s="551">
        <v>0</v>
      </c>
      <c r="DW1571" s="552" t="s">
        <v>137</v>
      </c>
      <c r="DX1571" s="171">
        <v>2</v>
      </c>
      <c r="DY1571" s="171">
        <v>0</v>
      </c>
      <c r="DZ1571" s="331">
        <v>0</v>
      </c>
      <c r="EA1571" s="552" t="s">
        <v>9960</v>
      </c>
      <c r="EB1571" s="551">
        <v>0</v>
      </c>
      <c r="EC1571" s="552" t="s">
        <v>137</v>
      </c>
      <c r="ED1571" s="171">
        <v>0</v>
      </c>
      <c r="EE1571" s="171">
        <v>0</v>
      </c>
      <c r="EF1571" s="575" t="s">
        <v>148</v>
      </c>
      <c r="EG1571" s="552" t="s">
        <v>137</v>
      </c>
      <c r="EH1571" s="551">
        <v>0</v>
      </c>
      <c r="EI1571" s="552" t="s">
        <v>137</v>
      </c>
      <c r="EJ1571" s="171">
        <v>0</v>
      </c>
      <c r="EK1571" s="171">
        <v>0</v>
      </c>
      <c r="EL1571" s="575" t="s">
        <v>148</v>
      </c>
      <c r="EM1571" s="552" t="s">
        <v>137</v>
      </c>
      <c r="EN1571" s="551">
        <v>0</v>
      </c>
      <c r="EO1571" s="552" t="s">
        <v>137</v>
      </c>
      <c r="EP1571" s="171">
        <v>0</v>
      </c>
      <c r="EQ1571" s="171">
        <v>0</v>
      </c>
      <c r="ER1571" s="331" t="s">
        <v>148</v>
      </c>
      <c r="ES1571" s="552" t="s">
        <v>137</v>
      </c>
      <c r="ET1571" s="551">
        <v>0</v>
      </c>
      <c r="EU1571" s="552" t="s">
        <v>137</v>
      </c>
      <c r="EV1571" s="171">
        <v>2</v>
      </c>
      <c r="EW1571" s="171">
        <v>0</v>
      </c>
      <c r="EX1571" s="331">
        <v>0</v>
      </c>
      <c r="EY1571" s="552" t="s">
        <v>13745</v>
      </c>
      <c r="EZ1571" s="551">
        <v>1</v>
      </c>
      <c r="FA1571" s="552" t="s">
        <v>13746</v>
      </c>
      <c r="FB1571" s="171">
        <v>1</v>
      </c>
      <c r="FC1571" s="171">
        <v>1</v>
      </c>
      <c r="FD1571" s="331">
        <v>1</v>
      </c>
      <c r="FE1571" s="552" t="s">
        <v>137</v>
      </c>
      <c r="FF1571" s="551">
        <v>0</v>
      </c>
      <c r="FG1571" s="552" t="s">
        <v>137</v>
      </c>
      <c r="FH1571" s="171">
        <v>0</v>
      </c>
      <c r="FI1571" s="171">
        <v>0</v>
      </c>
      <c r="FJ1571" s="331" t="s">
        <v>148</v>
      </c>
      <c r="FK1571" s="552" t="s">
        <v>137</v>
      </c>
      <c r="FL1571" s="551">
        <v>0</v>
      </c>
      <c r="FM1571" s="237" t="s">
        <v>137</v>
      </c>
      <c r="FN1571" s="171">
        <v>0</v>
      </c>
      <c r="FO1571" s="171">
        <v>0</v>
      </c>
      <c r="FP1571" s="331" t="s">
        <v>148</v>
      </c>
      <c r="FQ1571" s="552" t="s">
        <v>137</v>
      </c>
      <c r="FR1571" s="551">
        <v>0</v>
      </c>
      <c r="FS1571" s="552" t="s">
        <v>137</v>
      </c>
      <c r="FT1571" s="171">
        <v>0</v>
      </c>
      <c r="FU1571" s="171">
        <v>0</v>
      </c>
      <c r="FV1571" s="331" t="s">
        <v>148</v>
      </c>
      <c r="FW1571" s="552" t="s">
        <v>137</v>
      </c>
      <c r="FX1571" s="551">
        <v>0</v>
      </c>
      <c r="FY1571" s="552" t="s">
        <v>137</v>
      </c>
      <c r="FZ1571" s="171">
        <v>2</v>
      </c>
      <c r="GA1571" s="171">
        <v>2</v>
      </c>
      <c r="GB1571" s="331">
        <v>1</v>
      </c>
      <c r="GC1571" s="552" t="s">
        <v>137</v>
      </c>
      <c r="GD1571" s="551">
        <v>0</v>
      </c>
      <c r="GE1571" s="552" t="s">
        <v>137</v>
      </c>
      <c r="GF1571" s="171">
        <v>0</v>
      </c>
      <c r="GG1571" s="171">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0"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1">
        <v>0</v>
      </c>
      <c r="BQ1572" s="171">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1">
        <v>0</v>
      </c>
      <c r="DG1572" s="171">
        <v>0</v>
      </c>
      <c r="DH1572" s="331" t="s">
        <v>148</v>
      </c>
      <c r="DI1572" s="552" t="s">
        <v>137</v>
      </c>
      <c r="DJ1572" s="551">
        <v>0</v>
      </c>
      <c r="DK1572" s="552" t="s">
        <v>137</v>
      </c>
      <c r="DL1572" s="171">
        <v>0</v>
      </c>
      <c r="DM1572" s="171">
        <v>0</v>
      </c>
      <c r="DN1572" s="331" t="s">
        <v>148</v>
      </c>
      <c r="DO1572" s="552" t="s">
        <v>137</v>
      </c>
      <c r="DP1572" s="550">
        <v>0</v>
      </c>
      <c r="DQ1572" s="552" t="s">
        <v>137</v>
      </c>
      <c r="DR1572" s="171">
        <v>3</v>
      </c>
      <c r="DS1572" s="171">
        <v>0</v>
      </c>
      <c r="DT1572" s="331">
        <v>0</v>
      </c>
      <c r="DU1572" s="552" t="s">
        <v>15522</v>
      </c>
      <c r="DV1572" s="551">
        <v>0</v>
      </c>
      <c r="DW1572" s="552" t="s">
        <v>137</v>
      </c>
      <c r="DX1572" s="171">
        <v>0</v>
      </c>
      <c r="DY1572" s="171">
        <v>0</v>
      </c>
      <c r="DZ1572" s="331" t="s">
        <v>148</v>
      </c>
      <c r="EA1572" s="552" t="s">
        <v>137</v>
      </c>
      <c r="EB1572" s="551">
        <v>0</v>
      </c>
      <c r="EC1572" s="552" t="s">
        <v>137</v>
      </c>
      <c r="ED1572" s="171">
        <v>0</v>
      </c>
      <c r="EE1572" s="171">
        <v>0</v>
      </c>
      <c r="EF1572" s="575" t="s">
        <v>148</v>
      </c>
      <c r="EG1572" s="552" t="s">
        <v>137</v>
      </c>
      <c r="EH1572" s="551">
        <v>0</v>
      </c>
      <c r="EI1572" s="552" t="s">
        <v>137</v>
      </c>
      <c r="EJ1572" s="171">
        <v>0</v>
      </c>
      <c r="EK1572" s="171">
        <v>0</v>
      </c>
      <c r="EL1572" s="575" t="s">
        <v>148</v>
      </c>
      <c r="EM1572" s="552" t="s">
        <v>137</v>
      </c>
      <c r="EN1572" s="551">
        <v>0</v>
      </c>
      <c r="EO1572" s="552" t="s">
        <v>137</v>
      </c>
      <c r="EP1572" s="171">
        <v>0</v>
      </c>
      <c r="EQ1572" s="171">
        <v>0</v>
      </c>
      <c r="ER1572" s="331" t="s">
        <v>148</v>
      </c>
      <c r="ES1572" s="552" t="s">
        <v>137</v>
      </c>
      <c r="ET1572" s="551">
        <v>0</v>
      </c>
      <c r="EU1572" s="552" t="s">
        <v>137</v>
      </c>
      <c r="EV1572" s="171">
        <v>1</v>
      </c>
      <c r="EW1572" s="171">
        <v>0</v>
      </c>
      <c r="EX1572" s="331">
        <v>0</v>
      </c>
      <c r="EY1572" s="552" t="s">
        <v>9962</v>
      </c>
      <c r="EZ1572" s="551">
        <v>1</v>
      </c>
      <c r="FA1572" s="552" t="s">
        <v>13747</v>
      </c>
      <c r="FB1572" s="171">
        <v>0</v>
      </c>
      <c r="FC1572" s="171">
        <v>0</v>
      </c>
      <c r="FD1572" s="331" t="s">
        <v>148</v>
      </c>
      <c r="FE1572" s="552" t="s">
        <v>137</v>
      </c>
      <c r="FF1572" s="551">
        <v>0</v>
      </c>
      <c r="FG1572" s="552" t="s">
        <v>137</v>
      </c>
      <c r="FH1572" s="171">
        <v>0</v>
      </c>
      <c r="FI1572" s="171">
        <v>0</v>
      </c>
      <c r="FJ1572" s="331" t="s">
        <v>148</v>
      </c>
      <c r="FK1572" s="552" t="s">
        <v>137</v>
      </c>
      <c r="FL1572" s="551">
        <v>0</v>
      </c>
      <c r="FM1572" s="552" t="s">
        <v>137</v>
      </c>
      <c r="FN1572" s="171">
        <v>0</v>
      </c>
      <c r="FO1572" s="171">
        <v>0</v>
      </c>
      <c r="FP1572" s="331" t="s">
        <v>148</v>
      </c>
      <c r="FQ1572" s="552" t="s">
        <v>137</v>
      </c>
      <c r="FR1572" s="551">
        <v>0</v>
      </c>
      <c r="FS1572" s="552" t="s">
        <v>137</v>
      </c>
      <c r="FT1572" s="171">
        <v>0</v>
      </c>
      <c r="FU1572" s="171">
        <v>0</v>
      </c>
      <c r="FV1572" s="331" t="s">
        <v>148</v>
      </c>
      <c r="FW1572" s="552" t="s">
        <v>137</v>
      </c>
      <c r="FX1572" s="551">
        <v>0</v>
      </c>
      <c r="FY1572" s="552" t="s">
        <v>137</v>
      </c>
      <c r="FZ1572" s="171">
        <v>1</v>
      </c>
      <c r="GA1572" s="171">
        <v>0</v>
      </c>
      <c r="GB1572" s="331">
        <v>0</v>
      </c>
      <c r="GC1572" s="552" t="s">
        <v>9962</v>
      </c>
      <c r="GD1572" s="551">
        <v>1</v>
      </c>
      <c r="GE1572" s="552" t="s">
        <v>13897</v>
      </c>
      <c r="GF1572" s="171">
        <v>0</v>
      </c>
      <c r="GG1572" s="171">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0"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1">
        <v>1</v>
      </c>
      <c r="BQ1573" s="171">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1">
        <v>1</v>
      </c>
      <c r="DG1573" s="171">
        <v>1</v>
      </c>
      <c r="DH1573" s="331">
        <v>1</v>
      </c>
      <c r="DI1573" s="552" t="s">
        <v>137</v>
      </c>
      <c r="DJ1573" s="551">
        <v>0</v>
      </c>
      <c r="DK1573" s="552" t="s">
        <v>137</v>
      </c>
      <c r="DL1573" s="171">
        <v>0</v>
      </c>
      <c r="DM1573" s="171">
        <v>0</v>
      </c>
      <c r="DN1573" s="331" t="s">
        <v>148</v>
      </c>
      <c r="DO1573" s="552" t="s">
        <v>137</v>
      </c>
      <c r="DP1573" s="550">
        <v>0</v>
      </c>
      <c r="DQ1573" s="552" t="s">
        <v>137</v>
      </c>
      <c r="DR1573" s="171">
        <v>10</v>
      </c>
      <c r="DS1573" s="171">
        <v>0</v>
      </c>
      <c r="DT1573" s="331">
        <v>0</v>
      </c>
      <c r="DU1573" s="552" t="s">
        <v>9965</v>
      </c>
      <c r="DV1573" s="551">
        <v>0</v>
      </c>
      <c r="DW1573" s="552" t="s">
        <v>137</v>
      </c>
      <c r="DX1573" s="171">
        <v>0</v>
      </c>
      <c r="DY1573" s="171">
        <v>0</v>
      </c>
      <c r="DZ1573" s="331" t="s">
        <v>148</v>
      </c>
      <c r="EA1573" s="552" t="s">
        <v>137</v>
      </c>
      <c r="EB1573" s="551">
        <v>0</v>
      </c>
      <c r="EC1573" s="552" t="s">
        <v>137</v>
      </c>
      <c r="ED1573" s="171">
        <v>0</v>
      </c>
      <c r="EE1573" s="171">
        <v>0</v>
      </c>
      <c r="EF1573" s="575" t="s">
        <v>148</v>
      </c>
      <c r="EG1573" s="552" t="s">
        <v>137</v>
      </c>
      <c r="EH1573" s="551">
        <v>0</v>
      </c>
      <c r="EI1573" s="552" t="s">
        <v>137</v>
      </c>
      <c r="EJ1573" s="171">
        <v>1</v>
      </c>
      <c r="EK1573" s="171">
        <v>0</v>
      </c>
      <c r="EL1573" s="575">
        <v>0</v>
      </c>
      <c r="EM1573" s="552" t="s">
        <v>9965</v>
      </c>
      <c r="EN1573" s="551">
        <v>1</v>
      </c>
      <c r="EO1573" s="552" t="s">
        <v>9966</v>
      </c>
      <c r="EP1573" s="171">
        <v>0</v>
      </c>
      <c r="EQ1573" s="171">
        <v>0</v>
      </c>
      <c r="ER1573" s="331" t="s">
        <v>148</v>
      </c>
      <c r="ES1573" s="552" t="s">
        <v>137</v>
      </c>
      <c r="ET1573" s="551">
        <v>0</v>
      </c>
      <c r="EU1573" s="552" t="s">
        <v>137</v>
      </c>
      <c r="EV1573" s="171">
        <v>1</v>
      </c>
      <c r="EW1573" s="171">
        <v>0</v>
      </c>
      <c r="EX1573" s="331">
        <v>0</v>
      </c>
      <c r="EY1573" s="552" t="s">
        <v>13748</v>
      </c>
      <c r="EZ1573" s="551">
        <v>1</v>
      </c>
      <c r="FA1573" s="552" t="s">
        <v>13749</v>
      </c>
      <c r="FB1573" s="171">
        <v>0</v>
      </c>
      <c r="FC1573" s="171">
        <v>0</v>
      </c>
      <c r="FD1573" s="331" t="s">
        <v>148</v>
      </c>
      <c r="FE1573" s="552" t="s">
        <v>137</v>
      </c>
      <c r="FF1573" s="551">
        <v>0</v>
      </c>
      <c r="FG1573" s="552" t="s">
        <v>137</v>
      </c>
      <c r="FH1573" s="171">
        <v>0</v>
      </c>
      <c r="FI1573" s="171">
        <v>0</v>
      </c>
      <c r="FJ1573" s="331" t="s">
        <v>148</v>
      </c>
      <c r="FK1573" s="552" t="s">
        <v>137</v>
      </c>
      <c r="FL1573" s="551">
        <v>0</v>
      </c>
      <c r="FM1573" s="552" t="s">
        <v>137</v>
      </c>
      <c r="FN1573" s="171">
        <v>0</v>
      </c>
      <c r="FO1573" s="171">
        <v>0</v>
      </c>
      <c r="FP1573" s="331" t="s">
        <v>148</v>
      </c>
      <c r="FQ1573" s="552" t="s">
        <v>137</v>
      </c>
      <c r="FR1573" s="551">
        <v>0</v>
      </c>
      <c r="FS1573" s="552" t="s">
        <v>137</v>
      </c>
      <c r="FT1573" s="171">
        <v>0</v>
      </c>
      <c r="FU1573" s="171">
        <v>0</v>
      </c>
      <c r="FV1573" s="331" t="s">
        <v>148</v>
      </c>
      <c r="FW1573" s="552" t="s">
        <v>137</v>
      </c>
      <c r="FX1573" s="551">
        <v>0</v>
      </c>
      <c r="FY1573" s="552" t="s">
        <v>137</v>
      </c>
      <c r="FZ1573" s="171">
        <v>1</v>
      </c>
      <c r="GA1573" s="171">
        <v>0</v>
      </c>
      <c r="GB1573" s="331">
        <v>0</v>
      </c>
      <c r="GC1573" s="552" t="s">
        <v>9967</v>
      </c>
      <c r="GD1573" s="551">
        <v>1</v>
      </c>
      <c r="GE1573" s="552" t="s">
        <v>9968</v>
      </c>
      <c r="GF1573" s="171">
        <v>0</v>
      </c>
      <c r="GG1573" s="171">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0"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1">
        <v>1</v>
      </c>
      <c r="BQ1574" s="171">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1">
        <v>0</v>
      </c>
      <c r="DG1574" s="171">
        <v>0</v>
      </c>
      <c r="DH1574" s="331" t="s">
        <v>148</v>
      </c>
      <c r="DI1574" s="552" t="s">
        <v>137</v>
      </c>
      <c r="DJ1574" s="551">
        <v>0</v>
      </c>
      <c r="DK1574" s="552" t="s">
        <v>137</v>
      </c>
      <c r="DL1574" s="171">
        <v>0</v>
      </c>
      <c r="DM1574" s="171">
        <v>0</v>
      </c>
      <c r="DN1574" s="331" t="s">
        <v>148</v>
      </c>
      <c r="DO1574" s="552" t="s">
        <v>137</v>
      </c>
      <c r="DP1574" s="550">
        <v>0</v>
      </c>
      <c r="DQ1574" s="552" t="s">
        <v>137</v>
      </c>
      <c r="DR1574" s="171">
        <v>3</v>
      </c>
      <c r="DS1574" s="171">
        <v>0</v>
      </c>
      <c r="DT1574" s="331">
        <v>0</v>
      </c>
      <c r="DU1574" s="552" t="s">
        <v>9972</v>
      </c>
      <c r="DV1574" s="551">
        <v>0</v>
      </c>
      <c r="DW1574" s="552" t="s">
        <v>137</v>
      </c>
      <c r="DX1574" s="171">
        <v>1</v>
      </c>
      <c r="DY1574" s="171">
        <v>1</v>
      </c>
      <c r="DZ1574" s="331">
        <v>1</v>
      </c>
      <c r="EA1574" s="552" t="s">
        <v>137</v>
      </c>
      <c r="EB1574" s="551">
        <v>0</v>
      </c>
      <c r="EC1574" s="552" t="s">
        <v>137</v>
      </c>
      <c r="ED1574" s="171">
        <v>1</v>
      </c>
      <c r="EE1574" s="171">
        <v>0</v>
      </c>
      <c r="EF1574" s="575">
        <v>0</v>
      </c>
      <c r="EG1574" s="552" t="s">
        <v>9973</v>
      </c>
      <c r="EH1574" s="551">
        <v>0</v>
      </c>
      <c r="EI1574" s="552" t="s">
        <v>137</v>
      </c>
      <c r="EJ1574" s="171">
        <v>1</v>
      </c>
      <c r="EK1574" s="171">
        <v>1</v>
      </c>
      <c r="EL1574" s="575">
        <v>1</v>
      </c>
      <c r="EM1574" s="552"/>
      <c r="EN1574" s="551"/>
      <c r="EO1574" s="552"/>
      <c r="EP1574" s="171">
        <v>0</v>
      </c>
      <c r="EQ1574" s="171">
        <v>0</v>
      </c>
      <c r="ER1574" s="331" t="s">
        <v>148</v>
      </c>
      <c r="ES1574" s="552" t="s">
        <v>137</v>
      </c>
      <c r="ET1574" s="551">
        <v>0</v>
      </c>
      <c r="EU1574" s="552" t="s">
        <v>137</v>
      </c>
      <c r="EV1574" s="171">
        <v>1</v>
      </c>
      <c r="EW1574" s="171">
        <v>0</v>
      </c>
      <c r="EX1574" s="331">
        <v>0</v>
      </c>
      <c r="EY1574" s="552" t="s">
        <v>16168</v>
      </c>
      <c r="EZ1574" s="551">
        <v>0</v>
      </c>
      <c r="FA1574" s="552"/>
      <c r="FB1574" s="171">
        <v>1</v>
      </c>
      <c r="FC1574" s="171">
        <v>1</v>
      </c>
      <c r="FD1574" s="331">
        <v>1</v>
      </c>
      <c r="FE1574" s="552" t="s">
        <v>137</v>
      </c>
      <c r="FF1574" s="551">
        <v>0</v>
      </c>
      <c r="FG1574" s="552" t="s">
        <v>137</v>
      </c>
      <c r="FH1574" s="171">
        <v>1</v>
      </c>
      <c r="FI1574" s="171">
        <v>0</v>
      </c>
      <c r="FJ1574" s="331">
        <v>0</v>
      </c>
      <c r="FK1574" s="552" t="s">
        <v>11888</v>
      </c>
      <c r="FL1574" s="551">
        <v>0</v>
      </c>
      <c r="FM1574" s="552" t="s">
        <v>137</v>
      </c>
      <c r="FN1574" s="171">
        <v>0</v>
      </c>
      <c r="FO1574" s="171">
        <v>0</v>
      </c>
      <c r="FP1574" s="331" t="s">
        <v>148</v>
      </c>
      <c r="FQ1574" s="552" t="s">
        <v>137</v>
      </c>
      <c r="FR1574" s="551">
        <v>0</v>
      </c>
      <c r="FS1574" s="552" t="s">
        <v>137</v>
      </c>
      <c r="FT1574" s="171">
        <v>1</v>
      </c>
      <c r="FU1574" s="171">
        <v>0</v>
      </c>
      <c r="FV1574" s="331">
        <v>0</v>
      </c>
      <c r="FW1574" s="552" t="s">
        <v>9974</v>
      </c>
      <c r="FX1574" s="551">
        <v>0</v>
      </c>
      <c r="FY1574" s="552" t="s">
        <v>137</v>
      </c>
      <c r="FZ1574" s="171">
        <v>2</v>
      </c>
      <c r="GA1574" s="171">
        <v>0</v>
      </c>
      <c r="GB1574" s="331">
        <v>0</v>
      </c>
      <c r="GC1574" s="552" t="s">
        <v>9975</v>
      </c>
      <c r="GD1574" s="551">
        <v>0</v>
      </c>
      <c r="GE1574" s="552" t="s">
        <v>137</v>
      </c>
      <c r="GF1574" s="171">
        <v>4</v>
      </c>
      <c r="GG1574" s="171">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0"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1">
        <v>0</v>
      </c>
      <c r="BQ1575" s="171">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1">
        <v>0</v>
      </c>
      <c r="DG1575" s="171">
        <v>0</v>
      </c>
      <c r="DH1575" s="331" t="s">
        <v>148</v>
      </c>
      <c r="DI1575" s="552" t="s">
        <v>137</v>
      </c>
      <c r="DJ1575" s="551">
        <v>0</v>
      </c>
      <c r="DK1575" s="552" t="s">
        <v>137</v>
      </c>
      <c r="DL1575" s="171">
        <v>0</v>
      </c>
      <c r="DM1575" s="171">
        <v>0</v>
      </c>
      <c r="DN1575" s="331" t="s">
        <v>148</v>
      </c>
      <c r="DO1575" s="552" t="s">
        <v>137</v>
      </c>
      <c r="DP1575" s="550">
        <v>0</v>
      </c>
      <c r="DQ1575" s="552" t="s">
        <v>137</v>
      </c>
      <c r="DR1575" s="171">
        <v>6</v>
      </c>
      <c r="DS1575" s="171">
        <v>0</v>
      </c>
      <c r="DT1575" s="331">
        <v>0</v>
      </c>
      <c r="DU1575" s="552" t="s">
        <v>9979</v>
      </c>
      <c r="DV1575" s="551">
        <v>0</v>
      </c>
      <c r="DW1575" s="552" t="s">
        <v>137</v>
      </c>
      <c r="DX1575" s="171">
        <v>0</v>
      </c>
      <c r="DY1575" s="171">
        <v>0</v>
      </c>
      <c r="DZ1575" s="331" t="s">
        <v>148</v>
      </c>
      <c r="EA1575" s="552" t="s">
        <v>137</v>
      </c>
      <c r="EB1575" s="551">
        <v>0</v>
      </c>
      <c r="EC1575" s="552" t="s">
        <v>137</v>
      </c>
      <c r="ED1575" s="171">
        <v>0</v>
      </c>
      <c r="EE1575" s="171">
        <v>0</v>
      </c>
      <c r="EF1575" s="575" t="s">
        <v>148</v>
      </c>
      <c r="EG1575" s="552"/>
      <c r="EH1575" s="551">
        <v>0</v>
      </c>
      <c r="EI1575" s="552" t="s">
        <v>137</v>
      </c>
      <c r="EJ1575" s="171">
        <v>2</v>
      </c>
      <c r="EK1575" s="171">
        <v>0</v>
      </c>
      <c r="EL1575" s="575">
        <v>0</v>
      </c>
      <c r="EM1575" s="552" t="s">
        <v>9980</v>
      </c>
      <c r="EN1575" s="551">
        <v>2</v>
      </c>
      <c r="EO1575" s="552" t="s">
        <v>9981</v>
      </c>
      <c r="EP1575" s="171">
        <v>2</v>
      </c>
      <c r="EQ1575" s="171">
        <v>0</v>
      </c>
      <c r="ER1575" s="331">
        <v>0</v>
      </c>
      <c r="ES1575" s="552" t="s">
        <v>9982</v>
      </c>
      <c r="ET1575" s="551">
        <v>0</v>
      </c>
      <c r="EU1575" s="552" t="s">
        <v>137</v>
      </c>
      <c r="EV1575" s="171">
        <v>2</v>
      </c>
      <c r="EW1575" s="171">
        <v>0</v>
      </c>
      <c r="EX1575" s="331">
        <v>0</v>
      </c>
      <c r="EY1575" s="552" t="s">
        <v>13750</v>
      </c>
      <c r="EZ1575" s="551">
        <v>2</v>
      </c>
      <c r="FA1575" s="552" t="s">
        <v>13751</v>
      </c>
      <c r="FB1575" s="171">
        <v>0</v>
      </c>
      <c r="FC1575" s="171">
        <v>0</v>
      </c>
      <c r="FD1575" s="331" t="s">
        <v>148</v>
      </c>
      <c r="FE1575" s="552" t="s">
        <v>137</v>
      </c>
      <c r="FF1575" s="551">
        <v>0</v>
      </c>
      <c r="FG1575" s="552" t="s">
        <v>137</v>
      </c>
      <c r="FH1575" s="171">
        <v>0</v>
      </c>
      <c r="FI1575" s="171">
        <v>0</v>
      </c>
      <c r="FJ1575" s="331" t="s">
        <v>148</v>
      </c>
      <c r="FK1575" s="552" t="s">
        <v>137</v>
      </c>
      <c r="FL1575" s="551">
        <v>0</v>
      </c>
      <c r="FM1575" s="552" t="s">
        <v>137</v>
      </c>
      <c r="FN1575" s="171">
        <v>1</v>
      </c>
      <c r="FO1575" s="171">
        <v>0</v>
      </c>
      <c r="FP1575" s="331">
        <v>0</v>
      </c>
      <c r="FQ1575" s="552" t="s">
        <v>9983</v>
      </c>
      <c r="FR1575" s="551">
        <v>1</v>
      </c>
      <c r="FS1575" s="552" t="s">
        <v>9984</v>
      </c>
      <c r="FT1575" s="171">
        <v>0</v>
      </c>
      <c r="FU1575" s="171">
        <v>0</v>
      </c>
      <c r="FV1575" s="331" t="s">
        <v>148</v>
      </c>
      <c r="FW1575" s="552" t="s">
        <v>137</v>
      </c>
      <c r="FX1575" s="551">
        <v>0</v>
      </c>
      <c r="FY1575" s="552" t="s">
        <v>137</v>
      </c>
      <c r="FZ1575" s="171">
        <v>2</v>
      </c>
      <c r="GA1575" s="171">
        <v>1</v>
      </c>
      <c r="GB1575" s="331">
        <v>0.5</v>
      </c>
      <c r="GC1575" s="552" t="s">
        <v>15514</v>
      </c>
      <c r="GD1575" s="551">
        <v>0</v>
      </c>
      <c r="GE1575" s="552" t="s">
        <v>137</v>
      </c>
      <c r="GF1575" s="171">
        <v>1</v>
      </c>
      <c r="GG1575" s="171">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0"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1">
        <v>0</v>
      </c>
      <c r="BQ1576" s="171">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1">
        <v>0</v>
      </c>
      <c r="DG1576" s="171">
        <v>0</v>
      </c>
      <c r="DH1576" s="331" t="s">
        <v>148</v>
      </c>
      <c r="DI1576" s="552" t="s">
        <v>137</v>
      </c>
      <c r="DJ1576" s="551">
        <v>0</v>
      </c>
      <c r="DK1576" s="552" t="s">
        <v>137</v>
      </c>
      <c r="DL1576" s="171">
        <v>0</v>
      </c>
      <c r="DM1576" s="171">
        <v>0</v>
      </c>
      <c r="DN1576" s="331" t="s">
        <v>148</v>
      </c>
      <c r="DO1576" s="552" t="s">
        <v>137</v>
      </c>
      <c r="DP1576" s="550">
        <v>0</v>
      </c>
      <c r="DQ1576" s="552" t="s">
        <v>137</v>
      </c>
      <c r="DR1576" s="171">
        <v>20</v>
      </c>
      <c r="DS1576" s="171">
        <v>0</v>
      </c>
      <c r="DT1576" s="331">
        <v>0</v>
      </c>
      <c r="DU1576" s="552" t="s">
        <v>9988</v>
      </c>
      <c r="DV1576" s="551">
        <v>0</v>
      </c>
      <c r="DW1576" s="552" t="s">
        <v>137</v>
      </c>
      <c r="DX1576" s="171">
        <v>1</v>
      </c>
      <c r="DY1576" s="171">
        <v>0</v>
      </c>
      <c r="DZ1576" s="331">
        <v>0</v>
      </c>
      <c r="EA1576" s="552" t="s">
        <v>9989</v>
      </c>
      <c r="EB1576" s="551">
        <v>0</v>
      </c>
      <c r="EC1576" s="552" t="s">
        <v>137</v>
      </c>
      <c r="ED1576" s="171">
        <v>0</v>
      </c>
      <c r="EE1576" s="171">
        <v>0</v>
      </c>
      <c r="EF1576" s="575" t="s">
        <v>148</v>
      </c>
      <c r="EG1576" s="552" t="s">
        <v>137</v>
      </c>
      <c r="EH1576" s="551">
        <v>0</v>
      </c>
      <c r="EI1576" s="552" t="s">
        <v>137</v>
      </c>
      <c r="EJ1576" s="171">
        <v>1</v>
      </c>
      <c r="EK1576" s="171">
        <v>0</v>
      </c>
      <c r="EL1576" s="575">
        <v>0</v>
      </c>
      <c r="EM1576" s="552" t="s">
        <v>9990</v>
      </c>
      <c r="EN1576" s="551">
        <v>1</v>
      </c>
      <c r="EO1576" s="552" t="s">
        <v>9991</v>
      </c>
      <c r="EP1576" s="171">
        <v>2</v>
      </c>
      <c r="EQ1576" s="171">
        <v>0</v>
      </c>
      <c r="ER1576" s="331">
        <v>0</v>
      </c>
      <c r="ES1576" s="552" t="s">
        <v>9992</v>
      </c>
      <c r="ET1576" s="551">
        <v>1</v>
      </c>
      <c r="EU1576" s="552" t="s">
        <v>9993</v>
      </c>
      <c r="EV1576" s="171">
        <v>4</v>
      </c>
      <c r="EW1576" s="171">
        <v>0</v>
      </c>
      <c r="EX1576" s="331">
        <v>0</v>
      </c>
      <c r="EY1576" s="552" t="s">
        <v>15515</v>
      </c>
      <c r="EZ1576" s="551">
        <v>1</v>
      </c>
      <c r="FA1576" s="552" t="s">
        <v>13752</v>
      </c>
      <c r="FB1576" s="171">
        <v>1</v>
      </c>
      <c r="FC1576" s="171">
        <v>0</v>
      </c>
      <c r="FD1576" s="331">
        <v>0</v>
      </c>
      <c r="FE1576" s="552" t="s">
        <v>9994</v>
      </c>
      <c r="FF1576" s="551">
        <v>0</v>
      </c>
      <c r="FG1576" s="552" t="s">
        <v>137</v>
      </c>
      <c r="FH1576" s="171">
        <v>0</v>
      </c>
      <c r="FI1576" s="171">
        <v>0</v>
      </c>
      <c r="FJ1576" s="331" t="s">
        <v>148</v>
      </c>
      <c r="FK1576" s="552" t="s">
        <v>137</v>
      </c>
      <c r="FL1576" s="551">
        <v>0</v>
      </c>
      <c r="FM1576" s="552" t="s">
        <v>137</v>
      </c>
      <c r="FN1576" s="171">
        <v>0</v>
      </c>
      <c r="FO1576" s="171">
        <v>0</v>
      </c>
      <c r="FP1576" s="331" t="s">
        <v>148</v>
      </c>
      <c r="FQ1576" s="552" t="s">
        <v>137</v>
      </c>
      <c r="FR1576" s="551">
        <v>0</v>
      </c>
      <c r="FS1576" s="552" t="s">
        <v>137</v>
      </c>
      <c r="FT1576" s="171">
        <v>0</v>
      </c>
      <c r="FU1576" s="171">
        <v>0</v>
      </c>
      <c r="FV1576" s="331" t="s">
        <v>148</v>
      </c>
      <c r="FW1576" s="552" t="s">
        <v>137</v>
      </c>
      <c r="FX1576" s="551">
        <v>0</v>
      </c>
      <c r="FY1576" s="552" t="s">
        <v>137</v>
      </c>
      <c r="FZ1576" s="171">
        <v>2</v>
      </c>
      <c r="GA1576" s="171">
        <v>2</v>
      </c>
      <c r="GB1576" s="331">
        <v>1</v>
      </c>
      <c r="GC1576" s="552" t="s">
        <v>137</v>
      </c>
      <c r="GD1576" s="551">
        <v>0</v>
      </c>
      <c r="GE1576" s="552" t="s">
        <v>137</v>
      </c>
      <c r="GF1576" s="171">
        <v>7</v>
      </c>
      <c r="GG1576" s="171">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0"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1">
        <v>0</v>
      </c>
      <c r="BQ1577" s="171">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1">
        <v>0</v>
      </c>
      <c r="DG1577" s="171">
        <v>0</v>
      </c>
      <c r="DH1577" s="331" t="s">
        <v>148</v>
      </c>
      <c r="DI1577" s="552" t="s">
        <v>137</v>
      </c>
      <c r="DJ1577" s="551">
        <v>0</v>
      </c>
      <c r="DK1577" s="552" t="s">
        <v>137</v>
      </c>
      <c r="DL1577" s="171">
        <v>1</v>
      </c>
      <c r="DM1577" s="171">
        <v>0</v>
      </c>
      <c r="DN1577" s="331">
        <v>0</v>
      </c>
      <c r="DO1577" s="552" t="s">
        <v>9998</v>
      </c>
      <c r="DP1577" s="550">
        <v>1</v>
      </c>
      <c r="DQ1577" s="552" t="s">
        <v>16172</v>
      </c>
      <c r="DR1577" s="171">
        <v>9</v>
      </c>
      <c r="DS1577" s="171">
        <v>0</v>
      </c>
      <c r="DT1577" s="331">
        <v>0</v>
      </c>
      <c r="DU1577" s="552" t="s">
        <v>15516</v>
      </c>
      <c r="DV1577" s="551">
        <v>0</v>
      </c>
      <c r="DW1577" s="552" t="s">
        <v>137</v>
      </c>
      <c r="DX1577" s="171">
        <v>0</v>
      </c>
      <c r="DY1577" s="171">
        <v>0</v>
      </c>
      <c r="DZ1577" s="331" t="s">
        <v>148</v>
      </c>
      <c r="EA1577" s="552" t="s">
        <v>137</v>
      </c>
      <c r="EB1577" s="551">
        <v>0</v>
      </c>
      <c r="EC1577" s="552" t="s">
        <v>137</v>
      </c>
      <c r="ED1577" s="171">
        <v>0</v>
      </c>
      <c r="EE1577" s="171">
        <v>0</v>
      </c>
      <c r="EF1577" s="575" t="s">
        <v>148</v>
      </c>
      <c r="EG1577" s="552" t="s">
        <v>137</v>
      </c>
      <c r="EH1577" s="551">
        <v>0</v>
      </c>
      <c r="EI1577" s="552" t="s">
        <v>137</v>
      </c>
      <c r="EJ1577" s="171">
        <v>1</v>
      </c>
      <c r="EK1577" s="171">
        <v>0</v>
      </c>
      <c r="EL1577" s="575">
        <v>0</v>
      </c>
      <c r="EM1577" s="552" t="s">
        <v>9999</v>
      </c>
      <c r="EN1577" s="551">
        <v>1</v>
      </c>
      <c r="EO1577" s="552" t="s">
        <v>10000</v>
      </c>
      <c r="EP1577" s="171">
        <v>0</v>
      </c>
      <c r="EQ1577" s="171">
        <v>0</v>
      </c>
      <c r="ER1577" s="331" t="s">
        <v>148</v>
      </c>
      <c r="ES1577" s="552" t="s">
        <v>137</v>
      </c>
      <c r="ET1577" s="551">
        <v>0</v>
      </c>
      <c r="EU1577" s="552" t="s">
        <v>137</v>
      </c>
      <c r="EV1577" s="171">
        <v>7</v>
      </c>
      <c r="EW1577" s="171">
        <v>0</v>
      </c>
      <c r="EX1577" s="331">
        <v>0</v>
      </c>
      <c r="EY1577" s="552" t="s">
        <v>13753</v>
      </c>
      <c r="EZ1577" s="551">
        <v>7</v>
      </c>
      <c r="FA1577" s="552" t="s">
        <v>13754</v>
      </c>
      <c r="FB1577" s="171">
        <v>1</v>
      </c>
      <c r="FC1577" s="171">
        <v>0</v>
      </c>
      <c r="FD1577" s="331">
        <v>0</v>
      </c>
      <c r="FE1577" s="552" t="s">
        <v>10001</v>
      </c>
      <c r="FF1577" s="551">
        <v>1</v>
      </c>
      <c r="FG1577" s="552" t="s">
        <v>10000</v>
      </c>
      <c r="FH1577" s="171">
        <v>0</v>
      </c>
      <c r="FI1577" s="171">
        <v>0</v>
      </c>
      <c r="FJ1577" s="331" t="s">
        <v>148</v>
      </c>
      <c r="FK1577" s="552" t="s">
        <v>137</v>
      </c>
      <c r="FL1577" s="551">
        <v>0</v>
      </c>
      <c r="FM1577" s="552" t="s">
        <v>137</v>
      </c>
      <c r="FN1577" s="171">
        <v>0</v>
      </c>
      <c r="FO1577" s="171">
        <v>0</v>
      </c>
      <c r="FP1577" s="331" t="s">
        <v>148</v>
      </c>
      <c r="FQ1577" s="552" t="s">
        <v>137</v>
      </c>
      <c r="FR1577" s="551">
        <v>0</v>
      </c>
      <c r="FS1577" s="552" t="s">
        <v>137</v>
      </c>
      <c r="FT1577" s="171">
        <v>0</v>
      </c>
      <c r="FU1577" s="171">
        <v>0</v>
      </c>
      <c r="FV1577" s="331" t="s">
        <v>148</v>
      </c>
      <c r="FW1577" s="552" t="s">
        <v>137</v>
      </c>
      <c r="FX1577" s="551">
        <v>0</v>
      </c>
      <c r="FY1577" s="552" t="s">
        <v>137</v>
      </c>
      <c r="FZ1577" s="171">
        <v>3</v>
      </c>
      <c r="GA1577" s="171">
        <v>3</v>
      </c>
      <c r="GB1577" s="331">
        <v>1</v>
      </c>
      <c r="GC1577" s="552" t="s">
        <v>137</v>
      </c>
      <c r="GD1577" s="551">
        <v>0</v>
      </c>
      <c r="GE1577" s="552" t="s">
        <v>137</v>
      </c>
      <c r="GF1577" s="171">
        <v>16</v>
      </c>
      <c r="GG1577" s="171">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0"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1">
        <v>1</v>
      </c>
      <c r="BQ1578" s="171">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1">
        <v>0</v>
      </c>
      <c r="DG1578" s="171">
        <v>0</v>
      </c>
      <c r="DH1578" s="331" t="s">
        <v>148</v>
      </c>
      <c r="DI1578" s="552" t="s">
        <v>137</v>
      </c>
      <c r="DJ1578" s="551">
        <v>0</v>
      </c>
      <c r="DK1578" s="552" t="s">
        <v>137</v>
      </c>
      <c r="DL1578" s="171">
        <v>0</v>
      </c>
      <c r="DM1578" s="171">
        <v>0</v>
      </c>
      <c r="DN1578" s="331" t="s">
        <v>148</v>
      </c>
      <c r="DO1578" s="552" t="s">
        <v>137</v>
      </c>
      <c r="DP1578" s="550">
        <v>0</v>
      </c>
      <c r="DQ1578" s="552" t="s">
        <v>137</v>
      </c>
      <c r="DR1578" s="171">
        <v>8</v>
      </c>
      <c r="DS1578" s="171">
        <v>0</v>
      </c>
      <c r="DT1578" s="331">
        <v>0</v>
      </c>
      <c r="DU1578" s="552" t="s">
        <v>10005</v>
      </c>
      <c r="DV1578" s="551">
        <v>0</v>
      </c>
      <c r="DW1578" s="552" t="s">
        <v>137</v>
      </c>
      <c r="DX1578" s="171">
        <v>2</v>
      </c>
      <c r="DY1578" s="171">
        <v>2</v>
      </c>
      <c r="DZ1578" s="331">
        <v>1</v>
      </c>
      <c r="EA1578" s="552" t="s">
        <v>137</v>
      </c>
      <c r="EB1578" s="551">
        <v>0</v>
      </c>
      <c r="EC1578" s="552" t="s">
        <v>137</v>
      </c>
      <c r="ED1578" s="171">
        <v>0</v>
      </c>
      <c r="EE1578" s="171">
        <v>0</v>
      </c>
      <c r="EF1578" s="575" t="s">
        <v>148</v>
      </c>
      <c r="EG1578" s="552" t="s">
        <v>137</v>
      </c>
      <c r="EH1578" s="551">
        <v>0</v>
      </c>
      <c r="EI1578" s="552" t="s">
        <v>137</v>
      </c>
      <c r="EJ1578" s="171">
        <v>0</v>
      </c>
      <c r="EK1578" s="171">
        <v>0</v>
      </c>
      <c r="EL1578" s="575" t="s">
        <v>148</v>
      </c>
      <c r="EM1578" s="552" t="s">
        <v>137</v>
      </c>
      <c r="EN1578" s="551">
        <v>0</v>
      </c>
      <c r="EO1578" s="552" t="s">
        <v>137</v>
      </c>
      <c r="EP1578" s="171">
        <v>0</v>
      </c>
      <c r="EQ1578" s="171">
        <v>0</v>
      </c>
      <c r="ER1578" s="331" t="s">
        <v>148</v>
      </c>
      <c r="ES1578" s="552" t="s">
        <v>137</v>
      </c>
      <c r="ET1578" s="551">
        <v>0</v>
      </c>
      <c r="EU1578" s="552" t="s">
        <v>137</v>
      </c>
      <c r="EV1578" s="171">
        <v>3</v>
      </c>
      <c r="EW1578" s="171">
        <v>0</v>
      </c>
      <c r="EX1578" s="331">
        <v>0</v>
      </c>
      <c r="EY1578" s="552" t="s">
        <v>13755</v>
      </c>
      <c r="EZ1578" s="551">
        <v>0</v>
      </c>
      <c r="FA1578" s="552" t="s">
        <v>137</v>
      </c>
      <c r="FB1578" s="171">
        <v>0</v>
      </c>
      <c r="FC1578" s="171">
        <v>0</v>
      </c>
      <c r="FD1578" s="331" t="s">
        <v>148</v>
      </c>
      <c r="FE1578" s="552" t="s">
        <v>137</v>
      </c>
      <c r="FF1578" s="551">
        <v>0</v>
      </c>
      <c r="FG1578" s="552" t="s">
        <v>137</v>
      </c>
      <c r="FH1578" s="171">
        <v>0</v>
      </c>
      <c r="FI1578" s="171">
        <v>0</v>
      </c>
      <c r="FJ1578" s="331" t="s">
        <v>148</v>
      </c>
      <c r="FK1578" s="552" t="s">
        <v>137</v>
      </c>
      <c r="FL1578" s="551">
        <v>0</v>
      </c>
      <c r="FM1578" s="552" t="s">
        <v>137</v>
      </c>
      <c r="FN1578" s="171">
        <v>0</v>
      </c>
      <c r="FO1578" s="171">
        <v>0</v>
      </c>
      <c r="FP1578" s="331" t="s">
        <v>148</v>
      </c>
      <c r="FQ1578" s="552" t="s">
        <v>137</v>
      </c>
      <c r="FR1578" s="551">
        <v>0</v>
      </c>
      <c r="FS1578" s="552" t="s">
        <v>137</v>
      </c>
      <c r="FT1578" s="171">
        <v>0</v>
      </c>
      <c r="FU1578" s="171">
        <v>0</v>
      </c>
      <c r="FV1578" s="331" t="s">
        <v>148</v>
      </c>
      <c r="FW1578" s="552" t="s">
        <v>137</v>
      </c>
      <c r="FX1578" s="551">
        <v>0</v>
      </c>
      <c r="FY1578" s="552" t="s">
        <v>137</v>
      </c>
      <c r="FZ1578" s="171">
        <v>1</v>
      </c>
      <c r="GA1578" s="171">
        <v>1</v>
      </c>
      <c r="GB1578" s="331">
        <v>1</v>
      </c>
      <c r="GC1578" s="552" t="s">
        <v>137</v>
      </c>
      <c r="GD1578" s="551">
        <v>0</v>
      </c>
      <c r="GE1578" s="552" t="s">
        <v>137</v>
      </c>
      <c r="GF1578" s="171">
        <v>0</v>
      </c>
      <c r="GG1578" s="171">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0"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1">
        <v>0</v>
      </c>
      <c r="BQ1579" s="171">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1">
        <v>0</v>
      </c>
      <c r="DG1579" s="171">
        <v>0</v>
      </c>
      <c r="DH1579" s="331" t="s">
        <v>148</v>
      </c>
      <c r="DI1579" s="552" t="s">
        <v>137</v>
      </c>
      <c r="DJ1579" s="551">
        <v>0</v>
      </c>
      <c r="DK1579" s="552" t="s">
        <v>137</v>
      </c>
      <c r="DL1579" s="171">
        <v>0</v>
      </c>
      <c r="DM1579" s="171">
        <v>0</v>
      </c>
      <c r="DN1579" s="331" t="s">
        <v>148</v>
      </c>
      <c r="DO1579" s="552" t="s">
        <v>137</v>
      </c>
      <c r="DP1579" s="550">
        <v>0</v>
      </c>
      <c r="DQ1579" s="552" t="s">
        <v>137</v>
      </c>
      <c r="DR1579" s="171">
        <v>11</v>
      </c>
      <c r="DS1579" s="171">
        <v>0</v>
      </c>
      <c r="DT1579" s="331">
        <v>0</v>
      </c>
      <c r="DU1579" s="552" t="s">
        <v>10007</v>
      </c>
      <c r="DV1579" s="551">
        <v>0</v>
      </c>
      <c r="DW1579" s="552" t="s">
        <v>137</v>
      </c>
      <c r="DX1579" s="171">
        <v>0</v>
      </c>
      <c r="DY1579" s="171">
        <v>0</v>
      </c>
      <c r="DZ1579" s="331" t="s">
        <v>148</v>
      </c>
      <c r="EA1579" s="552" t="s">
        <v>137</v>
      </c>
      <c r="EB1579" s="551">
        <v>0</v>
      </c>
      <c r="EC1579" s="552" t="s">
        <v>137</v>
      </c>
      <c r="ED1579" s="171">
        <v>0</v>
      </c>
      <c r="EE1579" s="171">
        <v>0</v>
      </c>
      <c r="EF1579" s="575" t="s">
        <v>148</v>
      </c>
      <c r="EG1579" s="552" t="s">
        <v>137</v>
      </c>
      <c r="EH1579" s="551">
        <v>0</v>
      </c>
      <c r="EI1579" s="552" t="s">
        <v>137</v>
      </c>
      <c r="EJ1579" s="171">
        <v>0</v>
      </c>
      <c r="EK1579" s="171">
        <v>0</v>
      </c>
      <c r="EL1579" s="575" t="s">
        <v>148</v>
      </c>
      <c r="EM1579" s="552"/>
      <c r="EN1579" s="551">
        <v>0</v>
      </c>
      <c r="EO1579" s="552"/>
      <c r="EP1579" s="171">
        <v>1</v>
      </c>
      <c r="EQ1579" s="171">
        <v>0</v>
      </c>
      <c r="ER1579" s="331">
        <v>0</v>
      </c>
      <c r="ES1579" s="552" t="s">
        <v>10008</v>
      </c>
      <c r="ET1579" s="551">
        <v>1</v>
      </c>
      <c r="EU1579" s="552" t="s">
        <v>10009</v>
      </c>
      <c r="EV1579" s="171">
        <v>0</v>
      </c>
      <c r="EW1579" s="171">
        <v>0</v>
      </c>
      <c r="EX1579" s="331" t="s">
        <v>148</v>
      </c>
      <c r="EY1579" s="552" t="s">
        <v>137</v>
      </c>
      <c r="EZ1579" s="551">
        <v>0</v>
      </c>
      <c r="FA1579" s="552" t="s">
        <v>137</v>
      </c>
      <c r="FB1579" s="171">
        <v>0</v>
      </c>
      <c r="FC1579" s="171">
        <v>0</v>
      </c>
      <c r="FD1579" s="331" t="s">
        <v>148</v>
      </c>
      <c r="FE1579" s="552" t="s">
        <v>137</v>
      </c>
      <c r="FF1579" s="551">
        <v>0</v>
      </c>
      <c r="FG1579" s="552" t="s">
        <v>137</v>
      </c>
      <c r="FH1579" s="171">
        <v>1</v>
      </c>
      <c r="FI1579" s="171">
        <v>1</v>
      </c>
      <c r="FJ1579" s="331">
        <v>1</v>
      </c>
      <c r="FK1579" s="552" t="s">
        <v>137</v>
      </c>
      <c r="FL1579" s="551">
        <v>0</v>
      </c>
      <c r="FM1579" s="552" t="s">
        <v>137</v>
      </c>
      <c r="FN1579" s="171">
        <v>0</v>
      </c>
      <c r="FO1579" s="171">
        <v>0</v>
      </c>
      <c r="FP1579" s="331" t="s">
        <v>148</v>
      </c>
      <c r="FQ1579" s="552" t="s">
        <v>137</v>
      </c>
      <c r="FR1579" s="551">
        <v>0</v>
      </c>
      <c r="FS1579" s="552" t="s">
        <v>137</v>
      </c>
      <c r="FT1579" s="171">
        <v>0</v>
      </c>
      <c r="FU1579" s="171">
        <v>0</v>
      </c>
      <c r="FV1579" s="331" t="s">
        <v>148</v>
      </c>
      <c r="FW1579" s="552" t="s">
        <v>137</v>
      </c>
      <c r="FX1579" s="551">
        <v>0</v>
      </c>
      <c r="FY1579" s="552" t="s">
        <v>137</v>
      </c>
      <c r="FZ1579" s="171">
        <v>0</v>
      </c>
      <c r="GA1579" s="171">
        <v>0</v>
      </c>
      <c r="GB1579" s="331" t="s">
        <v>148</v>
      </c>
      <c r="GC1579" s="552" t="s">
        <v>137</v>
      </c>
      <c r="GD1579" s="551">
        <v>0</v>
      </c>
      <c r="GE1579" s="552" t="s">
        <v>137</v>
      </c>
      <c r="GF1579" s="171">
        <v>1</v>
      </c>
      <c r="GG1579" s="171">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69"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69"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69"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69"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69"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69"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69"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69"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69"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69"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69"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69"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69"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69"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69"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69"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69"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69"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69"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69"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69"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69"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2"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2"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3"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2"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2"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2"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7" t="s">
        <v>132</v>
      </c>
      <c r="HE1607" s="550" t="s">
        <v>132</v>
      </c>
      <c r="HF1607" s="558" t="s">
        <v>132</v>
      </c>
      <c r="HG1607" s="550" t="s">
        <v>137</v>
      </c>
      <c r="HH1607" s="550" t="s">
        <v>137</v>
      </c>
      <c r="HI1607" s="558" t="s">
        <v>132</v>
      </c>
      <c r="HJ1607" s="558" t="s">
        <v>148</v>
      </c>
      <c r="HK1607" s="550"/>
    </row>
    <row r="1608" spans="1:219" s="162"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2"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2"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2"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2"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2"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60">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2"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2"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2"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2"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2"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2"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7" customFormat="1" ht="115" customHeight="1">
      <c r="A1620" s="556" t="s">
        <v>10222</v>
      </c>
      <c r="B1620" s="550" t="s">
        <v>10223</v>
      </c>
      <c r="C1620" s="550" t="s">
        <v>10224</v>
      </c>
      <c r="D1620" s="563" t="s">
        <v>95</v>
      </c>
      <c r="E1620" s="181" t="s">
        <v>132</v>
      </c>
      <c r="F1620" s="181" t="s">
        <v>137</v>
      </c>
      <c r="G1620" s="234" t="s">
        <v>137</v>
      </c>
      <c r="H1620" s="181"/>
      <c r="I1620" s="443"/>
      <c r="J1620" s="277"/>
      <c r="K1620" s="355" t="s">
        <v>132</v>
      </c>
      <c r="L1620" s="181" t="s">
        <v>137</v>
      </c>
      <c r="M1620" s="434" t="s">
        <v>137</v>
      </c>
      <c r="N1620" s="181" t="s">
        <v>132</v>
      </c>
      <c r="O1620" s="181" t="s">
        <v>137</v>
      </c>
      <c r="P1620" s="234" t="s">
        <v>137</v>
      </c>
      <c r="Q1620" s="181" t="s">
        <v>138</v>
      </c>
      <c r="R1620" s="181" t="s">
        <v>132</v>
      </c>
      <c r="S1620" s="277" t="s">
        <v>10225</v>
      </c>
      <c r="T1620" s="181" t="s">
        <v>132</v>
      </c>
      <c r="U1620" s="234" t="s">
        <v>137</v>
      </c>
      <c r="V1620" s="234"/>
      <c r="W1620" s="181" t="s">
        <v>132</v>
      </c>
      <c r="X1620" s="181" t="s">
        <v>137</v>
      </c>
      <c r="Y1620" s="234" t="s">
        <v>137</v>
      </c>
      <c r="Z1620" s="181" t="s">
        <v>132</v>
      </c>
      <c r="AA1620" s="181" t="s">
        <v>137</v>
      </c>
      <c r="AB1620" s="234" t="s">
        <v>137</v>
      </c>
      <c r="AC1620" s="181" t="s">
        <v>132</v>
      </c>
      <c r="AD1620" s="181" t="s">
        <v>137</v>
      </c>
      <c r="AE1620" s="234" t="s">
        <v>137</v>
      </c>
      <c r="AF1620" s="512" t="s">
        <v>148</v>
      </c>
      <c r="AG1620" s="181" t="s">
        <v>132</v>
      </c>
      <c r="AH1620" s="246" t="s">
        <v>17460</v>
      </c>
      <c r="AI1620" s="181" t="s">
        <v>132</v>
      </c>
      <c r="AJ1620" s="181" t="s">
        <v>137</v>
      </c>
      <c r="AK1620" s="234" t="s">
        <v>137</v>
      </c>
      <c r="AL1620" s="181" t="s">
        <v>132</v>
      </c>
      <c r="AM1620" s="181" t="s">
        <v>137</v>
      </c>
      <c r="AN1620" s="234" t="s">
        <v>137</v>
      </c>
      <c r="AO1620" s="181" t="s">
        <v>138</v>
      </c>
      <c r="AP1620" s="181" t="s">
        <v>137</v>
      </c>
      <c r="AQ1620" s="234" t="s">
        <v>137</v>
      </c>
      <c r="AR1620" s="181" t="s">
        <v>132</v>
      </c>
      <c r="AS1620" s="181" t="s">
        <v>137</v>
      </c>
      <c r="AT1620" s="234" t="s">
        <v>137</v>
      </c>
      <c r="AU1620" s="181" t="s">
        <v>132</v>
      </c>
      <c r="AV1620" s="181" t="s">
        <v>137</v>
      </c>
      <c r="AW1620" s="234" t="s">
        <v>137</v>
      </c>
      <c r="AX1620" s="181" t="s">
        <v>132</v>
      </c>
      <c r="AY1620" s="181" t="s">
        <v>137</v>
      </c>
      <c r="AZ1620" s="234" t="s">
        <v>137</v>
      </c>
      <c r="BA1620" s="181" t="s">
        <v>132</v>
      </c>
      <c r="BB1620" s="181" t="s">
        <v>137</v>
      </c>
      <c r="BC1620" s="234" t="s">
        <v>137</v>
      </c>
      <c r="BD1620" s="181">
        <v>16</v>
      </c>
      <c r="BE1620" s="181">
        <v>14</v>
      </c>
      <c r="BF1620" s="357">
        <f t="shared" ref="BF1620:BF1624" si="184">IF(ISERROR(BE1620/BD1620),"",BE1620/BD1620)</f>
        <v>0.875</v>
      </c>
      <c r="BG1620" s="234" t="s">
        <v>11917</v>
      </c>
      <c r="BH1620" s="181">
        <v>0</v>
      </c>
      <c r="BI1620" s="234"/>
      <c r="BJ1620" s="181">
        <v>7</v>
      </c>
      <c r="BK1620" s="181">
        <v>7</v>
      </c>
      <c r="BL1620" s="357">
        <f t="shared" ref="BL1620:BL1624" si="185">IF(ISERROR(BK1620/BJ1620),"",BK1620/BJ1620)</f>
        <v>1</v>
      </c>
      <c r="BM1620" s="234" t="s">
        <v>137</v>
      </c>
      <c r="BN1620" s="181">
        <v>0</v>
      </c>
      <c r="BO1620" s="234" t="s">
        <v>137</v>
      </c>
      <c r="BP1620" s="181">
        <v>16</v>
      </c>
      <c r="BQ1620" s="181">
        <v>1</v>
      </c>
      <c r="BR1620" s="357">
        <f t="shared" ref="BR1620:BR1624" si="186">IF(ISERROR(BQ1620/BP1620),"",BQ1620/BP1620)</f>
        <v>6.25E-2</v>
      </c>
      <c r="BS1620" s="277" t="s">
        <v>17461</v>
      </c>
      <c r="BT1620" s="181">
        <v>15</v>
      </c>
      <c r="BU1620" s="277" t="s">
        <v>17462</v>
      </c>
      <c r="BV1620" s="181">
        <v>0</v>
      </c>
      <c r="BW1620" s="181">
        <v>0</v>
      </c>
      <c r="BX1620" s="513" t="str">
        <f t="shared" ref="BX1620:BX1624" si="187">IF(ISERROR(BW1620/BV1620),"",BW1620/BV1620)</f>
        <v/>
      </c>
      <c r="BY1620" s="234"/>
      <c r="BZ1620" s="181">
        <v>0</v>
      </c>
      <c r="CA1620" s="234" t="s">
        <v>137</v>
      </c>
      <c r="CB1620" s="181">
        <v>0</v>
      </c>
      <c r="CC1620" s="181">
        <v>0</v>
      </c>
      <c r="CD1620" s="513" t="str">
        <f t="shared" ref="CD1620:CD1624" si="188">IF(ISERROR(CC1620/CB1620),"",CC1620/CB1620)</f>
        <v/>
      </c>
      <c r="CE1620" s="234" t="s">
        <v>137</v>
      </c>
      <c r="CF1620" s="181">
        <v>0</v>
      </c>
      <c r="CG1620" s="234" t="s">
        <v>137</v>
      </c>
      <c r="CH1620" s="181">
        <v>3</v>
      </c>
      <c r="CI1620" s="181">
        <v>3</v>
      </c>
      <c r="CJ1620" s="513">
        <f t="shared" ref="CJ1620:CJ1624" si="189">IF(ISERROR(CI1620/CH1620),"",CI1620/CH1620)</f>
        <v>1</v>
      </c>
      <c r="CK1620" s="181" t="s">
        <v>137</v>
      </c>
      <c r="CL1620" s="181">
        <v>0</v>
      </c>
      <c r="CM1620" s="234" t="s">
        <v>137</v>
      </c>
      <c r="CN1620" s="181">
        <v>1</v>
      </c>
      <c r="CO1620" s="181">
        <v>1</v>
      </c>
      <c r="CP1620" s="513">
        <f t="shared" ref="CP1620:CP1624" si="190">IF(ISERROR(CO1620/CN1620),"",CO1620/CN1620)</f>
        <v>1</v>
      </c>
      <c r="CQ1620" s="234" t="s">
        <v>137</v>
      </c>
      <c r="CR1620" s="181">
        <v>0</v>
      </c>
      <c r="CS1620" s="234" t="s">
        <v>137</v>
      </c>
      <c r="CT1620" s="181">
        <v>0</v>
      </c>
      <c r="CU1620" s="181">
        <v>0</v>
      </c>
      <c r="CV1620" s="513" t="str">
        <f t="shared" ref="CV1620:CV1624" si="191">IF(ISERROR(CU1620/CT1620),"",CU1620/CT1620)</f>
        <v/>
      </c>
      <c r="CW1620" s="234" t="s">
        <v>137</v>
      </c>
      <c r="CX1620" s="181">
        <v>0</v>
      </c>
      <c r="CY1620" s="234" t="s">
        <v>137</v>
      </c>
      <c r="CZ1620" s="181">
        <v>0</v>
      </c>
      <c r="DA1620" s="181">
        <v>0</v>
      </c>
      <c r="DB1620" s="513" t="str">
        <f t="shared" ref="DB1620:DB1624" si="192">IF(ISERROR(DA1620/CZ1620),"",DA1620/CZ1620)</f>
        <v/>
      </c>
      <c r="DC1620" s="234" t="s">
        <v>137</v>
      </c>
      <c r="DD1620" s="181">
        <v>0</v>
      </c>
      <c r="DE1620" s="234" t="s">
        <v>137</v>
      </c>
      <c r="DF1620" s="181">
        <v>0</v>
      </c>
      <c r="DG1620" s="181">
        <v>0</v>
      </c>
      <c r="DH1620" s="513" t="str">
        <f t="shared" ref="DH1620:DH1624" si="193">IF(ISERROR(DG1620/DF1620),"",DG1620/DF1620)</f>
        <v/>
      </c>
      <c r="DI1620" s="234" t="s">
        <v>137</v>
      </c>
      <c r="DJ1620" s="181">
        <v>0</v>
      </c>
      <c r="DK1620" s="234" t="s">
        <v>137</v>
      </c>
      <c r="DL1620" s="181">
        <v>7</v>
      </c>
      <c r="DM1620" s="181">
        <v>7</v>
      </c>
      <c r="DN1620" s="513">
        <f t="shared" ref="DN1620:DN1624" si="194">IF(ISERROR(DM1620/DL1620),"",DM1620/DL1620)</f>
        <v>1</v>
      </c>
      <c r="DO1620" s="234" t="s">
        <v>137</v>
      </c>
      <c r="DP1620" s="181">
        <v>0</v>
      </c>
      <c r="DQ1620" s="234" t="s">
        <v>137</v>
      </c>
      <c r="DR1620" s="443">
        <v>63</v>
      </c>
      <c r="DS1620" s="443">
        <v>63</v>
      </c>
      <c r="DT1620" s="513">
        <f t="shared" ref="DT1620:DT1624" si="195">IF(ISERROR(DS1620/DR1620),"",DS1620/DR1620)</f>
        <v>1</v>
      </c>
      <c r="DU1620" s="234" t="s">
        <v>137</v>
      </c>
      <c r="DV1620" s="181">
        <v>0</v>
      </c>
      <c r="DW1620" s="234" t="s">
        <v>137</v>
      </c>
      <c r="DX1620" s="181">
        <v>4</v>
      </c>
      <c r="DY1620" s="181">
        <v>2</v>
      </c>
      <c r="DZ1620" s="357">
        <f t="shared" ref="DZ1620:DZ1624" si="196">IF(ISERROR(DY1620/DX1620),"",DY1620/DX1620)</f>
        <v>0.5</v>
      </c>
      <c r="EA1620" s="234" t="s">
        <v>15567</v>
      </c>
      <c r="EB1620" s="181">
        <v>0</v>
      </c>
      <c r="EC1620" s="234" t="s">
        <v>137</v>
      </c>
      <c r="ED1620" s="181">
        <v>3</v>
      </c>
      <c r="EE1620" s="181">
        <v>3</v>
      </c>
      <c r="EF1620" s="357">
        <f t="shared" ref="EF1620:EF1624" si="197">IF(ISERROR(EE1620/ED1620),"",EE1620/ED1620)</f>
        <v>1</v>
      </c>
      <c r="EG1620" s="234" t="s">
        <v>137</v>
      </c>
      <c r="EH1620" s="181">
        <v>0</v>
      </c>
      <c r="EI1620" s="234" t="s">
        <v>137</v>
      </c>
      <c r="EJ1620" s="181">
        <v>2</v>
      </c>
      <c r="EK1620" s="181">
        <v>0</v>
      </c>
      <c r="EL1620" s="357">
        <f t="shared" ref="EL1620:EL1624" si="198">IF(ISERROR(EK1620/EJ1620),"",EK1620/EJ1620)</f>
        <v>0</v>
      </c>
      <c r="EM1620" s="234" t="s">
        <v>17463</v>
      </c>
      <c r="EN1620" s="181">
        <v>2</v>
      </c>
      <c r="EO1620" s="234" t="s">
        <v>17464</v>
      </c>
      <c r="EP1620" s="181">
        <v>8</v>
      </c>
      <c r="EQ1620" s="181">
        <v>6</v>
      </c>
      <c r="ER1620" s="513">
        <f t="shared" ref="ER1620:ER1624" si="199">IF(ISERROR(EQ1620/EP1620),"",EQ1620/EP1620)</f>
        <v>0.75</v>
      </c>
      <c r="ES1620" s="234" t="s">
        <v>532</v>
      </c>
      <c r="ET1620" s="181">
        <v>0</v>
      </c>
      <c r="EU1620" s="234"/>
      <c r="EV1620" s="443">
        <v>31</v>
      </c>
      <c r="EW1620" s="181">
        <v>0</v>
      </c>
      <c r="EX1620" s="514">
        <f t="shared" ref="EX1620:EX1624" si="200">IF(ISERROR(EW1620/EV1620),"",EW1620/EV1620)</f>
        <v>0</v>
      </c>
      <c r="EY1620" s="234" t="s">
        <v>13786</v>
      </c>
      <c r="EZ1620" s="443">
        <v>26</v>
      </c>
      <c r="FA1620" s="234" t="s">
        <v>13787</v>
      </c>
      <c r="FB1620" s="181">
        <v>4</v>
      </c>
      <c r="FC1620" s="181">
        <v>4</v>
      </c>
      <c r="FD1620" s="514">
        <f t="shared" ref="FD1620:FD1624" si="201">IF(ISERROR(FC1620/FB1620),"",FC1620/FB1620)</f>
        <v>1</v>
      </c>
      <c r="FE1620" s="234" t="s">
        <v>137</v>
      </c>
      <c r="FF1620" s="181">
        <v>0</v>
      </c>
      <c r="FG1620" s="234" t="s">
        <v>137</v>
      </c>
      <c r="FH1620" s="181">
        <v>1</v>
      </c>
      <c r="FI1620" s="181">
        <v>0</v>
      </c>
      <c r="FJ1620" s="514">
        <f t="shared" ref="FJ1620:FJ1624" si="202">IF(ISERROR(FI1620/FH1620),"",FI1620/FH1620)</f>
        <v>0</v>
      </c>
      <c r="FK1620" s="234" t="s">
        <v>10226</v>
      </c>
      <c r="FL1620" s="181">
        <v>0</v>
      </c>
      <c r="FM1620" s="234" t="s">
        <v>137</v>
      </c>
      <c r="FN1620" s="181">
        <v>0</v>
      </c>
      <c r="FO1620" s="181">
        <v>0</v>
      </c>
      <c r="FP1620" s="514" t="str">
        <f t="shared" ref="FP1620:FP1624" si="203">IF(ISERROR(FO1620/FN1620),"",FO1620/FN1620)</f>
        <v/>
      </c>
      <c r="FQ1620" s="234" t="s">
        <v>137</v>
      </c>
      <c r="FR1620" s="181">
        <v>0</v>
      </c>
      <c r="FS1620" s="234" t="s">
        <v>137</v>
      </c>
      <c r="FT1620" s="181">
        <v>0</v>
      </c>
      <c r="FU1620" s="181">
        <v>0</v>
      </c>
      <c r="FV1620" s="514" t="str">
        <f t="shared" ref="FV1620:FV1624" si="204">IF(ISERROR(FU1620/FT1620),"",FU1620/FT1620)</f>
        <v/>
      </c>
      <c r="FW1620" s="234" t="s">
        <v>137</v>
      </c>
      <c r="FX1620" s="181">
        <v>0</v>
      </c>
      <c r="FY1620" s="234" t="s">
        <v>137</v>
      </c>
      <c r="FZ1620" s="181">
        <v>0</v>
      </c>
      <c r="GA1620" s="181">
        <v>0</v>
      </c>
      <c r="GB1620" s="514" t="str">
        <f t="shared" ref="GB1620:GB1624" si="205">IF(ISERROR(GA1620/FZ1620),"",GA1620/FZ1620)</f>
        <v/>
      </c>
      <c r="GC1620" s="234" t="s">
        <v>137</v>
      </c>
      <c r="GD1620" s="181">
        <v>0</v>
      </c>
      <c r="GE1620" s="234" t="s">
        <v>137</v>
      </c>
      <c r="GF1620" s="181">
        <v>1</v>
      </c>
      <c r="GG1620" s="181">
        <v>1</v>
      </c>
      <c r="GH1620" s="514">
        <f t="shared" ref="GH1620:GH1624" si="206">IF(ISERROR(GG1620/GF1620),"",GG1620/GF1620)</f>
        <v>1</v>
      </c>
      <c r="GI1620" s="234"/>
      <c r="GJ1620" s="181">
        <v>0</v>
      </c>
      <c r="GK1620" s="234" t="s">
        <v>137</v>
      </c>
      <c r="GL1620" s="181" t="s">
        <v>143</v>
      </c>
      <c r="GM1620" s="181" t="s">
        <v>1858</v>
      </c>
      <c r="GN1620" s="181" t="s">
        <v>146</v>
      </c>
      <c r="GO1620" s="234"/>
      <c r="GP1620" s="234"/>
      <c r="GQ1620" s="181" t="s">
        <v>156</v>
      </c>
      <c r="GR1620" s="181" t="s">
        <v>133</v>
      </c>
      <c r="GS1620" s="181" t="s">
        <v>132</v>
      </c>
      <c r="GT1620" s="181" t="s">
        <v>132</v>
      </c>
      <c r="GU1620" s="181" t="s">
        <v>132</v>
      </c>
      <c r="GV1620" s="181"/>
      <c r="GW1620" s="234"/>
      <c r="GX1620" s="181" t="s">
        <v>132</v>
      </c>
      <c r="GY1620" s="181"/>
      <c r="GZ1620" s="181" t="s">
        <v>132</v>
      </c>
      <c r="HA1620" s="181"/>
      <c r="HB1620" s="181"/>
      <c r="HC1620" s="181"/>
      <c r="HD1620" s="563"/>
      <c r="HE1620" s="550"/>
      <c r="HF1620" s="558" t="s">
        <v>132</v>
      </c>
      <c r="HG1620" s="550" t="s">
        <v>137</v>
      </c>
      <c r="HH1620" s="550" t="s">
        <v>137</v>
      </c>
      <c r="HI1620" s="558" t="s">
        <v>132</v>
      </c>
      <c r="HJ1620" s="558" t="s">
        <v>148</v>
      </c>
      <c r="HK1620" s="550"/>
    </row>
    <row r="1621" spans="1:219" s="162"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7"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7"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7"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7"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7"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7"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7"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7"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7"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7"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7"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7"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7"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7"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7"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7"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7"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7"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7"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7"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7"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7"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7"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7"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2" customFormat="1" ht="115" customHeight="1">
      <c r="A1646" s="337" t="s">
        <v>17374</v>
      </c>
      <c r="B1646" s="181" t="s">
        <v>10349</v>
      </c>
      <c r="C1646" s="181" t="s">
        <v>10350</v>
      </c>
      <c r="D1646" s="195" t="s">
        <v>95</v>
      </c>
      <c r="E1646" s="181" t="s">
        <v>132</v>
      </c>
      <c r="F1646" s="181" t="s">
        <v>137</v>
      </c>
      <c r="G1646" s="234" t="s">
        <v>137</v>
      </c>
      <c r="H1646" s="181" t="s">
        <v>132</v>
      </c>
      <c r="I1646" s="234" t="s">
        <v>137</v>
      </c>
      <c r="J1646" s="234" t="s">
        <v>137</v>
      </c>
      <c r="K1646" s="355" t="s">
        <v>132</v>
      </c>
      <c r="L1646" s="181" t="s">
        <v>137</v>
      </c>
      <c r="M1646" s="434" t="s">
        <v>137</v>
      </c>
      <c r="N1646" s="181" t="s">
        <v>132</v>
      </c>
      <c r="O1646" s="181" t="s">
        <v>137</v>
      </c>
      <c r="P1646" s="234" t="s">
        <v>137</v>
      </c>
      <c r="Q1646" s="181" t="s">
        <v>132</v>
      </c>
      <c r="R1646" s="181" t="s">
        <v>137</v>
      </c>
      <c r="S1646" s="234" t="s">
        <v>137</v>
      </c>
      <c r="T1646" s="181" t="s">
        <v>132</v>
      </c>
      <c r="U1646" s="234" t="s">
        <v>137</v>
      </c>
      <c r="V1646" s="234" t="s">
        <v>137</v>
      </c>
      <c r="W1646" s="181" t="s">
        <v>132</v>
      </c>
      <c r="X1646" s="181" t="s">
        <v>137</v>
      </c>
      <c r="Y1646" s="234" t="s">
        <v>137</v>
      </c>
      <c r="Z1646" s="181" t="s">
        <v>132</v>
      </c>
      <c r="AA1646" s="181" t="s">
        <v>137</v>
      </c>
      <c r="AB1646" s="234" t="s">
        <v>137</v>
      </c>
      <c r="AC1646" s="181" t="s">
        <v>132</v>
      </c>
      <c r="AD1646" s="181" t="s">
        <v>137</v>
      </c>
      <c r="AE1646" s="234" t="s">
        <v>137</v>
      </c>
      <c r="AF1646" s="201" t="s">
        <v>148</v>
      </c>
      <c r="AG1646" s="181" t="s">
        <v>132</v>
      </c>
      <c r="AH1646" s="246" t="s">
        <v>10918</v>
      </c>
      <c r="AI1646" s="181" t="s">
        <v>132</v>
      </c>
      <c r="AJ1646" s="181" t="s">
        <v>137</v>
      </c>
      <c r="AK1646" s="234" t="s">
        <v>137</v>
      </c>
      <c r="AL1646" s="181" t="s">
        <v>132</v>
      </c>
      <c r="AM1646" s="181" t="s">
        <v>137</v>
      </c>
      <c r="AN1646" s="234" t="s">
        <v>137</v>
      </c>
      <c r="AO1646" s="181" t="s">
        <v>138</v>
      </c>
      <c r="AP1646" s="234" t="s">
        <v>137</v>
      </c>
      <c r="AQ1646" s="234" t="s">
        <v>137</v>
      </c>
      <c r="AR1646" s="181" t="s">
        <v>132</v>
      </c>
      <c r="AS1646" s="234" t="s">
        <v>137</v>
      </c>
      <c r="AT1646" s="234" t="s">
        <v>137</v>
      </c>
      <c r="AU1646" s="181" t="s">
        <v>132</v>
      </c>
      <c r="AV1646" s="181" t="s">
        <v>137</v>
      </c>
      <c r="AW1646" s="234" t="s">
        <v>137</v>
      </c>
      <c r="AX1646" s="181" t="s">
        <v>132</v>
      </c>
      <c r="AY1646" s="181" t="s">
        <v>137</v>
      </c>
      <c r="AZ1646" s="234" t="s">
        <v>137</v>
      </c>
      <c r="BA1646" s="181" t="s">
        <v>132</v>
      </c>
      <c r="BB1646" s="181" t="s">
        <v>137</v>
      </c>
      <c r="BC1646" s="234" t="s">
        <v>137</v>
      </c>
      <c r="BD1646" s="181">
        <v>18</v>
      </c>
      <c r="BE1646" s="181">
        <v>12</v>
      </c>
      <c r="BF1646" s="357">
        <v>0.66666666666666663</v>
      </c>
      <c r="BG1646" s="234" t="s">
        <v>10351</v>
      </c>
      <c r="BH1646" s="181">
        <v>6</v>
      </c>
      <c r="BI1646" s="234" t="s">
        <v>10351</v>
      </c>
      <c r="BJ1646" s="181">
        <v>71</v>
      </c>
      <c r="BK1646" s="181">
        <v>29</v>
      </c>
      <c r="BL1646" s="357">
        <v>0.40845070422535212</v>
      </c>
      <c r="BM1646" s="234" t="s">
        <v>10352</v>
      </c>
      <c r="BN1646" s="181">
        <v>0</v>
      </c>
      <c r="BO1646" s="234" t="s">
        <v>137</v>
      </c>
      <c r="BP1646" s="181">
        <v>5</v>
      </c>
      <c r="BQ1646" s="181">
        <v>5</v>
      </c>
      <c r="BR1646" s="357">
        <v>1</v>
      </c>
      <c r="BS1646" s="234" t="s">
        <v>137</v>
      </c>
      <c r="BT1646" s="181">
        <v>0</v>
      </c>
      <c r="BU1646" s="234" t="s">
        <v>137</v>
      </c>
      <c r="BV1646" s="181">
        <v>0</v>
      </c>
      <c r="BW1646" s="181">
        <v>0</v>
      </c>
      <c r="BX1646" s="358" t="s">
        <v>148</v>
      </c>
      <c r="BY1646" s="234"/>
      <c r="BZ1646" s="181">
        <v>0</v>
      </c>
      <c r="CA1646" s="234" t="s">
        <v>137</v>
      </c>
      <c r="CB1646" s="181">
        <v>2</v>
      </c>
      <c r="CC1646" s="181">
        <v>2</v>
      </c>
      <c r="CD1646" s="358">
        <v>1</v>
      </c>
      <c r="CE1646" s="234"/>
      <c r="CF1646" s="181">
        <v>0</v>
      </c>
      <c r="CG1646" s="234" t="s">
        <v>137</v>
      </c>
      <c r="CH1646" s="181">
        <v>7</v>
      </c>
      <c r="CI1646" s="181">
        <v>5</v>
      </c>
      <c r="CJ1646" s="358">
        <v>0.7142857142857143</v>
      </c>
      <c r="CK1646" s="234" t="s">
        <v>17375</v>
      </c>
      <c r="CL1646" s="181">
        <v>0</v>
      </c>
      <c r="CM1646" s="234" t="s">
        <v>137</v>
      </c>
      <c r="CN1646" s="181">
        <v>3</v>
      </c>
      <c r="CO1646" s="181">
        <v>1</v>
      </c>
      <c r="CP1646" s="358">
        <v>0.33333333333333331</v>
      </c>
      <c r="CQ1646" s="234" t="s">
        <v>19441</v>
      </c>
      <c r="CR1646" s="181">
        <v>0</v>
      </c>
      <c r="CS1646" s="234"/>
      <c r="CT1646" s="181">
        <v>2</v>
      </c>
      <c r="CU1646" s="181">
        <v>0</v>
      </c>
      <c r="CV1646" s="358">
        <v>0</v>
      </c>
      <c r="CW1646" s="234" t="s">
        <v>17376</v>
      </c>
      <c r="CX1646" s="181">
        <v>0</v>
      </c>
      <c r="CY1646" s="234"/>
      <c r="CZ1646" s="181">
        <v>0</v>
      </c>
      <c r="DA1646" s="181">
        <v>0</v>
      </c>
      <c r="DB1646" s="358" t="s">
        <v>148</v>
      </c>
      <c r="DC1646" s="234" t="s">
        <v>137</v>
      </c>
      <c r="DD1646" s="181">
        <v>0</v>
      </c>
      <c r="DE1646" s="234" t="s">
        <v>137</v>
      </c>
      <c r="DF1646" s="181">
        <v>0</v>
      </c>
      <c r="DG1646" s="181">
        <v>0</v>
      </c>
      <c r="DH1646" s="358" t="s">
        <v>148</v>
      </c>
      <c r="DI1646" s="234" t="s">
        <v>137</v>
      </c>
      <c r="DJ1646" s="181">
        <v>0</v>
      </c>
      <c r="DK1646" s="234" t="s">
        <v>137</v>
      </c>
      <c r="DL1646" s="181">
        <v>2</v>
      </c>
      <c r="DM1646" s="181">
        <v>2</v>
      </c>
      <c r="DN1646" s="358">
        <v>1</v>
      </c>
      <c r="DO1646" s="234" t="s">
        <v>137</v>
      </c>
      <c r="DP1646" s="181">
        <v>0</v>
      </c>
      <c r="DQ1646" s="234" t="s">
        <v>137</v>
      </c>
      <c r="DR1646" s="181">
        <v>76</v>
      </c>
      <c r="DS1646" s="181">
        <v>75</v>
      </c>
      <c r="DT1646" s="358">
        <v>0.98684210526315785</v>
      </c>
      <c r="DU1646" s="234" t="s">
        <v>17377</v>
      </c>
      <c r="DV1646" s="181">
        <v>0</v>
      </c>
      <c r="DW1646" s="234" t="s">
        <v>137</v>
      </c>
      <c r="DX1646" s="181">
        <v>1</v>
      </c>
      <c r="DY1646" s="181">
        <v>0</v>
      </c>
      <c r="DZ1646" s="357">
        <v>0</v>
      </c>
      <c r="EA1646" s="234" t="s">
        <v>19442</v>
      </c>
      <c r="EB1646" s="181">
        <v>0</v>
      </c>
      <c r="EC1646" s="234" t="s">
        <v>137</v>
      </c>
      <c r="ED1646" s="181">
        <v>22</v>
      </c>
      <c r="EE1646" s="181">
        <v>2</v>
      </c>
      <c r="EF1646" s="357">
        <v>9.0909090909090912E-2</v>
      </c>
      <c r="EG1646" s="234" t="s">
        <v>17378</v>
      </c>
      <c r="EH1646" s="181">
        <v>0</v>
      </c>
      <c r="EI1646" s="234"/>
      <c r="EJ1646" s="181">
        <v>1</v>
      </c>
      <c r="EK1646" s="181">
        <v>0</v>
      </c>
      <c r="EL1646" s="357">
        <v>0</v>
      </c>
      <c r="EM1646" s="234" t="s">
        <v>10353</v>
      </c>
      <c r="EN1646" s="181">
        <v>1</v>
      </c>
      <c r="EO1646" s="234" t="s">
        <v>10354</v>
      </c>
      <c r="EP1646" s="181">
        <v>12</v>
      </c>
      <c r="EQ1646" s="181">
        <v>10</v>
      </c>
      <c r="ER1646" s="358">
        <v>0.83333333333333337</v>
      </c>
      <c r="ES1646" s="234" t="s">
        <v>17379</v>
      </c>
      <c r="ET1646" s="181">
        <v>2</v>
      </c>
      <c r="EU1646" s="234" t="s">
        <v>10355</v>
      </c>
      <c r="EV1646" s="181">
        <v>21</v>
      </c>
      <c r="EW1646" s="181">
        <v>2</v>
      </c>
      <c r="EX1646" s="359">
        <v>9.5238095238095233E-2</v>
      </c>
      <c r="EY1646" s="234" t="s">
        <v>17380</v>
      </c>
      <c r="EZ1646" s="181">
        <v>15</v>
      </c>
      <c r="FA1646" s="234" t="s">
        <v>10351</v>
      </c>
      <c r="FB1646" s="181">
        <v>2</v>
      </c>
      <c r="FC1646" s="181">
        <v>2</v>
      </c>
      <c r="FD1646" s="359">
        <v>1</v>
      </c>
      <c r="FE1646" s="234" t="s">
        <v>137</v>
      </c>
      <c r="FF1646" s="181">
        <v>0</v>
      </c>
      <c r="FG1646" s="234" t="s">
        <v>137</v>
      </c>
      <c r="FH1646" s="181">
        <v>5</v>
      </c>
      <c r="FI1646" s="181">
        <v>2</v>
      </c>
      <c r="FJ1646" s="359">
        <v>0.4</v>
      </c>
      <c r="FK1646" s="234" t="s">
        <v>10356</v>
      </c>
      <c r="FL1646" s="181">
        <v>3</v>
      </c>
      <c r="FM1646" s="234" t="s">
        <v>10357</v>
      </c>
      <c r="FN1646" s="181">
        <v>0</v>
      </c>
      <c r="FO1646" s="181">
        <v>0</v>
      </c>
      <c r="FP1646" s="359" t="s">
        <v>148</v>
      </c>
      <c r="FQ1646" s="234" t="s">
        <v>137</v>
      </c>
      <c r="FR1646" s="181">
        <v>0</v>
      </c>
      <c r="FS1646" s="234" t="s">
        <v>137</v>
      </c>
      <c r="FT1646" s="181">
        <v>0</v>
      </c>
      <c r="FU1646" s="181">
        <v>0</v>
      </c>
      <c r="FV1646" s="359" t="s">
        <v>148</v>
      </c>
      <c r="FW1646" s="234" t="s">
        <v>137</v>
      </c>
      <c r="FX1646" s="181">
        <v>0</v>
      </c>
      <c r="FY1646" s="234" t="s">
        <v>137</v>
      </c>
      <c r="FZ1646" s="181">
        <v>13</v>
      </c>
      <c r="GA1646" s="181">
        <v>13</v>
      </c>
      <c r="GB1646" s="359">
        <v>1</v>
      </c>
      <c r="GC1646" s="234" t="s">
        <v>137</v>
      </c>
      <c r="GD1646" s="181">
        <v>0</v>
      </c>
      <c r="GE1646" s="234" t="s">
        <v>137</v>
      </c>
      <c r="GF1646" s="181">
        <v>3</v>
      </c>
      <c r="GG1646" s="181">
        <v>3</v>
      </c>
      <c r="GH1646" s="359">
        <v>1</v>
      </c>
      <c r="GI1646" s="234"/>
      <c r="GJ1646" s="181">
        <v>0</v>
      </c>
      <c r="GK1646" s="234" t="s">
        <v>137</v>
      </c>
      <c r="GL1646" s="181" t="s">
        <v>12125</v>
      </c>
      <c r="GM1646" s="181" t="s">
        <v>1858</v>
      </c>
      <c r="GN1646" s="180" t="s">
        <v>133</v>
      </c>
      <c r="GO1646" s="272" t="s">
        <v>132</v>
      </c>
      <c r="GP1646" s="272" t="s">
        <v>132</v>
      </c>
      <c r="GQ1646" s="181" t="s">
        <v>156</v>
      </c>
      <c r="GR1646" s="181" t="s">
        <v>146</v>
      </c>
      <c r="GS1646" s="181" t="s">
        <v>132</v>
      </c>
      <c r="GT1646" s="181" t="s">
        <v>132</v>
      </c>
      <c r="GU1646" s="181" t="s">
        <v>132</v>
      </c>
      <c r="GV1646" s="181"/>
      <c r="GW1646" s="234"/>
      <c r="GX1646" s="181" t="s">
        <v>132</v>
      </c>
      <c r="GY1646" s="181"/>
      <c r="GZ1646" s="181"/>
      <c r="HA1646" s="181"/>
      <c r="HB1646" s="181"/>
      <c r="HC1646" s="181"/>
      <c r="HD1646" s="561"/>
      <c r="HE1646" s="554"/>
      <c r="HF1646" s="558" t="s">
        <v>132</v>
      </c>
      <c r="HG1646" s="554"/>
      <c r="HH1646" s="554"/>
      <c r="HI1646" s="558" t="s">
        <v>132</v>
      </c>
      <c r="HJ1646" s="554" t="s">
        <v>148</v>
      </c>
      <c r="HK1646" s="554"/>
    </row>
    <row r="1647" spans="1:219" s="162" customFormat="1" ht="115" customHeight="1">
      <c r="A1647" s="337">
        <v>462039</v>
      </c>
      <c r="B1647" s="181" t="s">
        <v>10349</v>
      </c>
      <c r="C1647" s="181" t="s">
        <v>10358</v>
      </c>
      <c r="D1647" s="195" t="s">
        <v>106</v>
      </c>
      <c r="E1647" s="181" t="s">
        <v>132</v>
      </c>
      <c r="F1647" s="181" t="s">
        <v>137</v>
      </c>
      <c r="G1647" s="234" t="s">
        <v>137</v>
      </c>
      <c r="H1647" s="181" t="s">
        <v>132</v>
      </c>
      <c r="I1647" s="234" t="s">
        <v>137</v>
      </c>
      <c r="J1647" s="234" t="s">
        <v>137</v>
      </c>
      <c r="K1647" s="355" t="s">
        <v>138</v>
      </c>
      <c r="L1647" s="181"/>
      <c r="M1647" s="434"/>
      <c r="N1647" s="181"/>
      <c r="O1647" s="181"/>
      <c r="P1647" s="234"/>
      <c r="Q1647" s="181"/>
      <c r="R1647" s="181"/>
      <c r="S1647" s="234"/>
      <c r="T1647" s="181" t="s">
        <v>132</v>
      </c>
      <c r="U1647" s="234" t="s">
        <v>137</v>
      </c>
      <c r="V1647" s="234" t="s">
        <v>137</v>
      </c>
      <c r="W1647" s="181" t="s">
        <v>132</v>
      </c>
      <c r="X1647" s="181" t="s">
        <v>137</v>
      </c>
      <c r="Y1647" s="234" t="s">
        <v>137</v>
      </c>
      <c r="Z1647" s="181" t="s">
        <v>132</v>
      </c>
      <c r="AA1647" s="181" t="s">
        <v>137</v>
      </c>
      <c r="AB1647" s="234" t="s">
        <v>137</v>
      </c>
      <c r="AC1647" s="181" t="s">
        <v>132</v>
      </c>
      <c r="AD1647" s="181" t="s">
        <v>137</v>
      </c>
      <c r="AE1647" s="234" t="s">
        <v>137</v>
      </c>
      <c r="AF1647" s="201" t="s">
        <v>148</v>
      </c>
      <c r="AG1647" s="181" t="s">
        <v>132</v>
      </c>
      <c r="AH1647" s="246" t="s">
        <v>15618</v>
      </c>
      <c r="AI1647" s="181" t="s">
        <v>132</v>
      </c>
      <c r="AJ1647" s="181" t="s">
        <v>137</v>
      </c>
      <c r="AK1647" s="234" t="s">
        <v>137</v>
      </c>
      <c r="AL1647" s="181" t="s">
        <v>132</v>
      </c>
      <c r="AM1647" s="181" t="s">
        <v>137</v>
      </c>
      <c r="AN1647" s="234" t="s">
        <v>137</v>
      </c>
      <c r="AO1647" s="181" t="s">
        <v>132</v>
      </c>
      <c r="AP1647" s="234" t="s">
        <v>137</v>
      </c>
      <c r="AQ1647" s="234" t="s">
        <v>137</v>
      </c>
      <c r="AR1647" s="181" t="s">
        <v>132</v>
      </c>
      <c r="AS1647" s="234" t="s">
        <v>137</v>
      </c>
      <c r="AT1647" s="234" t="s">
        <v>137</v>
      </c>
      <c r="AU1647" s="181" t="s">
        <v>132</v>
      </c>
      <c r="AV1647" s="181" t="s">
        <v>137</v>
      </c>
      <c r="AW1647" s="234" t="s">
        <v>137</v>
      </c>
      <c r="AX1647" s="181" t="s">
        <v>132</v>
      </c>
      <c r="AY1647" s="181" t="s">
        <v>137</v>
      </c>
      <c r="AZ1647" s="234" t="s">
        <v>137</v>
      </c>
      <c r="BA1647" s="181" t="s">
        <v>132</v>
      </c>
      <c r="BB1647" s="181" t="s">
        <v>137</v>
      </c>
      <c r="BC1647" s="234" t="s">
        <v>137</v>
      </c>
      <c r="BD1647" s="181">
        <v>4</v>
      </c>
      <c r="BE1647" s="181">
        <v>4</v>
      </c>
      <c r="BF1647" s="357">
        <v>1</v>
      </c>
      <c r="BG1647" s="234" t="s">
        <v>137</v>
      </c>
      <c r="BH1647" s="181">
        <v>0</v>
      </c>
      <c r="BI1647" s="234"/>
      <c r="BJ1647" s="181">
        <v>11</v>
      </c>
      <c r="BK1647" s="181">
        <v>11</v>
      </c>
      <c r="BL1647" s="357">
        <v>1</v>
      </c>
      <c r="BM1647" s="234" t="s">
        <v>137</v>
      </c>
      <c r="BN1647" s="181">
        <v>0</v>
      </c>
      <c r="BO1647" s="234" t="s">
        <v>137</v>
      </c>
      <c r="BP1647" s="181">
        <v>3</v>
      </c>
      <c r="BQ1647" s="181">
        <v>3</v>
      </c>
      <c r="BR1647" s="357">
        <v>1</v>
      </c>
      <c r="BS1647" s="234" t="s">
        <v>137</v>
      </c>
      <c r="BT1647" s="181">
        <v>0</v>
      </c>
      <c r="BU1647" s="234" t="s">
        <v>137</v>
      </c>
      <c r="BV1647" s="181">
        <v>0</v>
      </c>
      <c r="BW1647" s="181">
        <v>0</v>
      </c>
      <c r="BX1647" s="358" t="s">
        <v>148</v>
      </c>
      <c r="BY1647" s="234"/>
      <c r="BZ1647" s="181">
        <v>0</v>
      </c>
      <c r="CA1647" s="234" t="s">
        <v>137</v>
      </c>
      <c r="CB1647" s="181">
        <v>0</v>
      </c>
      <c r="CC1647" s="181">
        <v>0</v>
      </c>
      <c r="CD1647" s="358" t="s">
        <v>148</v>
      </c>
      <c r="CE1647" s="234" t="s">
        <v>137</v>
      </c>
      <c r="CF1647" s="181">
        <v>0</v>
      </c>
      <c r="CG1647" s="234" t="s">
        <v>137</v>
      </c>
      <c r="CH1647" s="181">
        <v>2</v>
      </c>
      <c r="CI1647" s="181">
        <v>2</v>
      </c>
      <c r="CJ1647" s="358">
        <v>1</v>
      </c>
      <c r="CK1647" s="181" t="s">
        <v>137</v>
      </c>
      <c r="CL1647" s="181">
        <v>0</v>
      </c>
      <c r="CM1647" s="234" t="s">
        <v>137</v>
      </c>
      <c r="CN1647" s="181">
        <v>1</v>
      </c>
      <c r="CO1647" s="181">
        <v>1</v>
      </c>
      <c r="CP1647" s="358">
        <v>1</v>
      </c>
      <c r="CQ1647" s="234" t="s">
        <v>137</v>
      </c>
      <c r="CR1647" s="181">
        <v>0</v>
      </c>
      <c r="CS1647" s="234" t="s">
        <v>137</v>
      </c>
      <c r="CT1647" s="181">
        <v>1</v>
      </c>
      <c r="CU1647" s="181">
        <v>1</v>
      </c>
      <c r="CV1647" s="358">
        <v>1</v>
      </c>
      <c r="CW1647" s="234" t="s">
        <v>137</v>
      </c>
      <c r="CX1647" s="181">
        <v>0</v>
      </c>
      <c r="CY1647" s="234" t="s">
        <v>137</v>
      </c>
      <c r="CZ1647" s="181">
        <v>0</v>
      </c>
      <c r="DA1647" s="181">
        <v>0</v>
      </c>
      <c r="DB1647" s="358" t="s">
        <v>148</v>
      </c>
      <c r="DC1647" s="234" t="s">
        <v>137</v>
      </c>
      <c r="DD1647" s="181">
        <v>0</v>
      </c>
      <c r="DE1647" s="234" t="s">
        <v>137</v>
      </c>
      <c r="DF1647" s="181">
        <v>0</v>
      </c>
      <c r="DG1647" s="181">
        <v>0</v>
      </c>
      <c r="DH1647" s="358" t="s">
        <v>148</v>
      </c>
      <c r="DI1647" s="234" t="s">
        <v>137</v>
      </c>
      <c r="DJ1647" s="181">
        <v>0</v>
      </c>
      <c r="DK1647" s="234" t="s">
        <v>137</v>
      </c>
      <c r="DL1647" s="181">
        <v>2</v>
      </c>
      <c r="DM1647" s="181">
        <v>0</v>
      </c>
      <c r="DN1647" s="358">
        <v>0</v>
      </c>
      <c r="DO1647" s="234" t="s">
        <v>10359</v>
      </c>
      <c r="DP1647" s="181">
        <v>2</v>
      </c>
      <c r="DQ1647" s="234" t="s">
        <v>10359</v>
      </c>
      <c r="DR1647" s="181">
        <v>85</v>
      </c>
      <c r="DS1647" s="181">
        <v>1</v>
      </c>
      <c r="DT1647" s="358">
        <v>1.1764705882352941E-2</v>
      </c>
      <c r="DU1647" s="234" t="s">
        <v>10360</v>
      </c>
      <c r="DV1647" s="181">
        <v>0</v>
      </c>
      <c r="DW1647" s="234" t="s">
        <v>137</v>
      </c>
      <c r="DX1647" s="181">
        <v>1</v>
      </c>
      <c r="DY1647" s="181">
        <v>1</v>
      </c>
      <c r="DZ1647" s="357">
        <v>1</v>
      </c>
      <c r="EA1647" s="234" t="s">
        <v>137</v>
      </c>
      <c r="EB1647" s="181">
        <v>0</v>
      </c>
      <c r="EC1647" s="234" t="s">
        <v>137</v>
      </c>
      <c r="ED1647" s="181">
        <v>0</v>
      </c>
      <c r="EE1647" s="181">
        <v>0</v>
      </c>
      <c r="EF1647" s="357" t="s">
        <v>148</v>
      </c>
      <c r="EG1647" s="234" t="s">
        <v>137</v>
      </c>
      <c r="EH1647" s="181">
        <v>0</v>
      </c>
      <c r="EI1647" s="234" t="s">
        <v>137</v>
      </c>
      <c r="EJ1647" s="181">
        <v>1</v>
      </c>
      <c r="EK1647" s="181">
        <v>1</v>
      </c>
      <c r="EL1647" s="357">
        <v>1</v>
      </c>
      <c r="EM1647" s="234" t="s">
        <v>137</v>
      </c>
      <c r="EN1647" s="181">
        <v>0</v>
      </c>
      <c r="EO1647" s="234" t="s">
        <v>137</v>
      </c>
      <c r="EP1647" s="181">
        <v>0</v>
      </c>
      <c r="EQ1647" s="181">
        <v>0</v>
      </c>
      <c r="ER1647" s="358" t="s">
        <v>148</v>
      </c>
      <c r="ES1647" s="234" t="s">
        <v>137</v>
      </c>
      <c r="ET1647" s="181">
        <v>0</v>
      </c>
      <c r="EU1647" s="234" t="s">
        <v>137</v>
      </c>
      <c r="EV1647" s="181">
        <v>17</v>
      </c>
      <c r="EW1647" s="181">
        <v>0</v>
      </c>
      <c r="EX1647" s="359">
        <v>0</v>
      </c>
      <c r="EY1647" s="234" t="s">
        <v>13802</v>
      </c>
      <c r="EZ1647" s="181">
        <v>13</v>
      </c>
      <c r="FA1647" s="234" t="s">
        <v>13802</v>
      </c>
      <c r="FB1647" s="181">
        <v>2</v>
      </c>
      <c r="FC1647" s="181">
        <v>2</v>
      </c>
      <c r="FD1647" s="359">
        <v>1</v>
      </c>
      <c r="FE1647" s="234" t="s">
        <v>137</v>
      </c>
      <c r="FF1647" s="181">
        <v>0</v>
      </c>
      <c r="FG1647" s="234" t="s">
        <v>137</v>
      </c>
      <c r="FH1647" s="181">
        <v>35</v>
      </c>
      <c r="FI1647" s="181">
        <v>20</v>
      </c>
      <c r="FJ1647" s="359">
        <v>0.5714285714285714</v>
      </c>
      <c r="FK1647" s="234" t="s">
        <v>10928</v>
      </c>
      <c r="FL1647" s="181">
        <v>3</v>
      </c>
      <c r="FM1647" s="234" t="s">
        <v>10361</v>
      </c>
      <c r="FN1647" s="181">
        <v>0</v>
      </c>
      <c r="FO1647" s="181">
        <v>0</v>
      </c>
      <c r="FP1647" s="359" t="s">
        <v>148</v>
      </c>
      <c r="FQ1647" s="234" t="s">
        <v>137</v>
      </c>
      <c r="FR1647" s="181">
        <v>0</v>
      </c>
      <c r="FS1647" s="234" t="s">
        <v>137</v>
      </c>
      <c r="FT1647" s="181">
        <v>0</v>
      </c>
      <c r="FU1647" s="181">
        <v>0</v>
      </c>
      <c r="FV1647" s="359" t="s">
        <v>148</v>
      </c>
      <c r="FW1647" s="234" t="s">
        <v>137</v>
      </c>
      <c r="FX1647" s="181">
        <v>0</v>
      </c>
      <c r="FY1647" s="234" t="s">
        <v>137</v>
      </c>
      <c r="FZ1647" s="181">
        <v>5</v>
      </c>
      <c r="GA1647" s="181">
        <v>2</v>
      </c>
      <c r="GB1647" s="359">
        <v>0.4</v>
      </c>
      <c r="GC1647" s="234" t="s">
        <v>10362</v>
      </c>
      <c r="GD1647" s="181">
        <v>2</v>
      </c>
      <c r="GE1647" s="234" t="s">
        <v>10362</v>
      </c>
      <c r="GF1647" s="181">
        <v>1</v>
      </c>
      <c r="GG1647" s="181">
        <v>1</v>
      </c>
      <c r="GH1647" s="359">
        <v>1</v>
      </c>
      <c r="GI1647" s="234"/>
      <c r="GJ1647" s="181">
        <v>0</v>
      </c>
      <c r="GK1647" s="234" t="s">
        <v>137</v>
      </c>
      <c r="GL1647" s="181" t="s">
        <v>12125</v>
      </c>
      <c r="GM1647" s="181" t="s">
        <v>1858</v>
      </c>
      <c r="GN1647" s="180" t="s">
        <v>133</v>
      </c>
      <c r="GO1647" s="519" t="s">
        <v>132</v>
      </c>
      <c r="GP1647" s="519" t="s">
        <v>132</v>
      </c>
      <c r="GQ1647" s="181" t="s">
        <v>145</v>
      </c>
      <c r="GR1647" s="181" t="s">
        <v>146</v>
      </c>
      <c r="GS1647" s="181"/>
      <c r="GT1647" s="181"/>
      <c r="GU1647" s="181"/>
      <c r="GV1647" s="181"/>
      <c r="GW1647" s="234" t="s">
        <v>10929</v>
      </c>
      <c r="GX1647" s="181"/>
      <c r="GY1647" s="181"/>
      <c r="GZ1647" s="181"/>
      <c r="HA1647" s="181"/>
      <c r="HB1647" s="181"/>
      <c r="HC1647" s="181"/>
      <c r="HD1647" s="557" t="s">
        <v>132</v>
      </c>
      <c r="HE1647" s="550"/>
      <c r="HF1647" s="558" t="s">
        <v>132</v>
      </c>
      <c r="HG1647" s="550"/>
      <c r="HH1647" s="550"/>
      <c r="HI1647" s="558" t="s">
        <v>132</v>
      </c>
      <c r="HJ1647" s="558" t="s">
        <v>148</v>
      </c>
      <c r="HK1647" s="550"/>
    </row>
    <row r="1648" spans="1:219" s="163" customFormat="1" ht="115" customHeight="1">
      <c r="A1648" s="337">
        <v>462047</v>
      </c>
      <c r="B1648" s="181" t="s">
        <v>10349</v>
      </c>
      <c r="C1648" s="181" t="s">
        <v>10363</v>
      </c>
      <c r="D1648" s="195" t="s">
        <v>98</v>
      </c>
      <c r="E1648" s="181" t="s">
        <v>138</v>
      </c>
      <c r="F1648" s="181" t="s">
        <v>137</v>
      </c>
      <c r="G1648" s="234" t="s">
        <v>137</v>
      </c>
      <c r="H1648" s="181" t="s">
        <v>132</v>
      </c>
      <c r="I1648" s="234" t="s">
        <v>137</v>
      </c>
      <c r="J1648" s="234" t="s">
        <v>137</v>
      </c>
      <c r="K1648" s="355" t="s">
        <v>138</v>
      </c>
      <c r="L1648" s="181" t="s">
        <v>137</v>
      </c>
      <c r="M1648" s="434" t="s">
        <v>137</v>
      </c>
      <c r="N1648" s="181" t="s">
        <v>138</v>
      </c>
      <c r="O1648" s="181" t="s">
        <v>137</v>
      </c>
      <c r="P1648" s="234" t="s">
        <v>137</v>
      </c>
      <c r="Q1648" s="181" t="s">
        <v>132</v>
      </c>
      <c r="R1648" s="181" t="s">
        <v>137</v>
      </c>
      <c r="S1648" s="234" t="s">
        <v>137</v>
      </c>
      <c r="T1648" s="181" t="s">
        <v>138</v>
      </c>
      <c r="U1648" s="234" t="s">
        <v>137</v>
      </c>
      <c r="V1648" s="234" t="s">
        <v>137</v>
      </c>
      <c r="W1648" s="181" t="s">
        <v>132</v>
      </c>
      <c r="X1648" s="181" t="s">
        <v>137</v>
      </c>
      <c r="Y1648" s="234" t="s">
        <v>137</v>
      </c>
      <c r="Z1648" s="181" t="s">
        <v>132</v>
      </c>
      <c r="AA1648" s="181" t="s">
        <v>137</v>
      </c>
      <c r="AB1648" s="234" t="s">
        <v>137</v>
      </c>
      <c r="AC1648" s="181" t="s">
        <v>132</v>
      </c>
      <c r="AD1648" s="181" t="s">
        <v>137</v>
      </c>
      <c r="AE1648" s="234" t="s">
        <v>137</v>
      </c>
      <c r="AF1648" s="201" t="s">
        <v>148</v>
      </c>
      <c r="AG1648" s="181" t="s">
        <v>132</v>
      </c>
      <c r="AH1648" s="246" t="s">
        <v>10919</v>
      </c>
      <c r="AI1648" s="181" t="s">
        <v>132</v>
      </c>
      <c r="AJ1648" s="181" t="s">
        <v>137</v>
      </c>
      <c r="AK1648" s="234" t="s">
        <v>137</v>
      </c>
      <c r="AL1648" s="181" t="s">
        <v>132</v>
      </c>
      <c r="AM1648" s="181" t="s">
        <v>137</v>
      </c>
      <c r="AN1648" s="234" t="s">
        <v>137</v>
      </c>
      <c r="AO1648" s="181" t="s">
        <v>138</v>
      </c>
      <c r="AP1648" s="234" t="s">
        <v>137</v>
      </c>
      <c r="AQ1648" s="234" t="s">
        <v>137</v>
      </c>
      <c r="AR1648" s="181" t="s">
        <v>132</v>
      </c>
      <c r="AS1648" s="234" t="s">
        <v>137</v>
      </c>
      <c r="AT1648" s="234" t="s">
        <v>137</v>
      </c>
      <c r="AU1648" s="181" t="s">
        <v>132</v>
      </c>
      <c r="AV1648" s="181" t="s">
        <v>137</v>
      </c>
      <c r="AW1648" s="234" t="s">
        <v>137</v>
      </c>
      <c r="AX1648" s="181" t="s">
        <v>132</v>
      </c>
      <c r="AY1648" s="181" t="s">
        <v>137</v>
      </c>
      <c r="AZ1648" s="234" t="s">
        <v>137</v>
      </c>
      <c r="BA1648" s="181" t="s">
        <v>132</v>
      </c>
      <c r="BB1648" s="181" t="s">
        <v>137</v>
      </c>
      <c r="BC1648" s="234" t="s">
        <v>137</v>
      </c>
      <c r="BD1648" s="181">
        <v>1</v>
      </c>
      <c r="BE1648" s="181">
        <v>0</v>
      </c>
      <c r="BF1648" s="357">
        <v>0</v>
      </c>
      <c r="BG1648" s="234" t="s">
        <v>10364</v>
      </c>
      <c r="BH1648" s="181">
        <v>1</v>
      </c>
      <c r="BI1648" s="234" t="s">
        <v>10351</v>
      </c>
      <c r="BJ1648" s="181">
        <v>4</v>
      </c>
      <c r="BK1648" s="181">
        <v>0</v>
      </c>
      <c r="BL1648" s="357">
        <v>0</v>
      </c>
      <c r="BM1648" s="234" t="s">
        <v>10364</v>
      </c>
      <c r="BN1648" s="181">
        <v>0</v>
      </c>
      <c r="BO1648" s="234" t="s">
        <v>137</v>
      </c>
      <c r="BP1648" s="181">
        <v>3</v>
      </c>
      <c r="BQ1648" s="181">
        <v>0</v>
      </c>
      <c r="BR1648" s="357">
        <v>0</v>
      </c>
      <c r="BS1648" s="234" t="s">
        <v>10364</v>
      </c>
      <c r="BT1648" s="181">
        <v>3</v>
      </c>
      <c r="BU1648" s="234" t="s">
        <v>10365</v>
      </c>
      <c r="BV1648" s="181">
        <v>0</v>
      </c>
      <c r="BW1648" s="181">
        <v>0</v>
      </c>
      <c r="BX1648" s="358" t="s">
        <v>148</v>
      </c>
      <c r="BY1648" s="234"/>
      <c r="BZ1648" s="181">
        <v>0</v>
      </c>
      <c r="CA1648" s="234" t="s">
        <v>137</v>
      </c>
      <c r="CB1648" s="181">
        <v>0</v>
      </c>
      <c r="CC1648" s="181">
        <v>0</v>
      </c>
      <c r="CD1648" s="358" t="s">
        <v>148</v>
      </c>
      <c r="CE1648" s="234" t="s">
        <v>137</v>
      </c>
      <c r="CF1648" s="181">
        <v>0</v>
      </c>
      <c r="CG1648" s="234" t="s">
        <v>137</v>
      </c>
      <c r="CH1648" s="181">
        <v>0</v>
      </c>
      <c r="CI1648" s="181">
        <v>0</v>
      </c>
      <c r="CJ1648" s="358" t="s">
        <v>148</v>
      </c>
      <c r="CK1648" s="181" t="s">
        <v>137</v>
      </c>
      <c r="CL1648" s="181">
        <v>0</v>
      </c>
      <c r="CM1648" s="234" t="s">
        <v>137</v>
      </c>
      <c r="CN1648" s="181">
        <v>0</v>
      </c>
      <c r="CO1648" s="181">
        <v>0</v>
      </c>
      <c r="CP1648" s="358" t="s">
        <v>148</v>
      </c>
      <c r="CQ1648" s="234" t="s">
        <v>137</v>
      </c>
      <c r="CR1648" s="181">
        <v>0</v>
      </c>
      <c r="CS1648" s="234" t="s">
        <v>137</v>
      </c>
      <c r="CT1648" s="181">
        <v>0</v>
      </c>
      <c r="CU1648" s="181">
        <v>0</v>
      </c>
      <c r="CV1648" s="358" t="s">
        <v>148</v>
      </c>
      <c r="CW1648" s="234" t="s">
        <v>137</v>
      </c>
      <c r="CX1648" s="181">
        <v>0</v>
      </c>
      <c r="CY1648" s="234" t="s">
        <v>137</v>
      </c>
      <c r="CZ1648" s="181">
        <v>0</v>
      </c>
      <c r="DA1648" s="181">
        <v>0</v>
      </c>
      <c r="DB1648" s="358" t="s">
        <v>148</v>
      </c>
      <c r="DC1648" s="234" t="s">
        <v>137</v>
      </c>
      <c r="DD1648" s="181">
        <v>0</v>
      </c>
      <c r="DE1648" s="234" t="s">
        <v>137</v>
      </c>
      <c r="DF1648" s="181">
        <v>0</v>
      </c>
      <c r="DG1648" s="181">
        <v>0</v>
      </c>
      <c r="DH1648" s="358" t="s">
        <v>148</v>
      </c>
      <c r="DI1648" s="234" t="s">
        <v>137</v>
      </c>
      <c r="DJ1648" s="181">
        <v>0</v>
      </c>
      <c r="DK1648" s="234" t="s">
        <v>137</v>
      </c>
      <c r="DL1648" s="181">
        <v>0</v>
      </c>
      <c r="DM1648" s="181">
        <v>0</v>
      </c>
      <c r="DN1648" s="358" t="s">
        <v>148</v>
      </c>
      <c r="DO1648" s="234" t="s">
        <v>137</v>
      </c>
      <c r="DP1648" s="181">
        <v>0</v>
      </c>
      <c r="DQ1648" s="234" t="s">
        <v>137</v>
      </c>
      <c r="DR1648" s="181">
        <v>18</v>
      </c>
      <c r="DS1648" s="181">
        <v>0</v>
      </c>
      <c r="DT1648" s="358">
        <v>0</v>
      </c>
      <c r="DU1648" s="234" t="s">
        <v>10364</v>
      </c>
      <c r="DV1648" s="181">
        <v>0</v>
      </c>
      <c r="DW1648" s="234" t="s">
        <v>137</v>
      </c>
      <c r="DX1648" s="181">
        <v>2</v>
      </c>
      <c r="DY1648" s="181">
        <v>0</v>
      </c>
      <c r="DZ1648" s="357">
        <v>0</v>
      </c>
      <c r="EA1648" s="234" t="s">
        <v>10364</v>
      </c>
      <c r="EB1648" s="181">
        <v>0</v>
      </c>
      <c r="EC1648" s="234" t="s">
        <v>137</v>
      </c>
      <c r="ED1648" s="181">
        <v>0</v>
      </c>
      <c r="EE1648" s="181">
        <v>0</v>
      </c>
      <c r="EF1648" s="357" t="s">
        <v>148</v>
      </c>
      <c r="EG1648" s="234" t="s">
        <v>137</v>
      </c>
      <c r="EH1648" s="181">
        <v>0</v>
      </c>
      <c r="EI1648" s="234" t="s">
        <v>137</v>
      </c>
      <c r="EJ1648" s="181">
        <v>1</v>
      </c>
      <c r="EK1648" s="181">
        <v>1</v>
      </c>
      <c r="EL1648" s="357">
        <v>1</v>
      </c>
      <c r="EM1648" s="234" t="s">
        <v>137</v>
      </c>
      <c r="EN1648" s="181">
        <v>0</v>
      </c>
      <c r="EO1648" s="234" t="s">
        <v>137</v>
      </c>
      <c r="EP1648" s="181">
        <v>1</v>
      </c>
      <c r="EQ1648" s="181">
        <v>0</v>
      </c>
      <c r="ER1648" s="358">
        <v>0</v>
      </c>
      <c r="ES1648" s="234" t="s">
        <v>10366</v>
      </c>
      <c r="ET1648" s="181">
        <v>1</v>
      </c>
      <c r="EU1648" s="234" t="s">
        <v>10367</v>
      </c>
      <c r="EV1648" s="181">
        <v>6</v>
      </c>
      <c r="EW1648" s="181">
        <v>0</v>
      </c>
      <c r="EX1648" s="359">
        <v>0</v>
      </c>
      <c r="EY1648" s="234" t="s">
        <v>10364</v>
      </c>
      <c r="EZ1648" s="181">
        <v>6</v>
      </c>
      <c r="FA1648" s="234" t="s">
        <v>10368</v>
      </c>
      <c r="FB1648" s="181">
        <v>0</v>
      </c>
      <c r="FC1648" s="181">
        <v>0</v>
      </c>
      <c r="FD1648" s="359" t="s">
        <v>148</v>
      </c>
      <c r="FE1648" s="234" t="s">
        <v>137</v>
      </c>
      <c r="FF1648" s="181">
        <v>0</v>
      </c>
      <c r="FG1648" s="234" t="s">
        <v>137</v>
      </c>
      <c r="FH1648" s="181">
        <v>1</v>
      </c>
      <c r="FI1648" s="181">
        <v>0</v>
      </c>
      <c r="FJ1648" s="359">
        <v>0</v>
      </c>
      <c r="FK1648" s="234" t="s">
        <v>10364</v>
      </c>
      <c r="FL1648" s="181">
        <v>1</v>
      </c>
      <c r="FM1648" s="234" t="s">
        <v>10368</v>
      </c>
      <c r="FN1648" s="181">
        <v>0</v>
      </c>
      <c r="FO1648" s="181">
        <v>0</v>
      </c>
      <c r="FP1648" s="359" t="s">
        <v>148</v>
      </c>
      <c r="FQ1648" s="234" t="s">
        <v>137</v>
      </c>
      <c r="FR1648" s="181">
        <v>0</v>
      </c>
      <c r="FS1648" s="234" t="s">
        <v>137</v>
      </c>
      <c r="FT1648" s="181">
        <v>0</v>
      </c>
      <c r="FU1648" s="181">
        <v>0</v>
      </c>
      <c r="FV1648" s="359" t="s">
        <v>148</v>
      </c>
      <c r="FW1648" s="234" t="s">
        <v>137</v>
      </c>
      <c r="FX1648" s="181">
        <v>0</v>
      </c>
      <c r="FY1648" s="234" t="s">
        <v>137</v>
      </c>
      <c r="FZ1648" s="181">
        <v>4</v>
      </c>
      <c r="GA1648" s="181">
        <v>3</v>
      </c>
      <c r="GB1648" s="359">
        <v>0.75</v>
      </c>
      <c r="GC1648" s="234" t="s">
        <v>10369</v>
      </c>
      <c r="GD1648" s="181">
        <v>1</v>
      </c>
      <c r="GE1648" s="234" t="s">
        <v>10367</v>
      </c>
      <c r="GF1648" s="181">
        <v>2</v>
      </c>
      <c r="GG1648" s="181">
        <v>1</v>
      </c>
      <c r="GH1648" s="359">
        <v>0.5</v>
      </c>
      <c r="GI1648" s="234" t="s">
        <v>10364</v>
      </c>
      <c r="GJ1648" s="181">
        <v>1</v>
      </c>
      <c r="GK1648" s="234" t="s">
        <v>10368</v>
      </c>
      <c r="GL1648" s="181" t="s">
        <v>143</v>
      </c>
      <c r="GM1648" s="181" t="s">
        <v>1858</v>
      </c>
      <c r="GN1648" s="180" t="s">
        <v>146</v>
      </c>
      <c r="GO1648" s="272"/>
      <c r="GP1648" s="272"/>
      <c r="GQ1648" s="181" t="s">
        <v>145</v>
      </c>
      <c r="GR1648" s="181" t="s">
        <v>146</v>
      </c>
      <c r="GS1648" s="181"/>
      <c r="GT1648" s="181"/>
      <c r="GU1648" s="181"/>
      <c r="GV1648" s="181"/>
      <c r="GW1648" s="234"/>
      <c r="GX1648" s="181"/>
      <c r="GY1648" s="181"/>
      <c r="GZ1648" s="181"/>
      <c r="HA1648" s="181"/>
      <c r="HB1648" s="181"/>
      <c r="HC1648" s="181"/>
      <c r="HD1648" s="557" t="s">
        <v>132</v>
      </c>
      <c r="HE1648" s="550"/>
      <c r="HF1648" s="558" t="s">
        <v>132</v>
      </c>
      <c r="HG1648" s="550"/>
      <c r="HH1648" s="550"/>
      <c r="HI1648" s="558" t="s">
        <v>132</v>
      </c>
      <c r="HJ1648" s="558" t="s">
        <v>148</v>
      </c>
      <c r="HK1648" s="550"/>
    </row>
    <row r="1649" spans="1:219" s="162" customFormat="1" ht="115" customHeight="1">
      <c r="A1649" s="337">
        <v>462063</v>
      </c>
      <c r="B1649" s="181" t="s">
        <v>10349</v>
      </c>
      <c r="C1649" s="181" t="s">
        <v>10370</v>
      </c>
      <c r="D1649" s="195" t="s">
        <v>98</v>
      </c>
      <c r="E1649" s="181" t="s">
        <v>132</v>
      </c>
      <c r="F1649" s="181" t="s">
        <v>137</v>
      </c>
      <c r="G1649" s="234" t="s">
        <v>137</v>
      </c>
      <c r="H1649" s="181" t="s">
        <v>138</v>
      </c>
      <c r="I1649" s="234" t="s">
        <v>137</v>
      </c>
      <c r="J1649" s="234" t="s">
        <v>137</v>
      </c>
      <c r="K1649" s="355" t="s">
        <v>138</v>
      </c>
      <c r="L1649" s="181" t="s">
        <v>137</v>
      </c>
      <c r="M1649" s="434" t="s">
        <v>137</v>
      </c>
      <c r="N1649" s="181" t="s">
        <v>138</v>
      </c>
      <c r="O1649" s="181" t="s">
        <v>137</v>
      </c>
      <c r="P1649" s="234" t="s">
        <v>137</v>
      </c>
      <c r="Q1649" s="181" t="s">
        <v>138</v>
      </c>
      <c r="R1649" s="181" t="s">
        <v>137</v>
      </c>
      <c r="S1649" s="234" t="s">
        <v>137</v>
      </c>
      <c r="T1649" s="181" t="s">
        <v>132</v>
      </c>
      <c r="U1649" s="234" t="s">
        <v>137</v>
      </c>
      <c r="V1649" s="234" t="s">
        <v>137</v>
      </c>
      <c r="W1649" s="181" t="s">
        <v>132</v>
      </c>
      <c r="X1649" s="181" t="s">
        <v>137</v>
      </c>
      <c r="Y1649" s="234" t="s">
        <v>137</v>
      </c>
      <c r="Z1649" s="181" t="s">
        <v>132</v>
      </c>
      <c r="AA1649" s="181" t="s">
        <v>137</v>
      </c>
      <c r="AB1649" s="234" t="s">
        <v>137</v>
      </c>
      <c r="AC1649" s="181" t="s">
        <v>132</v>
      </c>
      <c r="AD1649" s="181" t="s">
        <v>137</v>
      </c>
      <c r="AE1649" s="234" t="s">
        <v>137</v>
      </c>
      <c r="AF1649" s="201" t="s">
        <v>148</v>
      </c>
      <c r="AG1649" s="181"/>
      <c r="AH1649" s="246"/>
      <c r="AI1649" s="181" t="s">
        <v>132</v>
      </c>
      <c r="AJ1649" s="181" t="s">
        <v>137</v>
      </c>
      <c r="AK1649" s="234" t="s">
        <v>137</v>
      </c>
      <c r="AL1649" s="181" t="s">
        <v>138</v>
      </c>
      <c r="AM1649" s="181" t="s">
        <v>137</v>
      </c>
      <c r="AN1649" s="234" t="s">
        <v>137</v>
      </c>
      <c r="AO1649" s="181"/>
      <c r="AP1649" s="234" t="s">
        <v>137</v>
      </c>
      <c r="AQ1649" s="234" t="s">
        <v>137</v>
      </c>
      <c r="AR1649" s="181" t="s">
        <v>132</v>
      </c>
      <c r="AS1649" s="181" t="s">
        <v>137</v>
      </c>
      <c r="AT1649" s="234" t="s">
        <v>137</v>
      </c>
      <c r="AU1649" s="181" t="s">
        <v>132</v>
      </c>
      <c r="AV1649" s="181" t="s">
        <v>137</v>
      </c>
      <c r="AW1649" s="234" t="s">
        <v>137</v>
      </c>
      <c r="AX1649" s="181" t="s">
        <v>138</v>
      </c>
      <c r="AY1649" s="181" t="s">
        <v>132</v>
      </c>
      <c r="AZ1649" s="234" t="s">
        <v>17381</v>
      </c>
      <c r="BA1649" s="181" t="s">
        <v>132</v>
      </c>
      <c r="BB1649" s="181" t="s">
        <v>137</v>
      </c>
      <c r="BC1649" s="234" t="s">
        <v>137</v>
      </c>
      <c r="BD1649" s="181">
        <v>3</v>
      </c>
      <c r="BE1649" s="181">
        <v>0</v>
      </c>
      <c r="BF1649" s="357">
        <v>0</v>
      </c>
      <c r="BG1649" s="234" t="s">
        <v>10371</v>
      </c>
      <c r="BH1649" s="181">
        <v>1</v>
      </c>
      <c r="BI1649" s="234" t="s">
        <v>10930</v>
      </c>
      <c r="BJ1649" s="181">
        <v>6</v>
      </c>
      <c r="BK1649" s="181">
        <v>0</v>
      </c>
      <c r="BL1649" s="357">
        <v>0</v>
      </c>
      <c r="BM1649" s="234" t="s">
        <v>10371</v>
      </c>
      <c r="BN1649" s="181">
        <v>0</v>
      </c>
      <c r="BO1649" s="234" t="s">
        <v>137</v>
      </c>
      <c r="BP1649" s="181">
        <v>1</v>
      </c>
      <c r="BQ1649" s="181">
        <v>0</v>
      </c>
      <c r="BR1649" s="357">
        <v>0</v>
      </c>
      <c r="BS1649" s="234" t="s">
        <v>10371</v>
      </c>
      <c r="BT1649" s="181">
        <v>0</v>
      </c>
      <c r="BU1649" s="234" t="s">
        <v>137</v>
      </c>
      <c r="BV1649" s="181">
        <v>1</v>
      </c>
      <c r="BW1649" s="181">
        <v>1</v>
      </c>
      <c r="BX1649" s="358">
        <v>1</v>
      </c>
      <c r="BY1649" s="234"/>
      <c r="BZ1649" s="181">
        <v>0</v>
      </c>
      <c r="CA1649" s="234" t="s">
        <v>137</v>
      </c>
      <c r="CB1649" s="181">
        <v>0</v>
      </c>
      <c r="CC1649" s="181">
        <v>0</v>
      </c>
      <c r="CD1649" s="358" t="s">
        <v>148</v>
      </c>
      <c r="CE1649" s="234" t="s">
        <v>137</v>
      </c>
      <c r="CF1649" s="181">
        <v>0</v>
      </c>
      <c r="CG1649" s="234" t="s">
        <v>137</v>
      </c>
      <c r="CH1649" s="181">
        <v>0</v>
      </c>
      <c r="CI1649" s="181">
        <v>0</v>
      </c>
      <c r="CJ1649" s="358" t="s">
        <v>148</v>
      </c>
      <c r="CK1649" s="181" t="s">
        <v>137</v>
      </c>
      <c r="CL1649" s="181">
        <v>0</v>
      </c>
      <c r="CM1649" s="234" t="s">
        <v>137</v>
      </c>
      <c r="CN1649" s="181">
        <v>1</v>
      </c>
      <c r="CO1649" s="181">
        <v>1</v>
      </c>
      <c r="CP1649" s="358">
        <v>1</v>
      </c>
      <c r="CQ1649" s="234" t="s">
        <v>137</v>
      </c>
      <c r="CR1649" s="181">
        <v>0</v>
      </c>
      <c r="CS1649" s="234" t="s">
        <v>137</v>
      </c>
      <c r="CT1649" s="181">
        <v>0</v>
      </c>
      <c r="CU1649" s="181">
        <v>0</v>
      </c>
      <c r="CV1649" s="358" t="s">
        <v>148</v>
      </c>
      <c r="CW1649" s="234" t="s">
        <v>137</v>
      </c>
      <c r="CX1649" s="181">
        <v>0</v>
      </c>
      <c r="CY1649" s="234" t="s">
        <v>137</v>
      </c>
      <c r="CZ1649" s="181">
        <v>0</v>
      </c>
      <c r="DA1649" s="181">
        <v>0</v>
      </c>
      <c r="DB1649" s="358" t="s">
        <v>148</v>
      </c>
      <c r="DC1649" s="234" t="s">
        <v>137</v>
      </c>
      <c r="DD1649" s="181">
        <v>0</v>
      </c>
      <c r="DE1649" s="234" t="s">
        <v>137</v>
      </c>
      <c r="DF1649" s="181">
        <v>0</v>
      </c>
      <c r="DG1649" s="181">
        <v>0</v>
      </c>
      <c r="DH1649" s="358" t="s">
        <v>148</v>
      </c>
      <c r="DI1649" s="234" t="s">
        <v>137</v>
      </c>
      <c r="DJ1649" s="181">
        <v>0</v>
      </c>
      <c r="DK1649" s="234" t="s">
        <v>137</v>
      </c>
      <c r="DL1649" s="181">
        <v>1</v>
      </c>
      <c r="DM1649" s="181">
        <v>1</v>
      </c>
      <c r="DN1649" s="358">
        <v>1</v>
      </c>
      <c r="DO1649" s="234" t="s">
        <v>137</v>
      </c>
      <c r="DP1649" s="181">
        <v>0</v>
      </c>
      <c r="DQ1649" s="234" t="s">
        <v>137</v>
      </c>
      <c r="DR1649" s="181">
        <v>29</v>
      </c>
      <c r="DS1649" s="181">
        <v>0</v>
      </c>
      <c r="DT1649" s="358">
        <v>0</v>
      </c>
      <c r="DU1649" s="234" t="s">
        <v>10372</v>
      </c>
      <c r="DV1649" s="181">
        <v>0</v>
      </c>
      <c r="DW1649" s="234" t="s">
        <v>137</v>
      </c>
      <c r="DX1649" s="181">
        <v>2</v>
      </c>
      <c r="DY1649" s="181">
        <v>0</v>
      </c>
      <c r="DZ1649" s="357">
        <v>0</v>
      </c>
      <c r="EA1649" s="234" t="s">
        <v>10373</v>
      </c>
      <c r="EB1649" s="181">
        <v>0</v>
      </c>
      <c r="EC1649" s="234" t="s">
        <v>137</v>
      </c>
      <c r="ED1649" s="181">
        <v>1</v>
      </c>
      <c r="EE1649" s="181">
        <v>1</v>
      </c>
      <c r="EF1649" s="357">
        <v>1</v>
      </c>
      <c r="EG1649" s="234" t="s">
        <v>137</v>
      </c>
      <c r="EH1649" s="181">
        <v>0</v>
      </c>
      <c r="EI1649" s="234" t="s">
        <v>137</v>
      </c>
      <c r="EJ1649" s="181">
        <v>1</v>
      </c>
      <c r="EK1649" s="181">
        <v>1</v>
      </c>
      <c r="EL1649" s="357">
        <v>1</v>
      </c>
      <c r="EM1649" s="234" t="s">
        <v>137</v>
      </c>
      <c r="EN1649" s="181">
        <v>0</v>
      </c>
      <c r="EO1649" s="234" t="s">
        <v>137</v>
      </c>
      <c r="EP1649" s="181">
        <v>2</v>
      </c>
      <c r="EQ1649" s="181">
        <v>1</v>
      </c>
      <c r="ER1649" s="358">
        <v>0.5</v>
      </c>
      <c r="ES1649" s="234" t="s">
        <v>17382</v>
      </c>
      <c r="ET1649" s="181">
        <v>0</v>
      </c>
      <c r="EU1649" s="234" t="s">
        <v>137</v>
      </c>
      <c r="EV1649" s="181">
        <v>5</v>
      </c>
      <c r="EW1649" s="181">
        <v>0</v>
      </c>
      <c r="EX1649" s="359">
        <v>0</v>
      </c>
      <c r="EY1649" s="234" t="s">
        <v>13803</v>
      </c>
      <c r="EZ1649" s="181">
        <v>3</v>
      </c>
      <c r="FA1649" s="234" t="s">
        <v>13803</v>
      </c>
      <c r="FB1649" s="181">
        <v>0</v>
      </c>
      <c r="FC1649" s="181">
        <v>0</v>
      </c>
      <c r="FD1649" s="359" t="s">
        <v>148</v>
      </c>
      <c r="FE1649" s="234" t="s">
        <v>137</v>
      </c>
      <c r="FF1649" s="181">
        <v>0</v>
      </c>
      <c r="FG1649" s="234" t="s">
        <v>137</v>
      </c>
      <c r="FH1649" s="181">
        <v>1</v>
      </c>
      <c r="FI1649" s="181">
        <v>0</v>
      </c>
      <c r="FJ1649" s="359">
        <v>0</v>
      </c>
      <c r="FK1649" s="234" t="s">
        <v>10374</v>
      </c>
      <c r="FL1649" s="181">
        <v>0</v>
      </c>
      <c r="FM1649" s="234" t="s">
        <v>137</v>
      </c>
      <c r="FN1649" s="181">
        <v>0</v>
      </c>
      <c r="FO1649" s="181">
        <v>0</v>
      </c>
      <c r="FP1649" s="359" t="s">
        <v>148</v>
      </c>
      <c r="FQ1649" s="234" t="s">
        <v>137</v>
      </c>
      <c r="FR1649" s="181">
        <v>0</v>
      </c>
      <c r="FS1649" s="234" t="s">
        <v>137</v>
      </c>
      <c r="FT1649" s="181">
        <v>0</v>
      </c>
      <c r="FU1649" s="181">
        <v>0</v>
      </c>
      <c r="FV1649" s="359" t="s">
        <v>148</v>
      </c>
      <c r="FW1649" s="234" t="s">
        <v>137</v>
      </c>
      <c r="FX1649" s="181">
        <v>0</v>
      </c>
      <c r="FY1649" s="234" t="s">
        <v>137</v>
      </c>
      <c r="FZ1649" s="181">
        <v>2</v>
      </c>
      <c r="GA1649" s="181">
        <v>1</v>
      </c>
      <c r="GB1649" s="359">
        <v>0.5</v>
      </c>
      <c r="GC1649" s="234" t="s">
        <v>10375</v>
      </c>
      <c r="GD1649" s="181">
        <v>1</v>
      </c>
      <c r="GE1649" s="234" t="s">
        <v>10375</v>
      </c>
      <c r="GF1649" s="181">
        <v>2</v>
      </c>
      <c r="GG1649" s="181">
        <v>0</v>
      </c>
      <c r="GH1649" s="359">
        <v>0</v>
      </c>
      <c r="GI1649" s="234" t="s">
        <v>10376</v>
      </c>
      <c r="GJ1649" s="181">
        <v>0</v>
      </c>
      <c r="GK1649" s="234" t="s">
        <v>137</v>
      </c>
      <c r="GL1649" s="181" t="s">
        <v>143</v>
      </c>
      <c r="GM1649" s="181" t="s">
        <v>1858</v>
      </c>
      <c r="GN1649" s="180" t="s">
        <v>146</v>
      </c>
      <c r="GO1649" s="272"/>
      <c r="GP1649" s="272"/>
      <c r="GQ1649" s="181" t="s">
        <v>145</v>
      </c>
      <c r="GR1649" s="181" t="s">
        <v>146</v>
      </c>
      <c r="GS1649" s="181"/>
      <c r="GT1649" s="181"/>
      <c r="GU1649" s="181"/>
      <c r="GV1649" s="181"/>
      <c r="GW1649" s="234"/>
      <c r="GX1649" s="181"/>
      <c r="GY1649" s="181"/>
      <c r="GZ1649" s="181"/>
      <c r="HA1649" s="181"/>
      <c r="HB1649" s="181"/>
      <c r="HC1649" s="181"/>
      <c r="HD1649" s="557" t="s">
        <v>132</v>
      </c>
      <c r="HE1649" s="550" t="s">
        <v>132</v>
      </c>
      <c r="HF1649" s="558" t="s">
        <v>132</v>
      </c>
      <c r="HG1649" s="550"/>
      <c r="HH1649" s="550"/>
      <c r="HI1649" s="558" t="s">
        <v>132</v>
      </c>
      <c r="HJ1649" s="558" t="s">
        <v>148</v>
      </c>
      <c r="HK1649" s="550"/>
    </row>
    <row r="1650" spans="1:219" s="162" customFormat="1" ht="115" customHeight="1">
      <c r="A1650" s="337">
        <v>462080</v>
      </c>
      <c r="B1650" s="181" t="s">
        <v>10349</v>
      </c>
      <c r="C1650" s="181" t="s">
        <v>10377</v>
      </c>
      <c r="D1650" s="195" t="s">
        <v>102</v>
      </c>
      <c r="E1650" s="181" t="s">
        <v>132</v>
      </c>
      <c r="F1650" s="181" t="s">
        <v>137</v>
      </c>
      <c r="G1650" s="234" t="s">
        <v>137</v>
      </c>
      <c r="H1650" s="181" t="s">
        <v>132</v>
      </c>
      <c r="I1650" s="234" t="s">
        <v>137</v>
      </c>
      <c r="J1650" s="234" t="s">
        <v>137</v>
      </c>
      <c r="K1650" s="355" t="s">
        <v>132</v>
      </c>
      <c r="L1650" s="181" t="s">
        <v>137</v>
      </c>
      <c r="M1650" s="434" t="s">
        <v>137</v>
      </c>
      <c r="N1650" s="181" t="s">
        <v>138</v>
      </c>
      <c r="O1650" s="181" t="s">
        <v>137</v>
      </c>
      <c r="P1650" s="234" t="s">
        <v>137</v>
      </c>
      <c r="Q1650" s="181" t="s">
        <v>132</v>
      </c>
      <c r="R1650" s="181" t="s">
        <v>137</v>
      </c>
      <c r="S1650" s="234" t="s">
        <v>137</v>
      </c>
      <c r="T1650" s="181" t="s">
        <v>132</v>
      </c>
      <c r="U1650" s="234" t="s">
        <v>137</v>
      </c>
      <c r="V1650" s="234" t="s">
        <v>137</v>
      </c>
      <c r="W1650" s="181" t="s">
        <v>132</v>
      </c>
      <c r="X1650" s="181" t="s">
        <v>137</v>
      </c>
      <c r="Y1650" s="234" t="s">
        <v>137</v>
      </c>
      <c r="Z1650" s="181" t="s">
        <v>138</v>
      </c>
      <c r="AA1650" s="181" t="s">
        <v>132</v>
      </c>
      <c r="AB1650" s="234" t="s">
        <v>10378</v>
      </c>
      <c r="AC1650" s="181" t="s">
        <v>138</v>
      </c>
      <c r="AD1650" s="181" t="s">
        <v>137</v>
      </c>
      <c r="AE1650" s="234" t="s">
        <v>137</v>
      </c>
      <c r="AF1650" s="201" t="s">
        <v>148</v>
      </c>
      <c r="AG1650" s="181" t="s">
        <v>132</v>
      </c>
      <c r="AH1650" s="246" t="s">
        <v>10920</v>
      </c>
      <c r="AI1650" s="181" t="s">
        <v>132</v>
      </c>
      <c r="AJ1650" s="181" t="s">
        <v>137</v>
      </c>
      <c r="AK1650" s="234" t="s">
        <v>137</v>
      </c>
      <c r="AL1650" s="181" t="s">
        <v>132</v>
      </c>
      <c r="AM1650" s="181" t="s">
        <v>137</v>
      </c>
      <c r="AN1650" s="234" t="s">
        <v>137</v>
      </c>
      <c r="AO1650" s="181" t="s">
        <v>132</v>
      </c>
      <c r="AP1650" s="234" t="s">
        <v>137</v>
      </c>
      <c r="AQ1650" s="234" t="s">
        <v>137</v>
      </c>
      <c r="AR1650" s="181" t="s">
        <v>132</v>
      </c>
      <c r="AS1650" s="234" t="s">
        <v>137</v>
      </c>
      <c r="AT1650" s="234" t="s">
        <v>137</v>
      </c>
      <c r="AU1650" s="181" t="s">
        <v>132</v>
      </c>
      <c r="AV1650" s="181" t="s">
        <v>137</v>
      </c>
      <c r="AW1650" s="234" t="s">
        <v>137</v>
      </c>
      <c r="AX1650" s="181" t="s">
        <v>132</v>
      </c>
      <c r="AY1650" s="181" t="s">
        <v>137</v>
      </c>
      <c r="AZ1650" s="234" t="s">
        <v>137</v>
      </c>
      <c r="BA1650" s="181" t="s">
        <v>132</v>
      </c>
      <c r="BB1650" s="181" t="s">
        <v>137</v>
      </c>
      <c r="BC1650" s="234" t="s">
        <v>137</v>
      </c>
      <c r="BD1650" s="181">
        <v>5</v>
      </c>
      <c r="BE1650" s="181">
        <v>4</v>
      </c>
      <c r="BF1650" s="357">
        <v>0.8</v>
      </c>
      <c r="BG1650" s="234" t="s">
        <v>10379</v>
      </c>
      <c r="BH1650" s="181">
        <v>0</v>
      </c>
      <c r="BI1650" s="234"/>
      <c r="BJ1650" s="181">
        <v>17</v>
      </c>
      <c r="BK1650" s="181">
        <v>14</v>
      </c>
      <c r="BL1650" s="357">
        <v>0.82352941176470584</v>
      </c>
      <c r="BM1650" s="234" t="s">
        <v>17383</v>
      </c>
      <c r="BN1650" s="181">
        <v>0</v>
      </c>
      <c r="BO1650" s="234" t="s">
        <v>137</v>
      </c>
      <c r="BP1650" s="181">
        <v>2</v>
      </c>
      <c r="BQ1650" s="181">
        <v>0</v>
      </c>
      <c r="BR1650" s="357">
        <v>0</v>
      </c>
      <c r="BS1650" s="234" t="s">
        <v>15619</v>
      </c>
      <c r="BT1650" s="181">
        <v>2</v>
      </c>
      <c r="BU1650" s="234" t="s">
        <v>15620</v>
      </c>
      <c r="BV1650" s="181">
        <v>0</v>
      </c>
      <c r="BW1650" s="181">
        <v>0</v>
      </c>
      <c r="BX1650" s="358" t="s">
        <v>148</v>
      </c>
      <c r="BY1650" s="234"/>
      <c r="BZ1650" s="181">
        <v>0</v>
      </c>
      <c r="CA1650" s="234" t="s">
        <v>137</v>
      </c>
      <c r="CB1650" s="181">
        <v>0</v>
      </c>
      <c r="CC1650" s="181">
        <v>0</v>
      </c>
      <c r="CD1650" s="358" t="s">
        <v>148</v>
      </c>
      <c r="CE1650" s="234" t="s">
        <v>137</v>
      </c>
      <c r="CF1650" s="181">
        <v>0</v>
      </c>
      <c r="CG1650" s="234" t="s">
        <v>137</v>
      </c>
      <c r="CH1650" s="181">
        <v>1</v>
      </c>
      <c r="CI1650" s="181">
        <v>0</v>
      </c>
      <c r="CJ1650" s="358">
        <v>0</v>
      </c>
      <c r="CK1650" s="181" t="s">
        <v>10380</v>
      </c>
      <c r="CL1650" s="181">
        <v>0</v>
      </c>
      <c r="CM1650" s="234" t="s">
        <v>137</v>
      </c>
      <c r="CN1650" s="181">
        <v>2</v>
      </c>
      <c r="CO1650" s="181">
        <v>1</v>
      </c>
      <c r="CP1650" s="358">
        <v>0.5</v>
      </c>
      <c r="CQ1650" s="234" t="s">
        <v>10381</v>
      </c>
      <c r="CR1650" s="181">
        <v>0</v>
      </c>
      <c r="CS1650" s="234" t="s">
        <v>137</v>
      </c>
      <c r="CT1650" s="181">
        <v>0</v>
      </c>
      <c r="CU1650" s="181">
        <v>0</v>
      </c>
      <c r="CV1650" s="358" t="s">
        <v>148</v>
      </c>
      <c r="CW1650" s="234" t="s">
        <v>137</v>
      </c>
      <c r="CX1650" s="181">
        <v>0</v>
      </c>
      <c r="CY1650" s="234" t="s">
        <v>137</v>
      </c>
      <c r="CZ1650" s="181">
        <v>0</v>
      </c>
      <c r="DA1650" s="181">
        <v>0</v>
      </c>
      <c r="DB1650" s="358" t="s">
        <v>148</v>
      </c>
      <c r="DC1650" s="234" t="s">
        <v>137</v>
      </c>
      <c r="DD1650" s="181">
        <v>0</v>
      </c>
      <c r="DE1650" s="234" t="s">
        <v>137</v>
      </c>
      <c r="DF1650" s="181">
        <v>0</v>
      </c>
      <c r="DG1650" s="181">
        <v>0</v>
      </c>
      <c r="DH1650" s="358" t="s">
        <v>148</v>
      </c>
      <c r="DI1650" s="234" t="s">
        <v>137</v>
      </c>
      <c r="DJ1650" s="181">
        <v>0</v>
      </c>
      <c r="DK1650" s="234" t="s">
        <v>137</v>
      </c>
      <c r="DL1650" s="181">
        <v>0</v>
      </c>
      <c r="DM1650" s="181">
        <v>0</v>
      </c>
      <c r="DN1650" s="358" t="s">
        <v>148</v>
      </c>
      <c r="DO1650" s="234" t="s">
        <v>137</v>
      </c>
      <c r="DP1650" s="181">
        <v>0</v>
      </c>
      <c r="DQ1650" s="234" t="s">
        <v>137</v>
      </c>
      <c r="DR1650" s="181">
        <v>60</v>
      </c>
      <c r="DS1650" s="181">
        <v>0</v>
      </c>
      <c r="DT1650" s="358">
        <v>0</v>
      </c>
      <c r="DU1650" s="234" t="s">
        <v>235</v>
      </c>
      <c r="DV1650" s="181">
        <v>0</v>
      </c>
      <c r="DW1650" s="234" t="s">
        <v>137</v>
      </c>
      <c r="DX1650" s="181">
        <v>2</v>
      </c>
      <c r="DY1650" s="181">
        <v>1</v>
      </c>
      <c r="DZ1650" s="357">
        <v>0.5</v>
      </c>
      <c r="EA1650" s="234" t="s">
        <v>10382</v>
      </c>
      <c r="EB1650" s="181">
        <v>1</v>
      </c>
      <c r="EC1650" s="234" t="s">
        <v>10383</v>
      </c>
      <c r="ED1650" s="181">
        <v>3</v>
      </c>
      <c r="EE1650" s="181">
        <v>0</v>
      </c>
      <c r="EF1650" s="357">
        <v>0</v>
      </c>
      <c r="EG1650" s="234" t="s">
        <v>10384</v>
      </c>
      <c r="EH1650" s="181">
        <v>0</v>
      </c>
      <c r="EI1650" s="234" t="s">
        <v>137</v>
      </c>
      <c r="EJ1650" s="181">
        <v>3</v>
      </c>
      <c r="EK1650" s="181">
        <v>3</v>
      </c>
      <c r="EL1650" s="357">
        <v>1</v>
      </c>
      <c r="EM1650" s="234" t="s">
        <v>137</v>
      </c>
      <c r="EN1650" s="181">
        <v>0</v>
      </c>
      <c r="EO1650" s="234" t="s">
        <v>137</v>
      </c>
      <c r="EP1650" s="181">
        <v>2</v>
      </c>
      <c r="EQ1650" s="181">
        <v>0</v>
      </c>
      <c r="ER1650" s="358">
        <v>0</v>
      </c>
      <c r="ES1650" s="234" t="s">
        <v>15621</v>
      </c>
      <c r="ET1650" s="181">
        <v>2</v>
      </c>
      <c r="EU1650" s="234" t="s">
        <v>15622</v>
      </c>
      <c r="EV1650" s="181">
        <v>5</v>
      </c>
      <c r="EW1650" s="181">
        <v>4</v>
      </c>
      <c r="EX1650" s="359">
        <v>0.8</v>
      </c>
      <c r="EY1650" s="234" t="s">
        <v>17384</v>
      </c>
      <c r="EZ1650" s="181">
        <v>0</v>
      </c>
      <c r="FA1650" s="234" t="s">
        <v>137</v>
      </c>
      <c r="FB1650" s="181">
        <v>1</v>
      </c>
      <c r="FC1650" s="181">
        <v>1</v>
      </c>
      <c r="FD1650" s="359">
        <v>1</v>
      </c>
      <c r="FE1650" s="234" t="s">
        <v>137</v>
      </c>
      <c r="FF1650" s="181">
        <v>0</v>
      </c>
      <c r="FG1650" s="234" t="s">
        <v>137</v>
      </c>
      <c r="FH1650" s="181">
        <v>1</v>
      </c>
      <c r="FI1650" s="181">
        <v>0</v>
      </c>
      <c r="FJ1650" s="359">
        <v>0</v>
      </c>
      <c r="FK1650" s="234" t="s">
        <v>10384</v>
      </c>
      <c r="FL1650" s="181">
        <v>1</v>
      </c>
      <c r="FM1650" s="234" t="s">
        <v>10385</v>
      </c>
      <c r="FN1650" s="181">
        <v>0</v>
      </c>
      <c r="FO1650" s="181">
        <v>0</v>
      </c>
      <c r="FP1650" s="359" t="s">
        <v>148</v>
      </c>
      <c r="FQ1650" s="234" t="s">
        <v>137</v>
      </c>
      <c r="FR1650" s="181">
        <v>0</v>
      </c>
      <c r="FS1650" s="234" t="s">
        <v>137</v>
      </c>
      <c r="FT1650" s="181">
        <v>0</v>
      </c>
      <c r="FU1650" s="181">
        <v>0</v>
      </c>
      <c r="FV1650" s="359" t="s">
        <v>148</v>
      </c>
      <c r="FW1650" s="234" t="s">
        <v>137</v>
      </c>
      <c r="FX1650" s="181">
        <v>0</v>
      </c>
      <c r="FY1650" s="234" t="s">
        <v>137</v>
      </c>
      <c r="FZ1650" s="181">
        <v>4</v>
      </c>
      <c r="GA1650" s="181">
        <v>1</v>
      </c>
      <c r="GB1650" s="359">
        <v>0.25</v>
      </c>
      <c r="GC1650" s="234" t="s">
        <v>10386</v>
      </c>
      <c r="GD1650" s="181">
        <v>1</v>
      </c>
      <c r="GE1650" s="234" t="s">
        <v>10387</v>
      </c>
      <c r="GF1650" s="181">
        <v>7</v>
      </c>
      <c r="GG1650" s="181">
        <v>7</v>
      </c>
      <c r="GH1650" s="359">
        <v>1</v>
      </c>
      <c r="GI1650" s="234"/>
      <c r="GJ1650" s="181">
        <v>0</v>
      </c>
      <c r="GK1650" s="234" t="s">
        <v>137</v>
      </c>
      <c r="GL1650" s="181" t="s">
        <v>130</v>
      </c>
      <c r="GM1650" s="181" t="s">
        <v>1899</v>
      </c>
      <c r="GN1650" s="180" t="s">
        <v>133</v>
      </c>
      <c r="GO1650" s="272" t="s">
        <v>132</v>
      </c>
      <c r="GP1650" s="272" t="s">
        <v>132</v>
      </c>
      <c r="GQ1650" s="181" t="s">
        <v>249</v>
      </c>
      <c r="GR1650" s="181" t="s">
        <v>146</v>
      </c>
      <c r="GS1650" s="181"/>
      <c r="GT1650" s="181"/>
      <c r="GU1650" s="181"/>
      <c r="GV1650" s="181"/>
      <c r="GW1650" s="234" t="s">
        <v>19443</v>
      </c>
      <c r="GX1650" s="181"/>
      <c r="GY1650" s="181"/>
      <c r="GZ1650" s="181"/>
      <c r="HA1650" s="181"/>
      <c r="HB1650" s="181" t="s">
        <v>132</v>
      </c>
      <c r="HC1650" s="181"/>
      <c r="HD1650" s="557" t="s">
        <v>132</v>
      </c>
      <c r="HE1650" s="550"/>
      <c r="HF1650" s="558" t="s">
        <v>132</v>
      </c>
      <c r="HG1650" s="550"/>
      <c r="HH1650" s="550"/>
      <c r="HI1650" s="558" t="s">
        <v>132</v>
      </c>
      <c r="HJ1650" s="558" t="s">
        <v>148</v>
      </c>
      <c r="HK1650" s="550"/>
    </row>
    <row r="1651" spans="1:219" s="162" customFormat="1" ht="115" customHeight="1">
      <c r="A1651" s="337" t="s">
        <v>17385</v>
      </c>
      <c r="B1651" s="181" t="s">
        <v>10349</v>
      </c>
      <c r="C1651" s="181" t="s">
        <v>10388</v>
      </c>
      <c r="D1651" s="195" t="s">
        <v>98</v>
      </c>
      <c r="E1651" s="181" t="s">
        <v>132</v>
      </c>
      <c r="F1651" s="181" t="s">
        <v>137</v>
      </c>
      <c r="G1651" s="234" t="s">
        <v>137</v>
      </c>
      <c r="H1651" s="181" t="s">
        <v>132</v>
      </c>
      <c r="I1651" s="234" t="s">
        <v>137</v>
      </c>
      <c r="J1651" s="234" t="s">
        <v>137</v>
      </c>
      <c r="K1651" s="355" t="s">
        <v>138</v>
      </c>
      <c r="L1651" s="181" t="s">
        <v>137</v>
      </c>
      <c r="M1651" s="434" t="s">
        <v>137</v>
      </c>
      <c r="N1651" s="181" t="s">
        <v>132</v>
      </c>
      <c r="O1651" s="181" t="s">
        <v>137</v>
      </c>
      <c r="P1651" s="234" t="s">
        <v>137</v>
      </c>
      <c r="Q1651" s="181" t="s">
        <v>132</v>
      </c>
      <c r="R1651" s="181" t="s">
        <v>137</v>
      </c>
      <c r="S1651" s="234" t="s">
        <v>137</v>
      </c>
      <c r="T1651" s="181" t="s">
        <v>132</v>
      </c>
      <c r="U1651" s="234" t="s">
        <v>137</v>
      </c>
      <c r="V1651" s="234" t="s">
        <v>137</v>
      </c>
      <c r="W1651" s="181" t="s">
        <v>132</v>
      </c>
      <c r="X1651" s="181" t="s">
        <v>137</v>
      </c>
      <c r="Y1651" s="234" t="s">
        <v>137</v>
      </c>
      <c r="Z1651" s="181" t="s">
        <v>132</v>
      </c>
      <c r="AA1651" s="181" t="s">
        <v>137</v>
      </c>
      <c r="AB1651" s="234" t="s">
        <v>137</v>
      </c>
      <c r="AC1651" s="181" t="s">
        <v>132</v>
      </c>
      <c r="AD1651" s="181" t="s">
        <v>137</v>
      </c>
      <c r="AE1651" s="234" t="s">
        <v>137</v>
      </c>
      <c r="AF1651" s="201" t="s">
        <v>148</v>
      </c>
      <c r="AG1651" s="181"/>
      <c r="AH1651" s="246"/>
      <c r="AI1651" s="181" t="s">
        <v>132</v>
      </c>
      <c r="AJ1651" s="181" t="s">
        <v>137</v>
      </c>
      <c r="AK1651" s="234" t="s">
        <v>137</v>
      </c>
      <c r="AL1651" s="181" t="s">
        <v>132</v>
      </c>
      <c r="AM1651" s="181" t="s">
        <v>137</v>
      </c>
      <c r="AN1651" s="234" t="s">
        <v>137</v>
      </c>
      <c r="AO1651" s="181" t="s">
        <v>132</v>
      </c>
      <c r="AP1651" s="234" t="s">
        <v>137</v>
      </c>
      <c r="AQ1651" s="234" t="s">
        <v>137</v>
      </c>
      <c r="AR1651" s="181" t="s">
        <v>132</v>
      </c>
      <c r="AS1651" s="234" t="s">
        <v>137</v>
      </c>
      <c r="AT1651" s="234" t="s">
        <v>137</v>
      </c>
      <c r="AU1651" s="181" t="s">
        <v>132</v>
      </c>
      <c r="AV1651" s="181" t="s">
        <v>137</v>
      </c>
      <c r="AW1651" s="234" t="s">
        <v>137</v>
      </c>
      <c r="AX1651" s="181" t="s">
        <v>132</v>
      </c>
      <c r="AY1651" s="181" t="s">
        <v>137</v>
      </c>
      <c r="AZ1651" s="234" t="s">
        <v>137</v>
      </c>
      <c r="BA1651" s="181" t="s">
        <v>132</v>
      </c>
      <c r="BB1651" s="181" t="s">
        <v>137</v>
      </c>
      <c r="BC1651" s="234" t="s">
        <v>137</v>
      </c>
      <c r="BD1651" s="181">
        <v>5</v>
      </c>
      <c r="BE1651" s="181">
        <v>5</v>
      </c>
      <c r="BF1651" s="357">
        <v>1</v>
      </c>
      <c r="BG1651" s="234" t="s">
        <v>137</v>
      </c>
      <c r="BH1651" s="181">
        <v>0</v>
      </c>
      <c r="BI1651" s="234"/>
      <c r="BJ1651" s="181">
        <v>15</v>
      </c>
      <c r="BK1651" s="181">
        <v>15</v>
      </c>
      <c r="BL1651" s="357">
        <v>1</v>
      </c>
      <c r="BM1651" s="234" t="s">
        <v>137</v>
      </c>
      <c r="BN1651" s="181">
        <v>0</v>
      </c>
      <c r="BO1651" s="234" t="s">
        <v>137</v>
      </c>
      <c r="BP1651" s="181">
        <v>1</v>
      </c>
      <c r="BQ1651" s="181">
        <v>1</v>
      </c>
      <c r="BR1651" s="357">
        <v>1</v>
      </c>
      <c r="BS1651" s="234" t="s">
        <v>137</v>
      </c>
      <c r="BT1651" s="181">
        <v>0</v>
      </c>
      <c r="BU1651" s="234" t="s">
        <v>137</v>
      </c>
      <c r="BV1651" s="181">
        <v>0</v>
      </c>
      <c r="BW1651" s="181">
        <v>0</v>
      </c>
      <c r="BX1651" s="358" t="s">
        <v>148</v>
      </c>
      <c r="BY1651" s="234"/>
      <c r="BZ1651" s="181">
        <v>0</v>
      </c>
      <c r="CA1651" s="234" t="s">
        <v>137</v>
      </c>
      <c r="CB1651" s="181">
        <v>0</v>
      </c>
      <c r="CC1651" s="181">
        <v>0</v>
      </c>
      <c r="CD1651" s="358" t="s">
        <v>148</v>
      </c>
      <c r="CE1651" s="234" t="s">
        <v>137</v>
      </c>
      <c r="CF1651" s="181">
        <v>0</v>
      </c>
      <c r="CG1651" s="234" t="s">
        <v>137</v>
      </c>
      <c r="CH1651" s="181">
        <v>6</v>
      </c>
      <c r="CI1651" s="181">
        <v>3</v>
      </c>
      <c r="CJ1651" s="358">
        <v>0.5</v>
      </c>
      <c r="CK1651" s="235" t="s">
        <v>10389</v>
      </c>
      <c r="CL1651" s="181">
        <v>2</v>
      </c>
      <c r="CM1651" s="234" t="s">
        <v>10389</v>
      </c>
      <c r="CN1651" s="181">
        <v>0</v>
      </c>
      <c r="CO1651" s="181">
        <v>0</v>
      </c>
      <c r="CP1651" s="358" t="s">
        <v>148</v>
      </c>
      <c r="CQ1651" s="234" t="s">
        <v>137</v>
      </c>
      <c r="CR1651" s="181">
        <v>0</v>
      </c>
      <c r="CS1651" s="234" t="s">
        <v>137</v>
      </c>
      <c r="CT1651" s="181">
        <v>10</v>
      </c>
      <c r="CU1651" s="181">
        <v>3</v>
      </c>
      <c r="CV1651" s="358">
        <v>0.3</v>
      </c>
      <c r="CW1651" s="234" t="s">
        <v>17386</v>
      </c>
      <c r="CX1651" s="181">
        <v>1</v>
      </c>
      <c r="CY1651" s="234" t="s">
        <v>17387</v>
      </c>
      <c r="CZ1651" s="181">
        <v>0</v>
      </c>
      <c r="DA1651" s="181">
        <v>0</v>
      </c>
      <c r="DB1651" s="358" t="s">
        <v>148</v>
      </c>
      <c r="DC1651" s="234" t="s">
        <v>137</v>
      </c>
      <c r="DD1651" s="181">
        <v>0</v>
      </c>
      <c r="DE1651" s="234" t="s">
        <v>137</v>
      </c>
      <c r="DF1651" s="181">
        <v>0</v>
      </c>
      <c r="DG1651" s="181">
        <v>0</v>
      </c>
      <c r="DH1651" s="358" t="s">
        <v>148</v>
      </c>
      <c r="DI1651" s="234" t="s">
        <v>137</v>
      </c>
      <c r="DJ1651" s="181">
        <v>0</v>
      </c>
      <c r="DK1651" s="234" t="s">
        <v>137</v>
      </c>
      <c r="DL1651" s="181">
        <v>1</v>
      </c>
      <c r="DM1651" s="181">
        <v>0</v>
      </c>
      <c r="DN1651" s="358">
        <v>0</v>
      </c>
      <c r="DO1651" s="234" t="s">
        <v>10389</v>
      </c>
      <c r="DP1651" s="181">
        <v>1</v>
      </c>
      <c r="DQ1651" s="234" t="s">
        <v>10389</v>
      </c>
      <c r="DR1651" s="181">
        <v>62</v>
      </c>
      <c r="DS1651" s="181">
        <v>0</v>
      </c>
      <c r="DT1651" s="358">
        <v>0</v>
      </c>
      <c r="DU1651" s="234" t="s">
        <v>10389</v>
      </c>
      <c r="DV1651" s="181">
        <v>0</v>
      </c>
      <c r="DW1651" s="234" t="s">
        <v>137</v>
      </c>
      <c r="DX1651" s="181">
        <v>0</v>
      </c>
      <c r="DY1651" s="181">
        <v>0</v>
      </c>
      <c r="DZ1651" s="357" t="s">
        <v>148</v>
      </c>
      <c r="EA1651" s="234" t="s">
        <v>137</v>
      </c>
      <c r="EB1651" s="181">
        <v>0</v>
      </c>
      <c r="EC1651" s="234" t="s">
        <v>137</v>
      </c>
      <c r="ED1651" s="181">
        <v>0</v>
      </c>
      <c r="EE1651" s="181">
        <v>0</v>
      </c>
      <c r="EF1651" s="357" t="s">
        <v>148</v>
      </c>
      <c r="EG1651" s="234" t="s">
        <v>137</v>
      </c>
      <c r="EH1651" s="181">
        <v>0</v>
      </c>
      <c r="EI1651" s="234" t="s">
        <v>137</v>
      </c>
      <c r="EJ1651" s="181">
        <v>2</v>
      </c>
      <c r="EK1651" s="181">
        <v>2</v>
      </c>
      <c r="EL1651" s="357">
        <v>1</v>
      </c>
      <c r="EM1651" s="234" t="s">
        <v>137</v>
      </c>
      <c r="EN1651" s="181">
        <v>0</v>
      </c>
      <c r="EO1651" s="234" t="s">
        <v>137</v>
      </c>
      <c r="EP1651" s="181">
        <v>1</v>
      </c>
      <c r="EQ1651" s="181">
        <v>0</v>
      </c>
      <c r="ER1651" s="358">
        <v>0</v>
      </c>
      <c r="ES1651" s="234" t="s">
        <v>10390</v>
      </c>
      <c r="ET1651" s="181">
        <v>1</v>
      </c>
      <c r="EU1651" s="234" t="s">
        <v>10390</v>
      </c>
      <c r="EV1651" s="181">
        <v>13</v>
      </c>
      <c r="EW1651" s="181">
        <v>2</v>
      </c>
      <c r="EX1651" s="359">
        <v>0.13333333333333333</v>
      </c>
      <c r="EY1651" s="234" t="s">
        <v>13804</v>
      </c>
      <c r="EZ1651" s="181">
        <v>11</v>
      </c>
      <c r="FA1651" s="234" t="s">
        <v>19444</v>
      </c>
      <c r="FB1651" s="181">
        <v>0</v>
      </c>
      <c r="FC1651" s="181">
        <v>0</v>
      </c>
      <c r="FD1651" s="359" t="s">
        <v>148</v>
      </c>
      <c r="FE1651" s="234" t="s">
        <v>137</v>
      </c>
      <c r="FF1651" s="181">
        <v>0</v>
      </c>
      <c r="FG1651" s="234" t="s">
        <v>137</v>
      </c>
      <c r="FH1651" s="181">
        <v>0</v>
      </c>
      <c r="FI1651" s="181">
        <v>0</v>
      </c>
      <c r="FJ1651" s="359" t="s">
        <v>148</v>
      </c>
      <c r="FK1651" s="234" t="s">
        <v>137</v>
      </c>
      <c r="FL1651" s="181">
        <v>0</v>
      </c>
      <c r="FM1651" s="234" t="s">
        <v>137</v>
      </c>
      <c r="FN1651" s="181">
        <v>0</v>
      </c>
      <c r="FO1651" s="181">
        <v>0</v>
      </c>
      <c r="FP1651" s="359" t="s">
        <v>148</v>
      </c>
      <c r="FQ1651" s="234" t="s">
        <v>137</v>
      </c>
      <c r="FR1651" s="181">
        <v>0</v>
      </c>
      <c r="FS1651" s="234" t="s">
        <v>137</v>
      </c>
      <c r="FT1651" s="181">
        <v>0</v>
      </c>
      <c r="FU1651" s="181">
        <v>0</v>
      </c>
      <c r="FV1651" s="359" t="s">
        <v>148</v>
      </c>
      <c r="FW1651" s="234" t="s">
        <v>137</v>
      </c>
      <c r="FX1651" s="181">
        <v>0</v>
      </c>
      <c r="FY1651" s="234" t="s">
        <v>137</v>
      </c>
      <c r="FZ1651" s="181">
        <v>5</v>
      </c>
      <c r="GA1651" s="181">
        <v>2</v>
      </c>
      <c r="GB1651" s="359">
        <v>0.4</v>
      </c>
      <c r="GC1651" s="234" t="s">
        <v>10391</v>
      </c>
      <c r="GD1651" s="181">
        <v>1</v>
      </c>
      <c r="GE1651" s="234" t="s">
        <v>10931</v>
      </c>
      <c r="GF1651" s="181">
        <v>1</v>
      </c>
      <c r="GG1651" s="181">
        <v>0</v>
      </c>
      <c r="GH1651" s="359">
        <v>0</v>
      </c>
      <c r="GI1651" s="234" t="s">
        <v>10392</v>
      </c>
      <c r="GJ1651" s="181">
        <v>1</v>
      </c>
      <c r="GK1651" s="234" t="s">
        <v>17388</v>
      </c>
      <c r="GL1651" s="181" t="s">
        <v>143</v>
      </c>
      <c r="GM1651" s="181" t="s">
        <v>1858</v>
      </c>
      <c r="GN1651" s="180" t="s">
        <v>146</v>
      </c>
      <c r="GO1651" s="272"/>
      <c r="GP1651" s="272"/>
      <c r="GQ1651" s="181" t="s">
        <v>145</v>
      </c>
      <c r="GR1651" s="181" t="s">
        <v>146</v>
      </c>
      <c r="GS1651" s="181"/>
      <c r="GT1651" s="181"/>
      <c r="GU1651" s="181"/>
      <c r="GV1651" s="181"/>
      <c r="GW1651" s="234"/>
      <c r="GX1651" s="181"/>
      <c r="GY1651" s="181"/>
      <c r="GZ1651" s="181"/>
      <c r="HA1651" s="181"/>
      <c r="HB1651" s="181"/>
      <c r="HC1651" s="181"/>
      <c r="HD1651" s="557" t="s">
        <v>132</v>
      </c>
      <c r="HE1651" s="550"/>
      <c r="HF1651" s="558" t="s">
        <v>132</v>
      </c>
      <c r="HG1651" s="550"/>
      <c r="HH1651" s="550"/>
      <c r="HI1651" s="558" t="s">
        <v>132</v>
      </c>
      <c r="HJ1651" s="558" t="s">
        <v>148</v>
      </c>
      <c r="HK1651" s="550"/>
    </row>
    <row r="1652" spans="1:219" s="162" customFormat="1" ht="115" customHeight="1">
      <c r="A1652" s="180">
        <v>462136</v>
      </c>
      <c r="B1652" s="181" t="s">
        <v>10349</v>
      </c>
      <c r="C1652" s="181" t="s">
        <v>10393</v>
      </c>
      <c r="D1652" s="195" t="s">
        <v>98</v>
      </c>
      <c r="E1652" s="181" t="s">
        <v>132</v>
      </c>
      <c r="F1652" s="181" t="s">
        <v>137</v>
      </c>
      <c r="G1652" s="234" t="s">
        <v>137</v>
      </c>
      <c r="H1652" s="181" t="s">
        <v>138</v>
      </c>
      <c r="I1652" s="234" t="s">
        <v>137</v>
      </c>
      <c r="J1652" s="234" t="s">
        <v>137</v>
      </c>
      <c r="K1652" s="355" t="s">
        <v>138</v>
      </c>
      <c r="L1652" s="181" t="s">
        <v>137</v>
      </c>
      <c r="M1652" s="434" t="s">
        <v>137</v>
      </c>
      <c r="N1652" s="181" t="s">
        <v>138</v>
      </c>
      <c r="O1652" s="181" t="s">
        <v>137</v>
      </c>
      <c r="P1652" s="234" t="s">
        <v>137</v>
      </c>
      <c r="Q1652" s="181" t="s">
        <v>132</v>
      </c>
      <c r="R1652" s="181" t="s">
        <v>137</v>
      </c>
      <c r="S1652" s="234" t="s">
        <v>137</v>
      </c>
      <c r="T1652" s="181" t="s">
        <v>132</v>
      </c>
      <c r="U1652" s="234" t="s">
        <v>137</v>
      </c>
      <c r="V1652" s="234" t="s">
        <v>137</v>
      </c>
      <c r="W1652" s="181" t="s">
        <v>132</v>
      </c>
      <c r="X1652" s="181" t="s">
        <v>137</v>
      </c>
      <c r="Y1652" s="234" t="s">
        <v>137</v>
      </c>
      <c r="Z1652" s="181" t="s">
        <v>138</v>
      </c>
      <c r="AA1652" s="181" t="s">
        <v>137</v>
      </c>
      <c r="AB1652" s="234" t="s">
        <v>137</v>
      </c>
      <c r="AC1652" s="181" t="s">
        <v>138</v>
      </c>
      <c r="AD1652" s="181" t="s">
        <v>137</v>
      </c>
      <c r="AE1652" s="234" t="s">
        <v>137</v>
      </c>
      <c r="AF1652" s="201" t="s">
        <v>148</v>
      </c>
      <c r="AG1652" s="181" t="s">
        <v>132</v>
      </c>
      <c r="AH1652" s="246" t="s">
        <v>17389</v>
      </c>
      <c r="AI1652" s="181" t="s">
        <v>132</v>
      </c>
      <c r="AJ1652" s="181" t="s">
        <v>137</v>
      </c>
      <c r="AK1652" s="234" t="s">
        <v>137</v>
      </c>
      <c r="AL1652" s="181" t="s">
        <v>132</v>
      </c>
      <c r="AM1652" s="181" t="s">
        <v>137</v>
      </c>
      <c r="AN1652" s="234" t="s">
        <v>137</v>
      </c>
      <c r="AO1652" s="181" t="s">
        <v>138</v>
      </c>
      <c r="AP1652" s="234" t="s">
        <v>137</v>
      </c>
      <c r="AQ1652" s="234" t="s">
        <v>137</v>
      </c>
      <c r="AR1652" s="181" t="s">
        <v>132</v>
      </c>
      <c r="AS1652" s="234" t="s">
        <v>137</v>
      </c>
      <c r="AT1652" s="234" t="s">
        <v>137</v>
      </c>
      <c r="AU1652" s="181" t="s">
        <v>132</v>
      </c>
      <c r="AV1652" s="181" t="s">
        <v>137</v>
      </c>
      <c r="AW1652" s="234" t="s">
        <v>137</v>
      </c>
      <c r="AX1652" s="181" t="s">
        <v>132</v>
      </c>
      <c r="AY1652" s="181" t="s">
        <v>137</v>
      </c>
      <c r="AZ1652" s="234" t="s">
        <v>137</v>
      </c>
      <c r="BA1652" s="181" t="s">
        <v>132</v>
      </c>
      <c r="BB1652" s="181" t="s">
        <v>137</v>
      </c>
      <c r="BC1652" s="234" t="s">
        <v>137</v>
      </c>
      <c r="BD1652" s="181">
        <v>1</v>
      </c>
      <c r="BE1652" s="181">
        <v>0</v>
      </c>
      <c r="BF1652" s="357">
        <v>0</v>
      </c>
      <c r="BG1652" s="234" t="s">
        <v>10394</v>
      </c>
      <c r="BH1652" s="181">
        <v>0</v>
      </c>
      <c r="BI1652" s="234" t="s">
        <v>137</v>
      </c>
      <c r="BJ1652" s="181">
        <v>3</v>
      </c>
      <c r="BK1652" s="181">
        <v>0</v>
      </c>
      <c r="BL1652" s="357">
        <v>0</v>
      </c>
      <c r="BM1652" s="234" t="s">
        <v>10394</v>
      </c>
      <c r="BN1652" s="181">
        <v>0</v>
      </c>
      <c r="BO1652" s="234" t="s">
        <v>137</v>
      </c>
      <c r="BP1652" s="181">
        <v>1</v>
      </c>
      <c r="BQ1652" s="181">
        <v>0</v>
      </c>
      <c r="BR1652" s="357">
        <v>0</v>
      </c>
      <c r="BS1652" s="234" t="s">
        <v>10394</v>
      </c>
      <c r="BT1652" s="181">
        <v>0</v>
      </c>
      <c r="BU1652" s="234"/>
      <c r="BV1652" s="181">
        <v>2</v>
      </c>
      <c r="BW1652" s="181">
        <v>0</v>
      </c>
      <c r="BX1652" s="358">
        <v>0</v>
      </c>
      <c r="BY1652" s="234" t="s">
        <v>10395</v>
      </c>
      <c r="BZ1652" s="181">
        <v>0</v>
      </c>
      <c r="CA1652" s="234"/>
      <c r="CB1652" s="181">
        <v>0</v>
      </c>
      <c r="CC1652" s="181">
        <v>0</v>
      </c>
      <c r="CD1652" s="358" t="s">
        <v>148</v>
      </c>
      <c r="CE1652" s="234" t="s">
        <v>137</v>
      </c>
      <c r="CF1652" s="181">
        <v>0</v>
      </c>
      <c r="CG1652" s="234" t="s">
        <v>137</v>
      </c>
      <c r="CH1652" s="181">
        <v>0</v>
      </c>
      <c r="CI1652" s="181">
        <v>0</v>
      </c>
      <c r="CJ1652" s="358" t="s">
        <v>148</v>
      </c>
      <c r="CK1652" s="181" t="s">
        <v>137</v>
      </c>
      <c r="CL1652" s="181">
        <v>0</v>
      </c>
      <c r="CM1652" s="234" t="s">
        <v>137</v>
      </c>
      <c r="CN1652" s="181">
        <v>1</v>
      </c>
      <c r="CO1652" s="181">
        <v>0</v>
      </c>
      <c r="CP1652" s="358">
        <v>0</v>
      </c>
      <c r="CQ1652" s="234" t="s">
        <v>10396</v>
      </c>
      <c r="CR1652" s="181">
        <v>0</v>
      </c>
      <c r="CS1652" s="234" t="s">
        <v>137</v>
      </c>
      <c r="CT1652" s="181">
        <v>0</v>
      </c>
      <c r="CU1652" s="181">
        <v>0</v>
      </c>
      <c r="CV1652" s="358" t="s">
        <v>148</v>
      </c>
      <c r="CW1652" s="234" t="s">
        <v>137</v>
      </c>
      <c r="CX1652" s="181">
        <v>0</v>
      </c>
      <c r="CY1652" s="234" t="s">
        <v>137</v>
      </c>
      <c r="CZ1652" s="181">
        <v>0</v>
      </c>
      <c r="DA1652" s="181">
        <v>0</v>
      </c>
      <c r="DB1652" s="358" t="s">
        <v>148</v>
      </c>
      <c r="DC1652" s="234" t="s">
        <v>137</v>
      </c>
      <c r="DD1652" s="181">
        <v>0</v>
      </c>
      <c r="DE1652" s="234" t="s">
        <v>137</v>
      </c>
      <c r="DF1652" s="181">
        <v>0</v>
      </c>
      <c r="DG1652" s="181">
        <v>0</v>
      </c>
      <c r="DH1652" s="358" t="s">
        <v>148</v>
      </c>
      <c r="DI1652" s="234" t="s">
        <v>137</v>
      </c>
      <c r="DJ1652" s="181">
        <v>0</v>
      </c>
      <c r="DK1652" s="234" t="s">
        <v>137</v>
      </c>
      <c r="DL1652" s="181">
        <v>1</v>
      </c>
      <c r="DM1652" s="181">
        <v>0</v>
      </c>
      <c r="DN1652" s="358">
        <v>0</v>
      </c>
      <c r="DO1652" s="234" t="s">
        <v>10427</v>
      </c>
      <c r="DP1652" s="181">
        <v>0</v>
      </c>
      <c r="DQ1652" s="234" t="s">
        <v>137</v>
      </c>
      <c r="DR1652" s="181">
        <v>19</v>
      </c>
      <c r="DS1652" s="181">
        <v>0</v>
      </c>
      <c r="DT1652" s="358">
        <v>0</v>
      </c>
      <c r="DU1652" s="234" t="s">
        <v>10397</v>
      </c>
      <c r="DV1652" s="181">
        <v>0</v>
      </c>
      <c r="DW1652" s="234" t="s">
        <v>137</v>
      </c>
      <c r="DX1652" s="181">
        <v>3</v>
      </c>
      <c r="DY1652" s="181">
        <v>0</v>
      </c>
      <c r="DZ1652" s="357">
        <v>0</v>
      </c>
      <c r="EA1652" s="234" t="s">
        <v>10398</v>
      </c>
      <c r="EB1652" s="181">
        <v>0</v>
      </c>
      <c r="EC1652" s="234" t="s">
        <v>137</v>
      </c>
      <c r="ED1652" s="181">
        <v>0</v>
      </c>
      <c r="EE1652" s="181">
        <v>0</v>
      </c>
      <c r="EF1652" s="357" t="s">
        <v>148</v>
      </c>
      <c r="EG1652" s="234" t="s">
        <v>137</v>
      </c>
      <c r="EH1652" s="181">
        <v>0</v>
      </c>
      <c r="EI1652" s="234" t="s">
        <v>137</v>
      </c>
      <c r="EJ1652" s="181">
        <v>1</v>
      </c>
      <c r="EK1652" s="181">
        <v>0</v>
      </c>
      <c r="EL1652" s="357">
        <v>0</v>
      </c>
      <c r="EM1652" s="234" t="s">
        <v>10399</v>
      </c>
      <c r="EN1652" s="181">
        <v>0</v>
      </c>
      <c r="EO1652" s="234"/>
      <c r="EP1652" s="181">
        <v>1</v>
      </c>
      <c r="EQ1652" s="181">
        <v>0</v>
      </c>
      <c r="ER1652" s="358">
        <v>0</v>
      </c>
      <c r="ES1652" s="234" t="s">
        <v>10400</v>
      </c>
      <c r="ET1652" s="181">
        <v>1</v>
      </c>
      <c r="EU1652" s="234" t="s">
        <v>10401</v>
      </c>
      <c r="EV1652" s="181">
        <v>13</v>
      </c>
      <c r="EW1652" s="181">
        <v>0</v>
      </c>
      <c r="EX1652" s="359">
        <v>0</v>
      </c>
      <c r="EY1652" s="234" t="s">
        <v>13805</v>
      </c>
      <c r="EZ1652" s="181">
        <v>0</v>
      </c>
      <c r="FA1652" s="234" t="s">
        <v>137</v>
      </c>
      <c r="FB1652" s="181">
        <v>1</v>
      </c>
      <c r="FC1652" s="181">
        <v>0</v>
      </c>
      <c r="FD1652" s="359">
        <v>0</v>
      </c>
      <c r="FE1652" s="234" t="s">
        <v>10399</v>
      </c>
      <c r="FF1652" s="181">
        <v>0</v>
      </c>
      <c r="FG1652" s="234" t="s">
        <v>137</v>
      </c>
      <c r="FH1652" s="181">
        <v>0</v>
      </c>
      <c r="FI1652" s="181">
        <v>0</v>
      </c>
      <c r="FJ1652" s="359" t="s">
        <v>148</v>
      </c>
      <c r="FK1652" s="234"/>
      <c r="FL1652" s="181">
        <v>0</v>
      </c>
      <c r="FM1652" s="234" t="s">
        <v>137</v>
      </c>
      <c r="FN1652" s="181">
        <v>0</v>
      </c>
      <c r="FO1652" s="181">
        <v>0</v>
      </c>
      <c r="FP1652" s="359" t="s">
        <v>148</v>
      </c>
      <c r="FQ1652" s="234" t="s">
        <v>137</v>
      </c>
      <c r="FR1652" s="181">
        <v>0</v>
      </c>
      <c r="FS1652" s="234" t="s">
        <v>137</v>
      </c>
      <c r="FT1652" s="181">
        <v>0</v>
      </c>
      <c r="FU1652" s="181">
        <v>0</v>
      </c>
      <c r="FV1652" s="359" t="s">
        <v>148</v>
      </c>
      <c r="FW1652" s="234" t="s">
        <v>137</v>
      </c>
      <c r="FX1652" s="181">
        <v>0</v>
      </c>
      <c r="FY1652" s="234" t="s">
        <v>137</v>
      </c>
      <c r="FZ1652" s="181">
        <v>1</v>
      </c>
      <c r="GA1652" s="181">
        <v>1</v>
      </c>
      <c r="GB1652" s="359">
        <v>1</v>
      </c>
      <c r="GC1652" s="234" t="s">
        <v>137</v>
      </c>
      <c r="GD1652" s="181">
        <v>0</v>
      </c>
      <c r="GE1652" s="234" t="s">
        <v>137</v>
      </c>
      <c r="GF1652" s="181">
        <v>2</v>
      </c>
      <c r="GG1652" s="181">
        <v>2</v>
      </c>
      <c r="GH1652" s="359">
        <v>1</v>
      </c>
      <c r="GI1652" s="234"/>
      <c r="GJ1652" s="181">
        <v>0</v>
      </c>
      <c r="GK1652" s="234" t="s">
        <v>137</v>
      </c>
      <c r="GL1652" s="181" t="s">
        <v>12125</v>
      </c>
      <c r="GM1652" s="181" t="s">
        <v>1858</v>
      </c>
      <c r="GN1652" s="180" t="s">
        <v>146</v>
      </c>
      <c r="GO1652" s="272"/>
      <c r="GP1652" s="272"/>
      <c r="GQ1652" s="181" t="s">
        <v>145</v>
      </c>
      <c r="GR1652" s="181" t="s">
        <v>146</v>
      </c>
      <c r="GS1652" s="181"/>
      <c r="GT1652" s="181"/>
      <c r="GU1652" s="181"/>
      <c r="GV1652" s="181"/>
      <c r="GW1652" s="234"/>
      <c r="GX1652" s="181"/>
      <c r="GY1652" s="181"/>
      <c r="GZ1652" s="181"/>
      <c r="HA1652" s="181"/>
      <c r="HB1652" s="181"/>
      <c r="HC1652" s="181"/>
      <c r="HD1652" s="557" t="s">
        <v>132</v>
      </c>
      <c r="HE1652" s="550" t="s">
        <v>132</v>
      </c>
      <c r="HF1652" s="558" t="s">
        <v>132</v>
      </c>
      <c r="HG1652" s="550"/>
      <c r="HH1652" s="550"/>
      <c r="HI1652" s="558" t="s">
        <v>132</v>
      </c>
      <c r="HJ1652" s="558" t="s">
        <v>148</v>
      </c>
      <c r="HK1652" s="550"/>
    </row>
    <row r="1653" spans="1:219" s="162" customFormat="1" ht="115" customHeight="1">
      <c r="A1653" s="180">
        <v>462144</v>
      </c>
      <c r="B1653" s="181" t="s">
        <v>10349</v>
      </c>
      <c r="C1653" s="181" t="s">
        <v>10402</v>
      </c>
      <c r="D1653" s="195" t="s">
        <v>98</v>
      </c>
      <c r="E1653" s="181" t="s">
        <v>132</v>
      </c>
      <c r="F1653" s="181" t="s">
        <v>137</v>
      </c>
      <c r="G1653" s="234" t="s">
        <v>137</v>
      </c>
      <c r="H1653" s="181" t="s">
        <v>132</v>
      </c>
      <c r="I1653" s="234" t="s">
        <v>137</v>
      </c>
      <c r="J1653" s="234" t="s">
        <v>137</v>
      </c>
      <c r="K1653" s="355" t="s">
        <v>138</v>
      </c>
      <c r="L1653" s="181" t="s">
        <v>137</v>
      </c>
      <c r="M1653" s="434" t="s">
        <v>137</v>
      </c>
      <c r="N1653" s="181" t="s">
        <v>138</v>
      </c>
      <c r="O1653" s="181" t="s">
        <v>137</v>
      </c>
      <c r="P1653" s="234" t="s">
        <v>137</v>
      </c>
      <c r="Q1653" s="181" t="s">
        <v>132</v>
      </c>
      <c r="R1653" s="181" t="s">
        <v>137</v>
      </c>
      <c r="S1653" s="234" t="s">
        <v>137</v>
      </c>
      <c r="T1653" s="181" t="s">
        <v>138</v>
      </c>
      <c r="U1653" s="234" t="s">
        <v>137</v>
      </c>
      <c r="V1653" s="234" t="s">
        <v>137</v>
      </c>
      <c r="W1653" s="181" t="s">
        <v>132</v>
      </c>
      <c r="X1653" s="181" t="s">
        <v>137</v>
      </c>
      <c r="Y1653" s="234" t="s">
        <v>137</v>
      </c>
      <c r="Z1653" s="181" t="s">
        <v>138</v>
      </c>
      <c r="AA1653" s="181" t="s">
        <v>132</v>
      </c>
      <c r="AB1653" s="234" t="s">
        <v>15623</v>
      </c>
      <c r="AC1653" s="181"/>
      <c r="AD1653" s="181" t="s">
        <v>137</v>
      </c>
      <c r="AE1653" s="234" t="s">
        <v>137</v>
      </c>
      <c r="AF1653" s="201" t="s">
        <v>148</v>
      </c>
      <c r="AG1653" s="181" t="s">
        <v>132</v>
      </c>
      <c r="AH1653" s="246" t="s">
        <v>15624</v>
      </c>
      <c r="AI1653" s="181" t="s">
        <v>132</v>
      </c>
      <c r="AJ1653" s="181" t="s">
        <v>137</v>
      </c>
      <c r="AK1653" s="234" t="s">
        <v>137</v>
      </c>
      <c r="AL1653" s="181" t="s">
        <v>138</v>
      </c>
      <c r="AM1653" s="181" t="s">
        <v>137</v>
      </c>
      <c r="AN1653" s="234" t="s">
        <v>137</v>
      </c>
      <c r="AO1653" s="181" t="s">
        <v>132</v>
      </c>
      <c r="AP1653" s="234" t="s">
        <v>137</v>
      </c>
      <c r="AQ1653" s="234" t="s">
        <v>137</v>
      </c>
      <c r="AR1653" s="181" t="s">
        <v>132</v>
      </c>
      <c r="AS1653" s="234" t="s">
        <v>137</v>
      </c>
      <c r="AT1653" s="234" t="s">
        <v>137</v>
      </c>
      <c r="AU1653" s="181" t="s">
        <v>132</v>
      </c>
      <c r="AV1653" s="181" t="s">
        <v>137</v>
      </c>
      <c r="AW1653" s="234" t="s">
        <v>137</v>
      </c>
      <c r="AX1653" s="181" t="s">
        <v>138</v>
      </c>
      <c r="AY1653" s="181" t="s">
        <v>137</v>
      </c>
      <c r="AZ1653" s="234" t="s">
        <v>137</v>
      </c>
      <c r="BA1653" s="181" t="s">
        <v>132</v>
      </c>
      <c r="BB1653" s="181" t="s">
        <v>137</v>
      </c>
      <c r="BC1653" s="234" t="s">
        <v>137</v>
      </c>
      <c r="BD1653" s="181">
        <v>5</v>
      </c>
      <c r="BE1653" s="181">
        <v>0</v>
      </c>
      <c r="BF1653" s="357">
        <v>0</v>
      </c>
      <c r="BG1653" s="234" t="s">
        <v>10403</v>
      </c>
      <c r="BH1653" s="181">
        <v>1</v>
      </c>
      <c r="BI1653" s="234" t="s">
        <v>10932</v>
      </c>
      <c r="BJ1653" s="181">
        <v>4</v>
      </c>
      <c r="BK1653" s="181">
        <v>0</v>
      </c>
      <c r="BL1653" s="357">
        <v>0</v>
      </c>
      <c r="BM1653" s="234" t="s">
        <v>10403</v>
      </c>
      <c r="BN1653" s="181">
        <v>0</v>
      </c>
      <c r="BO1653" s="234" t="s">
        <v>137</v>
      </c>
      <c r="BP1653" s="181">
        <v>0</v>
      </c>
      <c r="BQ1653" s="181">
        <v>0</v>
      </c>
      <c r="BR1653" s="357" t="s">
        <v>148</v>
      </c>
      <c r="BS1653" s="234" t="s">
        <v>137</v>
      </c>
      <c r="BT1653" s="181">
        <v>0</v>
      </c>
      <c r="BU1653" s="234" t="s">
        <v>137</v>
      </c>
      <c r="BV1653" s="181">
        <v>1</v>
      </c>
      <c r="BW1653" s="181">
        <v>0</v>
      </c>
      <c r="BX1653" s="358">
        <v>0</v>
      </c>
      <c r="BY1653" s="234" t="s">
        <v>12525</v>
      </c>
      <c r="BZ1653" s="181">
        <v>0</v>
      </c>
      <c r="CA1653" s="234" t="s">
        <v>137</v>
      </c>
      <c r="CB1653" s="181">
        <v>0</v>
      </c>
      <c r="CC1653" s="181">
        <v>0</v>
      </c>
      <c r="CD1653" s="358" t="s">
        <v>148</v>
      </c>
      <c r="CE1653" s="234" t="s">
        <v>137</v>
      </c>
      <c r="CF1653" s="181">
        <v>0</v>
      </c>
      <c r="CG1653" s="234" t="s">
        <v>137</v>
      </c>
      <c r="CH1653" s="181">
        <v>1</v>
      </c>
      <c r="CI1653" s="181">
        <v>1</v>
      </c>
      <c r="CJ1653" s="358">
        <v>1</v>
      </c>
      <c r="CK1653" s="181" t="s">
        <v>137</v>
      </c>
      <c r="CL1653" s="181">
        <v>0</v>
      </c>
      <c r="CM1653" s="234" t="s">
        <v>137</v>
      </c>
      <c r="CN1653" s="181">
        <v>1</v>
      </c>
      <c r="CO1653" s="181">
        <v>1</v>
      </c>
      <c r="CP1653" s="358">
        <v>1</v>
      </c>
      <c r="CQ1653" s="234"/>
      <c r="CR1653" s="181">
        <v>0</v>
      </c>
      <c r="CS1653" s="234"/>
      <c r="CT1653" s="181">
        <v>0</v>
      </c>
      <c r="CU1653" s="181">
        <v>0</v>
      </c>
      <c r="CV1653" s="358" t="s">
        <v>148</v>
      </c>
      <c r="CW1653" s="234" t="s">
        <v>137</v>
      </c>
      <c r="CX1653" s="181">
        <v>0</v>
      </c>
      <c r="CY1653" s="234" t="s">
        <v>137</v>
      </c>
      <c r="CZ1653" s="181">
        <v>0</v>
      </c>
      <c r="DA1653" s="181">
        <v>0</v>
      </c>
      <c r="DB1653" s="358" t="s">
        <v>148</v>
      </c>
      <c r="DC1653" s="234" t="s">
        <v>137</v>
      </c>
      <c r="DD1653" s="181">
        <v>0</v>
      </c>
      <c r="DE1653" s="234" t="s">
        <v>137</v>
      </c>
      <c r="DF1653" s="181">
        <v>0</v>
      </c>
      <c r="DG1653" s="181">
        <v>0</v>
      </c>
      <c r="DH1653" s="358" t="s">
        <v>148</v>
      </c>
      <c r="DI1653" s="234" t="s">
        <v>137</v>
      </c>
      <c r="DJ1653" s="181">
        <v>0</v>
      </c>
      <c r="DK1653" s="234" t="s">
        <v>137</v>
      </c>
      <c r="DL1653" s="181">
        <v>0</v>
      </c>
      <c r="DM1653" s="181">
        <v>0</v>
      </c>
      <c r="DN1653" s="358" t="s">
        <v>148</v>
      </c>
      <c r="DO1653" s="234" t="s">
        <v>137</v>
      </c>
      <c r="DP1653" s="181">
        <v>0</v>
      </c>
      <c r="DQ1653" s="234" t="s">
        <v>137</v>
      </c>
      <c r="DR1653" s="181">
        <v>20</v>
      </c>
      <c r="DS1653" s="181">
        <v>0</v>
      </c>
      <c r="DT1653" s="358">
        <v>0</v>
      </c>
      <c r="DU1653" s="234" t="s">
        <v>10404</v>
      </c>
      <c r="DV1653" s="181">
        <v>0</v>
      </c>
      <c r="DW1653" s="234" t="s">
        <v>137</v>
      </c>
      <c r="DX1653" s="181">
        <v>0</v>
      </c>
      <c r="DY1653" s="181">
        <v>0</v>
      </c>
      <c r="DZ1653" s="357" t="s">
        <v>148</v>
      </c>
      <c r="EA1653" s="234" t="s">
        <v>137</v>
      </c>
      <c r="EB1653" s="181">
        <v>0</v>
      </c>
      <c r="EC1653" s="234" t="s">
        <v>137</v>
      </c>
      <c r="ED1653" s="181">
        <v>3</v>
      </c>
      <c r="EE1653" s="181">
        <v>0</v>
      </c>
      <c r="EF1653" s="357">
        <v>0</v>
      </c>
      <c r="EG1653" s="234" t="s">
        <v>10405</v>
      </c>
      <c r="EH1653" s="181">
        <v>0</v>
      </c>
      <c r="EI1653" s="234" t="s">
        <v>137</v>
      </c>
      <c r="EJ1653" s="181">
        <v>1</v>
      </c>
      <c r="EK1653" s="181">
        <v>0</v>
      </c>
      <c r="EL1653" s="357">
        <v>0</v>
      </c>
      <c r="EM1653" s="234" t="s">
        <v>10403</v>
      </c>
      <c r="EN1653" s="181">
        <v>1</v>
      </c>
      <c r="EO1653" s="234" t="s">
        <v>15625</v>
      </c>
      <c r="EP1653" s="181">
        <v>0</v>
      </c>
      <c r="EQ1653" s="181">
        <v>0</v>
      </c>
      <c r="ER1653" s="358" t="s">
        <v>148</v>
      </c>
      <c r="ES1653" s="234" t="s">
        <v>137</v>
      </c>
      <c r="ET1653" s="181">
        <v>0</v>
      </c>
      <c r="EU1653" s="234" t="s">
        <v>137</v>
      </c>
      <c r="EV1653" s="181">
        <v>10</v>
      </c>
      <c r="EW1653" s="181">
        <v>0</v>
      </c>
      <c r="EX1653" s="359">
        <v>0</v>
      </c>
      <c r="EY1653" s="234" t="s">
        <v>13806</v>
      </c>
      <c r="EZ1653" s="181">
        <v>10</v>
      </c>
      <c r="FA1653" s="234" t="s">
        <v>13807</v>
      </c>
      <c r="FB1653" s="181">
        <v>1</v>
      </c>
      <c r="FC1653" s="181">
        <v>0</v>
      </c>
      <c r="FD1653" s="359">
        <v>0</v>
      </c>
      <c r="FE1653" s="234" t="s">
        <v>10403</v>
      </c>
      <c r="FF1653" s="181">
        <v>1</v>
      </c>
      <c r="FG1653" s="234" t="s">
        <v>10406</v>
      </c>
      <c r="FH1653" s="181">
        <v>0</v>
      </c>
      <c r="FI1653" s="181">
        <v>0</v>
      </c>
      <c r="FJ1653" s="359" t="s">
        <v>148</v>
      </c>
      <c r="FK1653" s="234" t="s">
        <v>137</v>
      </c>
      <c r="FL1653" s="181">
        <v>0</v>
      </c>
      <c r="FM1653" s="234" t="s">
        <v>137</v>
      </c>
      <c r="FN1653" s="181">
        <v>0</v>
      </c>
      <c r="FO1653" s="181">
        <v>0</v>
      </c>
      <c r="FP1653" s="359" t="s">
        <v>148</v>
      </c>
      <c r="FQ1653" s="234" t="s">
        <v>137</v>
      </c>
      <c r="FR1653" s="181">
        <v>0</v>
      </c>
      <c r="FS1653" s="234" t="s">
        <v>137</v>
      </c>
      <c r="FT1653" s="181">
        <v>0</v>
      </c>
      <c r="FU1653" s="181">
        <v>0</v>
      </c>
      <c r="FV1653" s="359" t="s">
        <v>148</v>
      </c>
      <c r="FW1653" s="234" t="s">
        <v>137</v>
      </c>
      <c r="FX1653" s="181">
        <v>0</v>
      </c>
      <c r="FY1653" s="234" t="s">
        <v>137</v>
      </c>
      <c r="FZ1653" s="181">
        <v>0</v>
      </c>
      <c r="GA1653" s="181">
        <v>0</v>
      </c>
      <c r="GB1653" s="359" t="s">
        <v>148</v>
      </c>
      <c r="GC1653" s="234" t="s">
        <v>137</v>
      </c>
      <c r="GD1653" s="181">
        <v>0</v>
      </c>
      <c r="GE1653" s="234" t="s">
        <v>137</v>
      </c>
      <c r="GF1653" s="181">
        <v>3</v>
      </c>
      <c r="GG1653" s="181">
        <v>0</v>
      </c>
      <c r="GH1653" s="359">
        <v>0</v>
      </c>
      <c r="GI1653" s="234" t="s">
        <v>10407</v>
      </c>
      <c r="GJ1653" s="181">
        <v>0</v>
      </c>
      <c r="GK1653" s="234" t="s">
        <v>137</v>
      </c>
      <c r="GL1653" s="181" t="s">
        <v>143</v>
      </c>
      <c r="GM1653" s="181" t="s">
        <v>1858</v>
      </c>
      <c r="GN1653" s="180" t="s">
        <v>146</v>
      </c>
      <c r="GO1653" s="272"/>
      <c r="GP1653" s="272"/>
      <c r="GQ1653" s="181" t="s">
        <v>145</v>
      </c>
      <c r="GR1653" s="181" t="s">
        <v>146</v>
      </c>
      <c r="GS1653" s="181"/>
      <c r="GT1653" s="181"/>
      <c r="GU1653" s="181"/>
      <c r="GV1653" s="181"/>
      <c r="GW1653" s="234"/>
      <c r="GX1653" s="181"/>
      <c r="GY1653" s="181"/>
      <c r="GZ1653" s="181"/>
      <c r="HA1653" s="181"/>
      <c r="HB1653" s="181"/>
      <c r="HC1653" s="181"/>
      <c r="HD1653" s="557"/>
      <c r="HE1653" s="550"/>
      <c r="HF1653" s="558" t="s">
        <v>132</v>
      </c>
      <c r="HG1653" s="550"/>
      <c r="HH1653" s="550"/>
      <c r="HI1653" s="558" t="s">
        <v>132</v>
      </c>
      <c r="HJ1653" s="558" t="s">
        <v>148</v>
      </c>
      <c r="HK1653" s="550"/>
    </row>
    <row r="1654" spans="1:219" s="162" customFormat="1" ht="115" customHeight="1">
      <c r="A1654" s="337">
        <v>462152</v>
      </c>
      <c r="B1654" s="181" t="s">
        <v>10349</v>
      </c>
      <c r="C1654" s="181" t="s">
        <v>10408</v>
      </c>
      <c r="D1654" s="195" t="s">
        <v>103</v>
      </c>
      <c r="E1654" s="181" t="s">
        <v>132</v>
      </c>
      <c r="F1654" s="181" t="s">
        <v>137</v>
      </c>
      <c r="G1654" s="234" t="s">
        <v>137</v>
      </c>
      <c r="H1654" s="181" t="s">
        <v>132</v>
      </c>
      <c r="I1654" s="234" t="s">
        <v>137</v>
      </c>
      <c r="J1654" s="234" t="s">
        <v>137</v>
      </c>
      <c r="K1654" s="355" t="s">
        <v>138</v>
      </c>
      <c r="L1654" s="181" t="s">
        <v>137</v>
      </c>
      <c r="M1654" s="434" t="s">
        <v>137</v>
      </c>
      <c r="N1654" s="181" t="s">
        <v>138</v>
      </c>
      <c r="O1654" s="181" t="s">
        <v>137</v>
      </c>
      <c r="P1654" s="234" t="s">
        <v>137</v>
      </c>
      <c r="Q1654" s="181"/>
      <c r="R1654" s="181" t="s">
        <v>137</v>
      </c>
      <c r="S1654" s="234" t="s">
        <v>137</v>
      </c>
      <c r="T1654" s="181" t="s">
        <v>132</v>
      </c>
      <c r="U1654" s="234" t="s">
        <v>137</v>
      </c>
      <c r="V1654" s="234" t="s">
        <v>137</v>
      </c>
      <c r="W1654" s="181" t="s">
        <v>132</v>
      </c>
      <c r="X1654" s="181" t="s">
        <v>137</v>
      </c>
      <c r="Y1654" s="234" t="s">
        <v>137</v>
      </c>
      <c r="Z1654" s="181" t="s">
        <v>132</v>
      </c>
      <c r="AA1654" s="181" t="s">
        <v>137</v>
      </c>
      <c r="AB1654" s="234" t="s">
        <v>137</v>
      </c>
      <c r="AC1654" s="181" t="s">
        <v>132</v>
      </c>
      <c r="AD1654" s="181" t="s">
        <v>137</v>
      </c>
      <c r="AE1654" s="234" t="s">
        <v>137</v>
      </c>
      <c r="AF1654" s="201" t="s">
        <v>148</v>
      </c>
      <c r="AG1654" s="181" t="s">
        <v>132</v>
      </c>
      <c r="AH1654" s="246" t="s">
        <v>15626</v>
      </c>
      <c r="AI1654" s="181" t="s">
        <v>132</v>
      </c>
      <c r="AJ1654" s="181" t="s">
        <v>137</v>
      </c>
      <c r="AK1654" s="234" t="s">
        <v>137</v>
      </c>
      <c r="AL1654" s="181" t="s">
        <v>132</v>
      </c>
      <c r="AM1654" s="181" t="s">
        <v>137</v>
      </c>
      <c r="AN1654" s="234" t="s">
        <v>137</v>
      </c>
      <c r="AO1654" s="181" t="s">
        <v>138</v>
      </c>
      <c r="AP1654" s="234" t="s">
        <v>137</v>
      </c>
      <c r="AQ1654" s="234" t="s">
        <v>137</v>
      </c>
      <c r="AR1654" s="181" t="s">
        <v>132</v>
      </c>
      <c r="AS1654" s="234" t="s">
        <v>137</v>
      </c>
      <c r="AT1654" s="234" t="s">
        <v>137</v>
      </c>
      <c r="AU1654" s="181" t="s">
        <v>132</v>
      </c>
      <c r="AV1654" s="181" t="s">
        <v>137</v>
      </c>
      <c r="AW1654" s="234" t="s">
        <v>137</v>
      </c>
      <c r="AX1654" s="181" t="s">
        <v>132</v>
      </c>
      <c r="AY1654" s="181" t="s">
        <v>137</v>
      </c>
      <c r="AZ1654" s="234" t="s">
        <v>137</v>
      </c>
      <c r="BA1654" s="181" t="s">
        <v>132</v>
      </c>
      <c r="BB1654" s="181" t="s">
        <v>137</v>
      </c>
      <c r="BC1654" s="234" t="s">
        <v>137</v>
      </c>
      <c r="BD1654" s="181">
        <v>9</v>
      </c>
      <c r="BE1654" s="181">
        <v>6</v>
      </c>
      <c r="BF1654" s="357">
        <v>0.66666666666666663</v>
      </c>
      <c r="BG1654" s="234" t="s">
        <v>10409</v>
      </c>
      <c r="BH1654" s="181">
        <v>0</v>
      </c>
      <c r="BI1654" s="234"/>
      <c r="BJ1654" s="181">
        <v>7</v>
      </c>
      <c r="BK1654" s="181">
        <v>6</v>
      </c>
      <c r="BL1654" s="357">
        <v>0.8571428571428571</v>
      </c>
      <c r="BM1654" s="234" t="s">
        <v>10409</v>
      </c>
      <c r="BN1654" s="181">
        <v>0</v>
      </c>
      <c r="BO1654" s="234" t="s">
        <v>137</v>
      </c>
      <c r="BP1654" s="181">
        <v>6</v>
      </c>
      <c r="BQ1654" s="181">
        <v>5</v>
      </c>
      <c r="BR1654" s="357">
        <v>0.83333333333333337</v>
      </c>
      <c r="BS1654" s="234" t="s">
        <v>10410</v>
      </c>
      <c r="BT1654" s="181">
        <v>1</v>
      </c>
      <c r="BU1654" s="234" t="s">
        <v>10411</v>
      </c>
      <c r="BV1654" s="181">
        <v>2</v>
      </c>
      <c r="BW1654" s="181">
        <v>2</v>
      </c>
      <c r="BX1654" s="358">
        <v>1</v>
      </c>
      <c r="BY1654" s="234"/>
      <c r="BZ1654" s="181">
        <v>0</v>
      </c>
      <c r="CA1654" s="234" t="s">
        <v>137</v>
      </c>
      <c r="CB1654" s="181">
        <v>0</v>
      </c>
      <c r="CC1654" s="181">
        <v>0</v>
      </c>
      <c r="CD1654" s="358" t="s">
        <v>148</v>
      </c>
      <c r="CE1654" s="234" t="s">
        <v>137</v>
      </c>
      <c r="CF1654" s="181">
        <v>0</v>
      </c>
      <c r="CG1654" s="234" t="s">
        <v>137</v>
      </c>
      <c r="CH1654" s="181">
        <v>1</v>
      </c>
      <c r="CI1654" s="181">
        <v>1</v>
      </c>
      <c r="CJ1654" s="358">
        <v>1</v>
      </c>
      <c r="CK1654" s="181" t="s">
        <v>137</v>
      </c>
      <c r="CL1654" s="181">
        <v>0</v>
      </c>
      <c r="CM1654" s="234" t="s">
        <v>137</v>
      </c>
      <c r="CN1654" s="181">
        <v>3</v>
      </c>
      <c r="CO1654" s="181">
        <v>3</v>
      </c>
      <c r="CP1654" s="358">
        <v>1</v>
      </c>
      <c r="CQ1654" s="234" t="s">
        <v>137</v>
      </c>
      <c r="CR1654" s="181">
        <v>0</v>
      </c>
      <c r="CS1654" s="234" t="s">
        <v>137</v>
      </c>
      <c r="CT1654" s="181">
        <v>1</v>
      </c>
      <c r="CU1654" s="181">
        <v>1</v>
      </c>
      <c r="CV1654" s="358">
        <v>1</v>
      </c>
      <c r="CW1654" s="234" t="s">
        <v>137</v>
      </c>
      <c r="CX1654" s="181">
        <v>0</v>
      </c>
      <c r="CY1654" s="234" t="s">
        <v>137</v>
      </c>
      <c r="CZ1654" s="181">
        <v>0</v>
      </c>
      <c r="DA1654" s="181">
        <v>0</v>
      </c>
      <c r="DB1654" s="358" t="s">
        <v>148</v>
      </c>
      <c r="DC1654" s="234" t="s">
        <v>137</v>
      </c>
      <c r="DD1654" s="181">
        <v>0</v>
      </c>
      <c r="DE1654" s="234" t="s">
        <v>137</v>
      </c>
      <c r="DF1654" s="181">
        <v>0</v>
      </c>
      <c r="DG1654" s="181">
        <v>0</v>
      </c>
      <c r="DH1654" s="358" t="s">
        <v>148</v>
      </c>
      <c r="DI1654" s="234" t="s">
        <v>137</v>
      </c>
      <c r="DJ1654" s="181">
        <v>0</v>
      </c>
      <c r="DK1654" s="234" t="s">
        <v>137</v>
      </c>
      <c r="DL1654" s="181">
        <v>3</v>
      </c>
      <c r="DM1654" s="181">
        <v>3</v>
      </c>
      <c r="DN1654" s="358">
        <v>1</v>
      </c>
      <c r="DO1654" s="234" t="s">
        <v>137</v>
      </c>
      <c r="DP1654" s="181">
        <v>0</v>
      </c>
      <c r="DQ1654" s="234" t="s">
        <v>137</v>
      </c>
      <c r="DR1654" s="181">
        <v>92</v>
      </c>
      <c r="DS1654" s="181">
        <v>92</v>
      </c>
      <c r="DT1654" s="358">
        <v>1</v>
      </c>
      <c r="DU1654" s="234"/>
      <c r="DV1654" s="181">
        <v>0</v>
      </c>
      <c r="DW1654" s="234" t="s">
        <v>137</v>
      </c>
      <c r="DX1654" s="181">
        <v>3</v>
      </c>
      <c r="DY1654" s="181">
        <v>3</v>
      </c>
      <c r="DZ1654" s="357">
        <v>1</v>
      </c>
      <c r="EA1654" s="234" t="s">
        <v>137</v>
      </c>
      <c r="EB1654" s="181">
        <v>0</v>
      </c>
      <c r="EC1654" s="234" t="s">
        <v>137</v>
      </c>
      <c r="ED1654" s="181">
        <v>4</v>
      </c>
      <c r="EE1654" s="181">
        <v>4</v>
      </c>
      <c r="EF1654" s="357">
        <v>1</v>
      </c>
      <c r="EG1654" s="234" t="s">
        <v>137</v>
      </c>
      <c r="EH1654" s="181">
        <v>0</v>
      </c>
      <c r="EI1654" s="234" t="s">
        <v>137</v>
      </c>
      <c r="EJ1654" s="181">
        <v>9</v>
      </c>
      <c r="EK1654" s="181">
        <v>1</v>
      </c>
      <c r="EL1654" s="357">
        <v>0.1111111111111111</v>
      </c>
      <c r="EM1654" s="234" t="s">
        <v>10409</v>
      </c>
      <c r="EN1654" s="181">
        <v>5</v>
      </c>
      <c r="EO1654" s="234" t="s">
        <v>10412</v>
      </c>
      <c r="EP1654" s="181">
        <v>0</v>
      </c>
      <c r="EQ1654" s="181">
        <v>0</v>
      </c>
      <c r="ER1654" s="358" t="s">
        <v>148</v>
      </c>
      <c r="ES1654" s="234" t="s">
        <v>137</v>
      </c>
      <c r="ET1654" s="181">
        <v>0</v>
      </c>
      <c r="EU1654" s="234" t="s">
        <v>137</v>
      </c>
      <c r="EV1654" s="181">
        <v>8</v>
      </c>
      <c r="EW1654" s="181">
        <v>0</v>
      </c>
      <c r="EX1654" s="359">
        <v>0</v>
      </c>
      <c r="EY1654" s="234" t="s">
        <v>13808</v>
      </c>
      <c r="EZ1654" s="181">
        <v>7</v>
      </c>
      <c r="FA1654" s="234" t="s">
        <v>13809</v>
      </c>
      <c r="FB1654" s="181">
        <v>2</v>
      </c>
      <c r="FC1654" s="181">
        <v>2</v>
      </c>
      <c r="FD1654" s="359">
        <v>1</v>
      </c>
      <c r="FE1654" s="234" t="s">
        <v>137</v>
      </c>
      <c r="FF1654" s="181">
        <v>0</v>
      </c>
      <c r="FG1654" s="234" t="s">
        <v>137</v>
      </c>
      <c r="FH1654" s="181">
        <v>3</v>
      </c>
      <c r="FI1654" s="181">
        <v>2</v>
      </c>
      <c r="FJ1654" s="359">
        <v>0.66666666666666663</v>
      </c>
      <c r="FK1654" s="234" t="s">
        <v>10413</v>
      </c>
      <c r="FL1654" s="181">
        <v>1</v>
      </c>
      <c r="FM1654" s="234" t="s">
        <v>10413</v>
      </c>
      <c r="FN1654" s="181">
        <v>2</v>
      </c>
      <c r="FO1654" s="181">
        <v>2</v>
      </c>
      <c r="FP1654" s="359">
        <v>1</v>
      </c>
      <c r="FQ1654" s="234" t="s">
        <v>137</v>
      </c>
      <c r="FR1654" s="181">
        <v>0</v>
      </c>
      <c r="FS1654" s="234" t="s">
        <v>137</v>
      </c>
      <c r="FT1654" s="181">
        <v>0</v>
      </c>
      <c r="FU1654" s="181">
        <v>0</v>
      </c>
      <c r="FV1654" s="359" t="s">
        <v>148</v>
      </c>
      <c r="FW1654" s="234" t="s">
        <v>137</v>
      </c>
      <c r="FX1654" s="181">
        <v>0</v>
      </c>
      <c r="FY1654" s="234" t="s">
        <v>137</v>
      </c>
      <c r="FZ1654" s="181">
        <v>7</v>
      </c>
      <c r="GA1654" s="181">
        <v>0</v>
      </c>
      <c r="GB1654" s="359">
        <v>0</v>
      </c>
      <c r="GC1654" s="234" t="s">
        <v>10414</v>
      </c>
      <c r="GD1654" s="181">
        <v>1</v>
      </c>
      <c r="GE1654" s="234" t="s">
        <v>10414</v>
      </c>
      <c r="GF1654" s="181">
        <v>0</v>
      </c>
      <c r="GG1654" s="181">
        <v>0</v>
      </c>
      <c r="GH1654" s="359" t="s">
        <v>148</v>
      </c>
      <c r="GI1654" s="234"/>
      <c r="GJ1654" s="181">
        <v>0</v>
      </c>
      <c r="GK1654" s="234" t="s">
        <v>137</v>
      </c>
      <c r="GL1654" s="181" t="s">
        <v>143</v>
      </c>
      <c r="GM1654" s="181" t="s">
        <v>1858</v>
      </c>
      <c r="GN1654" s="180" t="s">
        <v>146</v>
      </c>
      <c r="GO1654" s="272"/>
      <c r="GP1654" s="272"/>
      <c r="GQ1654" s="181" t="s">
        <v>156</v>
      </c>
      <c r="GR1654" s="181" t="s">
        <v>146</v>
      </c>
      <c r="GS1654" s="181" t="s">
        <v>132</v>
      </c>
      <c r="GT1654" s="181" t="s">
        <v>132</v>
      </c>
      <c r="GU1654" s="181" t="s">
        <v>132</v>
      </c>
      <c r="GV1654" s="181"/>
      <c r="GW1654" s="234"/>
      <c r="GX1654" s="181" t="s">
        <v>132</v>
      </c>
      <c r="GY1654" s="181"/>
      <c r="GZ1654" s="181" t="s">
        <v>132</v>
      </c>
      <c r="HA1654" s="181"/>
      <c r="HB1654" s="181"/>
      <c r="HC1654" s="181"/>
      <c r="HD1654" s="557"/>
      <c r="HE1654" s="550"/>
      <c r="HF1654" s="558" t="s">
        <v>132</v>
      </c>
      <c r="HG1654" s="550"/>
      <c r="HH1654" s="550"/>
      <c r="HI1654" s="558" t="s">
        <v>132</v>
      </c>
      <c r="HJ1654" s="558" t="s">
        <v>148</v>
      </c>
      <c r="HK1654" s="550"/>
    </row>
    <row r="1655" spans="1:219" s="162" customFormat="1" ht="115" customHeight="1">
      <c r="A1655" s="180">
        <v>462161</v>
      </c>
      <c r="B1655" s="181" t="s">
        <v>10349</v>
      </c>
      <c r="C1655" s="181" t="s">
        <v>10415</v>
      </c>
      <c r="D1655" s="195" t="s">
        <v>100</v>
      </c>
      <c r="E1655" s="181" t="s">
        <v>132</v>
      </c>
      <c r="F1655" s="181" t="s">
        <v>137</v>
      </c>
      <c r="G1655" s="234" t="s">
        <v>137</v>
      </c>
      <c r="H1655" s="181" t="s">
        <v>132</v>
      </c>
      <c r="I1655" s="234" t="s">
        <v>137</v>
      </c>
      <c r="J1655" s="234" t="s">
        <v>137</v>
      </c>
      <c r="K1655" s="355" t="s">
        <v>138</v>
      </c>
      <c r="L1655" s="181" t="s">
        <v>137</v>
      </c>
      <c r="M1655" s="434" t="s">
        <v>137</v>
      </c>
      <c r="N1655" s="181" t="s">
        <v>138</v>
      </c>
      <c r="O1655" s="181" t="s">
        <v>137</v>
      </c>
      <c r="P1655" s="234" t="s">
        <v>137</v>
      </c>
      <c r="Q1655" s="181" t="s">
        <v>132</v>
      </c>
      <c r="R1655" s="181" t="s">
        <v>137</v>
      </c>
      <c r="S1655" s="234" t="s">
        <v>137</v>
      </c>
      <c r="T1655" s="181" t="s">
        <v>132</v>
      </c>
      <c r="U1655" s="234" t="s">
        <v>137</v>
      </c>
      <c r="V1655" s="234" t="s">
        <v>137</v>
      </c>
      <c r="W1655" s="181" t="s">
        <v>132</v>
      </c>
      <c r="X1655" s="181" t="s">
        <v>137</v>
      </c>
      <c r="Y1655" s="234" t="s">
        <v>137</v>
      </c>
      <c r="Z1655" s="181" t="s">
        <v>138</v>
      </c>
      <c r="AA1655" s="181"/>
      <c r="AB1655" s="234"/>
      <c r="AC1655" s="181" t="s">
        <v>138</v>
      </c>
      <c r="AD1655" s="181" t="s">
        <v>137</v>
      </c>
      <c r="AE1655" s="234" t="s">
        <v>137</v>
      </c>
      <c r="AF1655" s="201" t="s">
        <v>148</v>
      </c>
      <c r="AG1655" s="181" t="s">
        <v>132</v>
      </c>
      <c r="AH1655" s="246" t="s">
        <v>15627</v>
      </c>
      <c r="AI1655" s="181" t="s">
        <v>132</v>
      </c>
      <c r="AJ1655" s="181" t="s">
        <v>137</v>
      </c>
      <c r="AK1655" s="234" t="s">
        <v>137</v>
      </c>
      <c r="AL1655" s="181" t="s">
        <v>132</v>
      </c>
      <c r="AM1655" s="181" t="s">
        <v>137</v>
      </c>
      <c r="AN1655" s="234" t="s">
        <v>137</v>
      </c>
      <c r="AO1655" s="181" t="s">
        <v>138</v>
      </c>
      <c r="AP1655" s="234" t="s">
        <v>137</v>
      </c>
      <c r="AQ1655" s="234" t="s">
        <v>137</v>
      </c>
      <c r="AR1655" s="181" t="s">
        <v>132</v>
      </c>
      <c r="AS1655" s="234" t="s">
        <v>137</v>
      </c>
      <c r="AT1655" s="234" t="s">
        <v>137</v>
      </c>
      <c r="AU1655" s="181" t="s">
        <v>132</v>
      </c>
      <c r="AV1655" s="181" t="s">
        <v>137</v>
      </c>
      <c r="AW1655" s="234" t="s">
        <v>137</v>
      </c>
      <c r="AX1655" s="181" t="s">
        <v>132</v>
      </c>
      <c r="AY1655" s="181" t="s">
        <v>137</v>
      </c>
      <c r="AZ1655" s="234" t="s">
        <v>137</v>
      </c>
      <c r="BA1655" s="181" t="s">
        <v>132</v>
      </c>
      <c r="BB1655" s="181" t="s">
        <v>137</v>
      </c>
      <c r="BC1655" s="234" t="s">
        <v>137</v>
      </c>
      <c r="BD1655" s="181">
        <v>17</v>
      </c>
      <c r="BE1655" s="181">
        <v>1</v>
      </c>
      <c r="BF1655" s="357">
        <v>5.8823529411764705E-2</v>
      </c>
      <c r="BG1655" s="234" t="s">
        <v>17390</v>
      </c>
      <c r="BH1655" s="181">
        <v>3</v>
      </c>
      <c r="BI1655" s="234" t="s">
        <v>17391</v>
      </c>
      <c r="BJ1655" s="181">
        <v>29</v>
      </c>
      <c r="BK1655" s="181">
        <v>1</v>
      </c>
      <c r="BL1655" s="357">
        <v>3.4482758620689655E-2</v>
      </c>
      <c r="BM1655" s="234" t="s">
        <v>17392</v>
      </c>
      <c r="BN1655" s="181">
        <v>7</v>
      </c>
      <c r="BO1655" s="234" t="s">
        <v>17391</v>
      </c>
      <c r="BP1655" s="181">
        <v>4</v>
      </c>
      <c r="BQ1655" s="181">
        <v>1</v>
      </c>
      <c r="BR1655" s="357">
        <v>0.25</v>
      </c>
      <c r="BS1655" s="234" t="s">
        <v>17392</v>
      </c>
      <c r="BT1655" s="181">
        <v>2</v>
      </c>
      <c r="BU1655" s="234" t="s">
        <v>17391</v>
      </c>
      <c r="BV1655" s="181">
        <v>1</v>
      </c>
      <c r="BW1655" s="181">
        <v>0</v>
      </c>
      <c r="BX1655" s="358">
        <v>0</v>
      </c>
      <c r="BY1655" s="234" t="s">
        <v>235</v>
      </c>
      <c r="BZ1655" s="181">
        <v>0</v>
      </c>
      <c r="CA1655" s="234" t="s">
        <v>137</v>
      </c>
      <c r="CB1655" s="181">
        <v>1</v>
      </c>
      <c r="CC1655" s="181">
        <v>0</v>
      </c>
      <c r="CD1655" s="358">
        <v>0</v>
      </c>
      <c r="CE1655" s="234" t="s">
        <v>15628</v>
      </c>
      <c r="CF1655" s="181">
        <v>1</v>
      </c>
      <c r="CG1655" s="234" t="s">
        <v>17393</v>
      </c>
      <c r="CH1655" s="181">
        <v>4</v>
      </c>
      <c r="CI1655" s="181">
        <v>2</v>
      </c>
      <c r="CJ1655" s="358">
        <v>0.5</v>
      </c>
      <c r="CK1655" s="235" t="s">
        <v>17393</v>
      </c>
      <c r="CL1655" s="181">
        <v>2</v>
      </c>
      <c r="CM1655" s="235" t="s">
        <v>17393</v>
      </c>
      <c r="CN1655" s="181">
        <v>1</v>
      </c>
      <c r="CO1655" s="181">
        <v>0</v>
      </c>
      <c r="CP1655" s="358">
        <v>0</v>
      </c>
      <c r="CQ1655" s="234" t="s">
        <v>10933</v>
      </c>
      <c r="CR1655" s="181">
        <v>1</v>
      </c>
      <c r="CS1655" s="234" t="s">
        <v>15629</v>
      </c>
      <c r="CT1655" s="181">
        <v>0</v>
      </c>
      <c r="CU1655" s="181">
        <v>0</v>
      </c>
      <c r="CV1655" s="358" t="s">
        <v>148</v>
      </c>
      <c r="CW1655" s="234" t="s">
        <v>137</v>
      </c>
      <c r="CX1655" s="181">
        <v>0</v>
      </c>
      <c r="CY1655" s="234" t="s">
        <v>137</v>
      </c>
      <c r="CZ1655" s="181">
        <v>1</v>
      </c>
      <c r="DA1655" s="181">
        <v>1</v>
      </c>
      <c r="DB1655" s="358">
        <v>1</v>
      </c>
      <c r="DC1655" s="234" t="s">
        <v>137</v>
      </c>
      <c r="DD1655" s="181">
        <v>0</v>
      </c>
      <c r="DE1655" s="234" t="s">
        <v>137</v>
      </c>
      <c r="DF1655" s="181">
        <v>0</v>
      </c>
      <c r="DG1655" s="181">
        <v>0</v>
      </c>
      <c r="DH1655" s="358" t="s">
        <v>148</v>
      </c>
      <c r="DI1655" s="234" t="s">
        <v>137</v>
      </c>
      <c r="DJ1655" s="181">
        <v>0</v>
      </c>
      <c r="DK1655" s="234" t="s">
        <v>137</v>
      </c>
      <c r="DL1655" s="181">
        <v>3</v>
      </c>
      <c r="DM1655" s="181">
        <v>1</v>
      </c>
      <c r="DN1655" s="358">
        <v>0.33333333333333331</v>
      </c>
      <c r="DO1655" s="234" t="s">
        <v>235</v>
      </c>
      <c r="DP1655" s="181">
        <v>1</v>
      </c>
      <c r="DQ1655" s="234" t="s">
        <v>17394</v>
      </c>
      <c r="DR1655" s="181">
        <v>76</v>
      </c>
      <c r="DS1655" s="181">
        <v>0</v>
      </c>
      <c r="DT1655" s="358">
        <v>0</v>
      </c>
      <c r="DU1655" s="234" t="s">
        <v>15630</v>
      </c>
      <c r="DV1655" s="181">
        <v>0</v>
      </c>
      <c r="DW1655" s="234" t="s">
        <v>137</v>
      </c>
      <c r="DX1655" s="181">
        <v>4</v>
      </c>
      <c r="DY1655" s="181">
        <v>2</v>
      </c>
      <c r="DZ1655" s="357">
        <v>0.5</v>
      </c>
      <c r="EA1655" s="234" t="s">
        <v>235</v>
      </c>
      <c r="EB1655" s="181">
        <v>0</v>
      </c>
      <c r="EC1655" s="234" t="s">
        <v>137</v>
      </c>
      <c r="ED1655" s="181">
        <v>0</v>
      </c>
      <c r="EE1655" s="181">
        <v>0</v>
      </c>
      <c r="EF1655" s="357" t="s">
        <v>148</v>
      </c>
      <c r="EG1655" s="234" t="s">
        <v>137</v>
      </c>
      <c r="EH1655" s="181">
        <v>0</v>
      </c>
      <c r="EI1655" s="234" t="s">
        <v>137</v>
      </c>
      <c r="EJ1655" s="181">
        <v>3</v>
      </c>
      <c r="EK1655" s="181">
        <v>0</v>
      </c>
      <c r="EL1655" s="357">
        <v>0</v>
      </c>
      <c r="EM1655" s="234" t="s">
        <v>10416</v>
      </c>
      <c r="EN1655" s="181">
        <v>3</v>
      </c>
      <c r="EO1655" s="234" t="s">
        <v>17395</v>
      </c>
      <c r="EP1655" s="181">
        <v>2</v>
      </c>
      <c r="EQ1655" s="181">
        <v>0</v>
      </c>
      <c r="ER1655" s="358">
        <v>0</v>
      </c>
      <c r="ES1655" s="234" t="s">
        <v>235</v>
      </c>
      <c r="ET1655" s="181">
        <v>1</v>
      </c>
      <c r="EU1655" s="234" t="s">
        <v>17394</v>
      </c>
      <c r="EV1655" s="181">
        <v>30</v>
      </c>
      <c r="EW1655" s="181">
        <v>0</v>
      </c>
      <c r="EX1655" s="359">
        <v>0</v>
      </c>
      <c r="EY1655" s="234" t="s">
        <v>17396</v>
      </c>
      <c r="EZ1655" s="181">
        <v>30</v>
      </c>
      <c r="FA1655" s="234" t="s">
        <v>15631</v>
      </c>
      <c r="FB1655" s="181">
        <v>2</v>
      </c>
      <c r="FC1655" s="181">
        <v>2</v>
      </c>
      <c r="FD1655" s="359">
        <v>1</v>
      </c>
      <c r="FE1655" s="234" t="s">
        <v>137</v>
      </c>
      <c r="FF1655" s="181">
        <v>0</v>
      </c>
      <c r="FG1655" s="234" t="s">
        <v>137</v>
      </c>
      <c r="FH1655" s="181">
        <v>3</v>
      </c>
      <c r="FI1655" s="181">
        <v>1</v>
      </c>
      <c r="FJ1655" s="359">
        <v>0.33333333333333331</v>
      </c>
      <c r="FK1655" s="234" t="s">
        <v>17393</v>
      </c>
      <c r="FL1655" s="181">
        <v>1</v>
      </c>
      <c r="FM1655" s="234" t="s">
        <v>17393</v>
      </c>
      <c r="FN1655" s="181">
        <v>0</v>
      </c>
      <c r="FO1655" s="181">
        <v>0</v>
      </c>
      <c r="FP1655" s="359" t="s">
        <v>148</v>
      </c>
      <c r="FQ1655" s="234" t="s">
        <v>137</v>
      </c>
      <c r="FR1655" s="181">
        <v>0</v>
      </c>
      <c r="FS1655" s="234" t="s">
        <v>137</v>
      </c>
      <c r="FT1655" s="181">
        <v>0</v>
      </c>
      <c r="FU1655" s="181">
        <v>0</v>
      </c>
      <c r="FV1655" s="359" t="s">
        <v>148</v>
      </c>
      <c r="FW1655" s="234" t="s">
        <v>137</v>
      </c>
      <c r="FX1655" s="181"/>
      <c r="FY1655" s="234" t="s">
        <v>137</v>
      </c>
      <c r="FZ1655" s="181">
        <v>8</v>
      </c>
      <c r="GA1655" s="181">
        <v>5</v>
      </c>
      <c r="GB1655" s="359">
        <v>0.625</v>
      </c>
      <c r="GC1655" s="234" t="s">
        <v>10416</v>
      </c>
      <c r="GD1655" s="181">
        <v>0</v>
      </c>
      <c r="GE1655" s="234" t="s">
        <v>137</v>
      </c>
      <c r="GF1655" s="181">
        <v>0</v>
      </c>
      <c r="GG1655" s="181">
        <v>0</v>
      </c>
      <c r="GH1655" s="359" t="s">
        <v>148</v>
      </c>
      <c r="GI1655" s="234"/>
      <c r="GJ1655" s="181">
        <v>0</v>
      </c>
      <c r="GK1655" s="234" t="s">
        <v>137</v>
      </c>
      <c r="GL1655" s="181" t="s">
        <v>143</v>
      </c>
      <c r="GM1655" s="181" t="s">
        <v>1858</v>
      </c>
      <c r="GN1655" s="180" t="s">
        <v>133</v>
      </c>
      <c r="GO1655" s="272"/>
      <c r="GP1655" s="272"/>
      <c r="GQ1655" s="181" t="s">
        <v>156</v>
      </c>
      <c r="GR1655" s="181" t="s">
        <v>146</v>
      </c>
      <c r="GS1655" s="181" t="s">
        <v>132</v>
      </c>
      <c r="GT1655" s="181" t="s">
        <v>132</v>
      </c>
      <c r="GU1655" s="181" t="s">
        <v>132</v>
      </c>
      <c r="GV1655" s="181"/>
      <c r="GW1655" s="234"/>
      <c r="GX1655" s="181" t="s">
        <v>132</v>
      </c>
      <c r="GY1655" s="181" t="s">
        <v>132</v>
      </c>
      <c r="GZ1655" s="181" t="s">
        <v>132</v>
      </c>
      <c r="HA1655" s="181" t="s">
        <v>132</v>
      </c>
      <c r="HB1655" s="181"/>
      <c r="HC1655" s="181"/>
      <c r="HD1655" s="557" t="s">
        <v>132</v>
      </c>
      <c r="HE1655" s="550"/>
      <c r="HF1655" s="558" t="s">
        <v>132</v>
      </c>
      <c r="HG1655" s="550"/>
      <c r="HH1655" s="550"/>
      <c r="HI1655" s="558" t="s">
        <v>132</v>
      </c>
      <c r="HJ1655" s="558" t="s">
        <v>148</v>
      </c>
      <c r="HK1655" s="550"/>
    </row>
    <row r="1656" spans="1:219" s="162" customFormat="1" ht="115" customHeight="1">
      <c r="A1656" s="180">
        <v>462179</v>
      </c>
      <c r="B1656" s="181" t="s">
        <v>10349</v>
      </c>
      <c r="C1656" s="181" t="s">
        <v>10417</v>
      </c>
      <c r="D1656" s="195" t="s">
        <v>98</v>
      </c>
      <c r="E1656" s="181" t="s">
        <v>132</v>
      </c>
      <c r="F1656" s="181" t="s">
        <v>137</v>
      </c>
      <c r="G1656" s="234" t="s">
        <v>137</v>
      </c>
      <c r="H1656" s="181" t="s">
        <v>132</v>
      </c>
      <c r="I1656" s="234" t="s">
        <v>137</v>
      </c>
      <c r="J1656" s="234" t="s">
        <v>137</v>
      </c>
      <c r="K1656" s="355" t="s">
        <v>138</v>
      </c>
      <c r="L1656" s="181" t="s">
        <v>137</v>
      </c>
      <c r="M1656" s="434" t="s">
        <v>137</v>
      </c>
      <c r="N1656" s="181" t="s">
        <v>132</v>
      </c>
      <c r="O1656" s="181" t="s">
        <v>137</v>
      </c>
      <c r="P1656" s="234" t="s">
        <v>137</v>
      </c>
      <c r="Q1656" s="181" t="s">
        <v>132</v>
      </c>
      <c r="R1656" s="181" t="s">
        <v>137</v>
      </c>
      <c r="S1656" s="234" t="s">
        <v>137</v>
      </c>
      <c r="T1656" s="181" t="s">
        <v>132</v>
      </c>
      <c r="U1656" s="234" t="s">
        <v>137</v>
      </c>
      <c r="V1656" s="234" t="s">
        <v>137</v>
      </c>
      <c r="W1656" s="181" t="s">
        <v>132</v>
      </c>
      <c r="X1656" s="181" t="s">
        <v>137</v>
      </c>
      <c r="Y1656" s="234" t="s">
        <v>137</v>
      </c>
      <c r="Z1656" s="181" t="s">
        <v>132</v>
      </c>
      <c r="AA1656" s="181" t="s">
        <v>137</v>
      </c>
      <c r="AB1656" s="234" t="s">
        <v>137</v>
      </c>
      <c r="AC1656" s="181" t="s">
        <v>132</v>
      </c>
      <c r="AD1656" s="181" t="s">
        <v>137</v>
      </c>
      <c r="AE1656" s="234" t="s">
        <v>137</v>
      </c>
      <c r="AF1656" s="201" t="s">
        <v>148</v>
      </c>
      <c r="AG1656" s="181" t="s">
        <v>132</v>
      </c>
      <c r="AH1656" s="246" t="s">
        <v>10418</v>
      </c>
      <c r="AI1656" s="181" t="s">
        <v>132</v>
      </c>
      <c r="AJ1656" s="181" t="s">
        <v>137</v>
      </c>
      <c r="AK1656" s="234" t="s">
        <v>137</v>
      </c>
      <c r="AL1656" s="181" t="s">
        <v>132</v>
      </c>
      <c r="AM1656" s="181" t="s">
        <v>137</v>
      </c>
      <c r="AN1656" s="234" t="s">
        <v>137</v>
      </c>
      <c r="AO1656" s="181" t="s">
        <v>132</v>
      </c>
      <c r="AP1656" s="234" t="s">
        <v>137</v>
      </c>
      <c r="AQ1656" s="234" t="s">
        <v>137</v>
      </c>
      <c r="AR1656" s="181" t="s">
        <v>132</v>
      </c>
      <c r="AS1656" s="234" t="s">
        <v>137</v>
      </c>
      <c r="AT1656" s="234" t="s">
        <v>137</v>
      </c>
      <c r="AU1656" s="181" t="s">
        <v>132</v>
      </c>
      <c r="AV1656" s="181" t="s">
        <v>137</v>
      </c>
      <c r="AW1656" s="234" t="s">
        <v>137</v>
      </c>
      <c r="AX1656" s="181" t="s">
        <v>132</v>
      </c>
      <c r="AY1656" s="181" t="s">
        <v>137</v>
      </c>
      <c r="AZ1656" s="234" t="s">
        <v>137</v>
      </c>
      <c r="BA1656" s="181" t="s">
        <v>132</v>
      </c>
      <c r="BB1656" s="181" t="s">
        <v>137</v>
      </c>
      <c r="BC1656" s="234" t="s">
        <v>137</v>
      </c>
      <c r="BD1656" s="181">
        <v>7</v>
      </c>
      <c r="BE1656" s="181">
        <v>0</v>
      </c>
      <c r="BF1656" s="357">
        <v>0</v>
      </c>
      <c r="BG1656" s="234" t="s">
        <v>745</v>
      </c>
      <c r="BH1656" s="181">
        <v>0</v>
      </c>
      <c r="BI1656" s="234" t="s">
        <v>137</v>
      </c>
      <c r="BJ1656" s="181">
        <v>7</v>
      </c>
      <c r="BK1656" s="181">
        <v>0</v>
      </c>
      <c r="BL1656" s="357">
        <v>0</v>
      </c>
      <c r="BM1656" s="234" t="s">
        <v>745</v>
      </c>
      <c r="BN1656" s="181">
        <v>0</v>
      </c>
      <c r="BO1656" s="234" t="s">
        <v>137</v>
      </c>
      <c r="BP1656" s="181">
        <v>1</v>
      </c>
      <c r="BQ1656" s="181">
        <v>1</v>
      </c>
      <c r="BR1656" s="357">
        <v>1</v>
      </c>
      <c r="BS1656" s="234" t="s">
        <v>137</v>
      </c>
      <c r="BT1656" s="181">
        <v>0</v>
      </c>
      <c r="BU1656" s="234" t="s">
        <v>137</v>
      </c>
      <c r="BV1656" s="181">
        <v>0</v>
      </c>
      <c r="BW1656" s="181">
        <v>0</v>
      </c>
      <c r="BX1656" s="358" t="s">
        <v>148</v>
      </c>
      <c r="BY1656" s="234"/>
      <c r="BZ1656" s="181">
        <v>0</v>
      </c>
      <c r="CA1656" s="234" t="s">
        <v>137</v>
      </c>
      <c r="CB1656" s="181">
        <v>0</v>
      </c>
      <c r="CC1656" s="181">
        <v>0</v>
      </c>
      <c r="CD1656" s="358" t="s">
        <v>148</v>
      </c>
      <c r="CE1656" s="234" t="s">
        <v>137</v>
      </c>
      <c r="CF1656" s="181">
        <v>0</v>
      </c>
      <c r="CG1656" s="234" t="s">
        <v>137</v>
      </c>
      <c r="CH1656" s="181">
        <v>3</v>
      </c>
      <c r="CI1656" s="181">
        <v>3</v>
      </c>
      <c r="CJ1656" s="358">
        <v>1</v>
      </c>
      <c r="CK1656" s="181" t="s">
        <v>137</v>
      </c>
      <c r="CL1656" s="181">
        <v>0</v>
      </c>
      <c r="CM1656" s="234" t="s">
        <v>137</v>
      </c>
      <c r="CN1656" s="181">
        <v>2</v>
      </c>
      <c r="CO1656" s="181">
        <v>2</v>
      </c>
      <c r="CP1656" s="358">
        <v>1</v>
      </c>
      <c r="CQ1656" s="234" t="s">
        <v>137</v>
      </c>
      <c r="CR1656" s="181">
        <v>0</v>
      </c>
      <c r="CS1656" s="234" t="s">
        <v>137</v>
      </c>
      <c r="CT1656" s="181">
        <v>0</v>
      </c>
      <c r="CU1656" s="181">
        <v>0</v>
      </c>
      <c r="CV1656" s="358" t="s">
        <v>148</v>
      </c>
      <c r="CW1656" s="234" t="s">
        <v>137</v>
      </c>
      <c r="CX1656" s="181">
        <v>0</v>
      </c>
      <c r="CY1656" s="234" t="s">
        <v>137</v>
      </c>
      <c r="CZ1656" s="181">
        <v>0</v>
      </c>
      <c r="DA1656" s="181">
        <v>0</v>
      </c>
      <c r="DB1656" s="358" t="s">
        <v>148</v>
      </c>
      <c r="DC1656" s="234" t="s">
        <v>137</v>
      </c>
      <c r="DD1656" s="181">
        <v>0</v>
      </c>
      <c r="DE1656" s="234" t="s">
        <v>137</v>
      </c>
      <c r="DF1656" s="181">
        <v>0</v>
      </c>
      <c r="DG1656" s="181">
        <v>0</v>
      </c>
      <c r="DH1656" s="358" t="s">
        <v>148</v>
      </c>
      <c r="DI1656" s="234" t="s">
        <v>137</v>
      </c>
      <c r="DJ1656" s="181">
        <v>0</v>
      </c>
      <c r="DK1656" s="234" t="s">
        <v>137</v>
      </c>
      <c r="DL1656" s="181">
        <v>0</v>
      </c>
      <c r="DM1656" s="181">
        <v>0</v>
      </c>
      <c r="DN1656" s="358" t="s">
        <v>148</v>
      </c>
      <c r="DO1656" s="234" t="s">
        <v>137</v>
      </c>
      <c r="DP1656" s="181">
        <v>0</v>
      </c>
      <c r="DQ1656" s="234" t="s">
        <v>137</v>
      </c>
      <c r="DR1656" s="181">
        <v>47</v>
      </c>
      <c r="DS1656" s="181">
        <v>0</v>
      </c>
      <c r="DT1656" s="358">
        <v>0</v>
      </c>
      <c r="DU1656" s="234" t="s">
        <v>550</v>
      </c>
      <c r="DV1656" s="181">
        <v>0</v>
      </c>
      <c r="DW1656" s="234" t="s">
        <v>137</v>
      </c>
      <c r="DX1656" s="181">
        <v>0</v>
      </c>
      <c r="DY1656" s="181">
        <v>0</v>
      </c>
      <c r="DZ1656" s="357" t="s">
        <v>148</v>
      </c>
      <c r="EA1656" s="234" t="s">
        <v>137</v>
      </c>
      <c r="EB1656" s="181">
        <v>0</v>
      </c>
      <c r="EC1656" s="234" t="s">
        <v>137</v>
      </c>
      <c r="ED1656" s="181">
        <v>1</v>
      </c>
      <c r="EE1656" s="181">
        <v>0</v>
      </c>
      <c r="EF1656" s="357">
        <v>0</v>
      </c>
      <c r="EG1656" s="234" t="s">
        <v>745</v>
      </c>
      <c r="EH1656" s="181">
        <v>1</v>
      </c>
      <c r="EI1656" s="234" t="s">
        <v>10419</v>
      </c>
      <c r="EJ1656" s="181">
        <v>3</v>
      </c>
      <c r="EK1656" s="181">
        <v>3</v>
      </c>
      <c r="EL1656" s="357">
        <v>1</v>
      </c>
      <c r="EM1656" s="234" t="s">
        <v>137</v>
      </c>
      <c r="EN1656" s="181">
        <v>0</v>
      </c>
      <c r="EO1656" s="234" t="s">
        <v>137</v>
      </c>
      <c r="EP1656" s="181">
        <v>3</v>
      </c>
      <c r="EQ1656" s="181">
        <v>0</v>
      </c>
      <c r="ER1656" s="358">
        <v>0</v>
      </c>
      <c r="ES1656" s="234" t="s">
        <v>745</v>
      </c>
      <c r="ET1656" s="181">
        <v>0</v>
      </c>
      <c r="EU1656" s="234" t="s">
        <v>137</v>
      </c>
      <c r="EV1656" s="181">
        <v>3</v>
      </c>
      <c r="EW1656" s="181">
        <v>0</v>
      </c>
      <c r="EX1656" s="359">
        <v>0</v>
      </c>
      <c r="EY1656" s="234" t="s">
        <v>13810</v>
      </c>
      <c r="EZ1656" s="181">
        <v>2</v>
      </c>
      <c r="FA1656" s="234" t="s">
        <v>13810</v>
      </c>
      <c r="FB1656" s="181">
        <v>3</v>
      </c>
      <c r="FC1656" s="181">
        <v>0</v>
      </c>
      <c r="FD1656" s="359">
        <v>0</v>
      </c>
      <c r="FE1656" s="234" t="s">
        <v>550</v>
      </c>
      <c r="FF1656" s="181">
        <v>0</v>
      </c>
      <c r="FG1656" s="234" t="s">
        <v>137</v>
      </c>
      <c r="FH1656" s="181">
        <v>0</v>
      </c>
      <c r="FI1656" s="181">
        <v>0</v>
      </c>
      <c r="FJ1656" s="359" t="s">
        <v>148</v>
      </c>
      <c r="FK1656" s="234" t="s">
        <v>137</v>
      </c>
      <c r="FL1656" s="181">
        <v>0</v>
      </c>
      <c r="FM1656" s="234" t="s">
        <v>137</v>
      </c>
      <c r="FN1656" s="181">
        <v>0</v>
      </c>
      <c r="FO1656" s="181">
        <v>0</v>
      </c>
      <c r="FP1656" s="359" t="s">
        <v>148</v>
      </c>
      <c r="FQ1656" s="234" t="s">
        <v>137</v>
      </c>
      <c r="FR1656" s="181">
        <v>0</v>
      </c>
      <c r="FS1656" s="234" t="s">
        <v>137</v>
      </c>
      <c r="FT1656" s="181">
        <v>2</v>
      </c>
      <c r="FU1656" s="181">
        <v>2</v>
      </c>
      <c r="FV1656" s="359">
        <v>1</v>
      </c>
      <c r="FW1656" s="234" t="s">
        <v>137</v>
      </c>
      <c r="FX1656" s="181">
        <v>0</v>
      </c>
      <c r="FY1656" s="234" t="s">
        <v>137</v>
      </c>
      <c r="FZ1656" s="181">
        <v>2</v>
      </c>
      <c r="GA1656" s="181">
        <v>2</v>
      </c>
      <c r="GB1656" s="359">
        <v>1</v>
      </c>
      <c r="GC1656" s="234" t="s">
        <v>137</v>
      </c>
      <c r="GD1656" s="181">
        <v>0</v>
      </c>
      <c r="GE1656" s="234" t="s">
        <v>137</v>
      </c>
      <c r="GF1656" s="181">
        <v>1</v>
      </c>
      <c r="GG1656" s="181">
        <v>0</v>
      </c>
      <c r="GH1656" s="359">
        <v>0</v>
      </c>
      <c r="GI1656" s="277" t="s">
        <v>550</v>
      </c>
      <c r="GJ1656" s="181">
        <v>0</v>
      </c>
      <c r="GK1656" s="234" t="s">
        <v>137</v>
      </c>
      <c r="GL1656" s="181" t="s">
        <v>130</v>
      </c>
      <c r="GM1656" s="181" t="s">
        <v>12294</v>
      </c>
      <c r="GN1656" s="180" t="s">
        <v>146</v>
      </c>
      <c r="GO1656" s="272"/>
      <c r="GP1656" s="272"/>
      <c r="GQ1656" s="181" t="s">
        <v>145</v>
      </c>
      <c r="GR1656" s="181" t="s">
        <v>146</v>
      </c>
      <c r="GS1656" s="181"/>
      <c r="GT1656" s="181"/>
      <c r="GU1656" s="181"/>
      <c r="GV1656" s="181"/>
      <c r="GW1656" s="234"/>
      <c r="GX1656" s="181"/>
      <c r="GY1656" s="181"/>
      <c r="GZ1656" s="181"/>
      <c r="HA1656" s="181"/>
      <c r="HB1656" s="181"/>
      <c r="HC1656" s="181"/>
      <c r="HD1656" s="557" t="s">
        <v>132</v>
      </c>
      <c r="HE1656" s="550"/>
      <c r="HF1656" s="558" t="s">
        <v>132</v>
      </c>
      <c r="HG1656" s="550"/>
      <c r="HH1656" s="550"/>
      <c r="HI1656" s="558" t="s">
        <v>132</v>
      </c>
      <c r="HJ1656" s="558" t="s">
        <v>148</v>
      </c>
      <c r="HK1656" s="550"/>
    </row>
    <row r="1657" spans="1:219" s="162" customFormat="1" ht="115" customHeight="1">
      <c r="A1657" s="180">
        <v>462187</v>
      </c>
      <c r="B1657" s="181" t="s">
        <v>10349</v>
      </c>
      <c r="C1657" s="181" t="s">
        <v>10420</v>
      </c>
      <c r="D1657" s="195" t="s">
        <v>108</v>
      </c>
      <c r="E1657" s="181" t="s">
        <v>132</v>
      </c>
      <c r="F1657" s="181" t="s">
        <v>137</v>
      </c>
      <c r="G1657" s="234" t="s">
        <v>137</v>
      </c>
      <c r="H1657" s="181" t="s">
        <v>132</v>
      </c>
      <c r="I1657" s="234" t="s">
        <v>137</v>
      </c>
      <c r="J1657" s="234" t="s">
        <v>137</v>
      </c>
      <c r="K1657" s="355" t="s">
        <v>138</v>
      </c>
      <c r="L1657" s="181" t="s">
        <v>137</v>
      </c>
      <c r="M1657" s="434" t="s">
        <v>137</v>
      </c>
      <c r="N1657" s="181"/>
      <c r="O1657" s="181" t="s">
        <v>137</v>
      </c>
      <c r="P1657" s="234" t="s">
        <v>137</v>
      </c>
      <c r="Q1657" s="181" t="s">
        <v>132</v>
      </c>
      <c r="R1657" s="181" t="s">
        <v>137</v>
      </c>
      <c r="S1657" s="234" t="s">
        <v>137</v>
      </c>
      <c r="T1657" s="181" t="s">
        <v>132</v>
      </c>
      <c r="U1657" s="234" t="s">
        <v>137</v>
      </c>
      <c r="V1657" s="234" t="s">
        <v>137</v>
      </c>
      <c r="W1657" s="181" t="s">
        <v>132</v>
      </c>
      <c r="X1657" s="181" t="s">
        <v>137</v>
      </c>
      <c r="Y1657" s="234" t="s">
        <v>137</v>
      </c>
      <c r="Z1657" s="181" t="s">
        <v>132</v>
      </c>
      <c r="AA1657" s="181" t="s">
        <v>137</v>
      </c>
      <c r="AB1657" s="234" t="s">
        <v>137</v>
      </c>
      <c r="AC1657" s="181" t="s">
        <v>132</v>
      </c>
      <c r="AD1657" s="181" t="s">
        <v>137</v>
      </c>
      <c r="AE1657" s="234" t="s">
        <v>137</v>
      </c>
      <c r="AF1657" s="201" t="s">
        <v>148</v>
      </c>
      <c r="AG1657" s="181" t="s">
        <v>132</v>
      </c>
      <c r="AH1657" s="246" t="s">
        <v>15632</v>
      </c>
      <c r="AI1657" s="181" t="s">
        <v>132</v>
      </c>
      <c r="AJ1657" s="181" t="s">
        <v>137</v>
      </c>
      <c r="AK1657" s="234" t="s">
        <v>137</v>
      </c>
      <c r="AL1657" s="181" t="s">
        <v>132</v>
      </c>
      <c r="AM1657" s="181" t="s">
        <v>137</v>
      </c>
      <c r="AN1657" s="234" t="s">
        <v>137</v>
      </c>
      <c r="AO1657" s="181" t="s">
        <v>132</v>
      </c>
      <c r="AP1657" s="234" t="s">
        <v>137</v>
      </c>
      <c r="AQ1657" s="234" t="s">
        <v>137</v>
      </c>
      <c r="AR1657" s="181" t="s">
        <v>132</v>
      </c>
      <c r="AS1657" s="234" t="s">
        <v>137</v>
      </c>
      <c r="AT1657" s="234" t="s">
        <v>137</v>
      </c>
      <c r="AU1657" s="181" t="s">
        <v>132</v>
      </c>
      <c r="AV1657" s="181" t="s">
        <v>137</v>
      </c>
      <c r="AW1657" s="234" t="s">
        <v>137</v>
      </c>
      <c r="AX1657" s="181" t="s">
        <v>132</v>
      </c>
      <c r="AY1657" s="181" t="s">
        <v>137</v>
      </c>
      <c r="AZ1657" s="234" t="s">
        <v>137</v>
      </c>
      <c r="BA1657" s="181" t="s">
        <v>132</v>
      </c>
      <c r="BB1657" s="181" t="s">
        <v>137</v>
      </c>
      <c r="BC1657" s="234" t="s">
        <v>137</v>
      </c>
      <c r="BD1657" s="181">
        <v>14</v>
      </c>
      <c r="BE1657" s="181">
        <v>9</v>
      </c>
      <c r="BF1657" s="357">
        <v>0.6428571428571429</v>
      </c>
      <c r="BG1657" s="234" t="s">
        <v>1093</v>
      </c>
      <c r="BH1657" s="181">
        <v>0</v>
      </c>
      <c r="BI1657" s="234"/>
      <c r="BJ1657" s="181">
        <v>22</v>
      </c>
      <c r="BK1657" s="181">
        <v>16</v>
      </c>
      <c r="BL1657" s="357">
        <v>0.72727272727272729</v>
      </c>
      <c r="BM1657" s="234" t="s">
        <v>1093</v>
      </c>
      <c r="BN1657" s="181">
        <v>0</v>
      </c>
      <c r="BO1657" s="234" t="s">
        <v>137</v>
      </c>
      <c r="BP1657" s="181">
        <v>5</v>
      </c>
      <c r="BQ1657" s="181">
        <v>5</v>
      </c>
      <c r="BR1657" s="357">
        <v>1</v>
      </c>
      <c r="BS1657" s="234" t="s">
        <v>137</v>
      </c>
      <c r="BT1657" s="181">
        <v>0</v>
      </c>
      <c r="BU1657" s="234" t="s">
        <v>137</v>
      </c>
      <c r="BV1657" s="181">
        <v>2</v>
      </c>
      <c r="BW1657" s="181">
        <v>2</v>
      </c>
      <c r="BX1657" s="358">
        <v>1</v>
      </c>
      <c r="BY1657" s="314"/>
      <c r="BZ1657" s="181">
        <v>0</v>
      </c>
      <c r="CA1657" s="234" t="s">
        <v>137</v>
      </c>
      <c r="CB1657" s="181">
        <v>2</v>
      </c>
      <c r="CC1657" s="181">
        <v>2</v>
      </c>
      <c r="CD1657" s="358">
        <v>1</v>
      </c>
      <c r="CE1657" s="234" t="s">
        <v>137</v>
      </c>
      <c r="CF1657" s="181">
        <v>0</v>
      </c>
      <c r="CG1657" s="234" t="s">
        <v>137</v>
      </c>
      <c r="CH1657" s="181">
        <v>5</v>
      </c>
      <c r="CI1657" s="181">
        <v>5</v>
      </c>
      <c r="CJ1657" s="358">
        <v>1</v>
      </c>
      <c r="CK1657" s="181" t="s">
        <v>137</v>
      </c>
      <c r="CL1657" s="181">
        <v>0</v>
      </c>
      <c r="CM1657" s="234" t="s">
        <v>137</v>
      </c>
      <c r="CN1657" s="181">
        <v>3</v>
      </c>
      <c r="CO1657" s="181">
        <v>2</v>
      </c>
      <c r="CP1657" s="358">
        <v>0.66666666666666663</v>
      </c>
      <c r="CQ1657" s="234" t="s">
        <v>1093</v>
      </c>
      <c r="CR1657" s="181">
        <v>0</v>
      </c>
      <c r="CS1657" s="234" t="s">
        <v>137</v>
      </c>
      <c r="CT1657" s="181">
        <v>0</v>
      </c>
      <c r="CU1657" s="181">
        <v>0</v>
      </c>
      <c r="CV1657" s="358" t="s">
        <v>148</v>
      </c>
      <c r="CW1657" s="234" t="s">
        <v>137</v>
      </c>
      <c r="CX1657" s="181">
        <v>0</v>
      </c>
      <c r="CY1657" s="234" t="s">
        <v>137</v>
      </c>
      <c r="CZ1657" s="181">
        <v>0</v>
      </c>
      <c r="DA1657" s="181">
        <v>0</v>
      </c>
      <c r="DB1657" s="358" t="s">
        <v>148</v>
      </c>
      <c r="DC1657" s="234" t="s">
        <v>137</v>
      </c>
      <c r="DD1657" s="181">
        <v>0</v>
      </c>
      <c r="DE1657" s="234" t="s">
        <v>137</v>
      </c>
      <c r="DF1657" s="181">
        <v>0</v>
      </c>
      <c r="DG1657" s="181">
        <v>0</v>
      </c>
      <c r="DH1657" s="358" t="s">
        <v>148</v>
      </c>
      <c r="DI1657" s="234" t="s">
        <v>137</v>
      </c>
      <c r="DJ1657" s="181">
        <v>0</v>
      </c>
      <c r="DK1657" s="234" t="s">
        <v>137</v>
      </c>
      <c r="DL1657" s="181">
        <v>4</v>
      </c>
      <c r="DM1657" s="181">
        <v>4</v>
      </c>
      <c r="DN1657" s="358">
        <v>1</v>
      </c>
      <c r="DO1657" s="234" t="s">
        <v>137</v>
      </c>
      <c r="DP1657" s="181">
        <v>0</v>
      </c>
      <c r="DQ1657" s="234" t="s">
        <v>137</v>
      </c>
      <c r="DR1657" s="181">
        <v>118</v>
      </c>
      <c r="DS1657" s="181">
        <v>118</v>
      </c>
      <c r="DT1657" s="358">
        <v>1</v>
      </c>
      <c r="DU1657" s="234"/>
      <c r="DV1657" s="181">
        <v>0</v>
      </c>
      <c r="DW1657" s="234" t="s">
        <v>137</v>
      </c>
      <c r="DX1657" s="181">
        <v>6</v>
      </c>
      <c r="DY1657" s="181">
        <v>0</v>
      </c>
      <c r="DZ1657" s="357">
        <v>0</v>
      </c>
      <c r="EA1657" s="234" t="s">
        <v>15633</v>
      </c>
      <c r="EB1657" s="181">
        <v>2</v>
      </c>
      <c r="EC1657" s="234" t="s">
        <v>15634</v>
      </c>
      <c r="ED1657" s="181">
        <v>1</v>
      </c>
      <c r="EE1657" s="181">
        <v>1</v>
      </c>
      <c r="EF1657" s="357">
        <v>1</v>
      </c>
      <c r="EG1657" s="234" t="s">
        <v>137</v>
      </c>
      <c r="EH1657" s="181">
        <v>0</v>
      </c>
      <c r="EI1657" s="234" t="s">
        <v>137</v>
      </c>
      <c r="EJ1657" s="181">
        <v>2</v>
      </c>
      <c r="EK1657" s="181">
        <v>0</v>
      </c>
      <c r="EL1657" s="357">
        <v>0</v>
      </c>
      <c r="EM1657" s="234" t="s">
        <v>10421</v>
      </c>
      <c r="EN1657" s="181">
        <v>2</v>
      </c>
      <c r="EO1657" s="234" t="s">
        <v>10421</v>
      </c>
      <c r="EP1657" s="181">
        <v>0</v>
      </c>
      <c r="EQ1657" s="181">
        <v>0</v>
      </c>
      <c r="ER1657" s="358" t="s">
        <v>148</v>
      </c>
      <c r="ES1657" s="234" t="s">
        <v>137</v>
      </c>
      <c r="ET1657" s="181">
        <v>0</v>
      </c>
      <c r="EU1657" s="234" t="s">
        <v>137</v>
      </c>
      <c r="EV1657" s="181">
        <v>35</v>
      </c>
      <c r="EW1657" s="181">
        <v>3</v>
      </c>
      <c r="EX1657" s="359">
        <v>8.5999999999999993E-2</v>
      </c>
      <c r="EY1657" s="234" t="s">
        <v>13811</v>
      </c>
      <c r="EZ1657" s="181">
        <v>15</v>
      </c>
      <c r="FA1657" s="234" t="s">
        <v>13812</v>
      </c>
      <c r="FB1657" s="181">
        <v>0</v>
      </c>
      <c r="FC1657" s="181">
        <v>0</v>
      </c>
      <c r="FD1657" s="359" t="s">
        <v>148</v>
      </c>
      <c r="FE1657" s="234" t="s">
        <v>137</v>
      </c>
      <c r="FF1657" s="181">
        <v>0</v>
      </c>
      <c r="FG1657" s="234" t="s">
        <v>137</v>
      </c>
      <c r="FH1657" s="181">
        <v>15</v>
      </c>
      <c r="FI1657" s="181">
        <v>4</v>
      </c>
      <c r="FJ1657" s="359">
        <v>0.26666666666666666</v>
      </c>
      <c r="FK1657" s="234" t="s">
        <v>1093</v>
      </c>
      <c r="FL1657" s="181">
        <v>8</v>
      </c>
      <c r="FM1657" s="234" t="s">
        <v>10422</v>
      </c>
      <c r="FN1657" s="181">
        <v>0</v>
      </c>
      <c r="FO1657" s="181">
        <v>0</v>
      </c>
      <c r="FP1657" s="359" t="s">
        <v>148</v>
      </c>
      <c r="FQ1657" s="234" t="s">
        <v>137</v>
      </c>
      <c r="FR1657" s="181">
        <v>0</v>
      </c>
      <c r="FS1657" s="234" t="s">
        <v>137</v>
      </c>
      <c r="FT1657" s="181">
        <v>0</v>
      </c>
      <c r="FU1657" s="181">
        <v>0</v>
      </c>
      <c r="FV1657" s="359" t="s">
        <v>148</v>
      </c>
      <c r="FW1657" s="234" t="s">
        <v>137</v>
      </c>
      <c r="FX1657" s="181">
        <v>0</v>
      </c>
      <c r="FY1657" s="234" t="s">
        <v>137</v>
      </c>
      <c r="FZ1657" s="181">
        <v>7</v>
      </c>
      <c r="GA1657" s="181">
        <v>3</v>
      </c>
      <c r="GB1657" s="359">
        <v>0.42857142857142855</v>
      </c>
      <c r="GC1657" s="234" t="s">
        <v>10422</v>
      </c>
      <c r="GD1657" s="181">
        <v>1</v>
      </c>
      <c r="GE1657" s="234" t="s">
        <v>10423</v>
      </c>
      <c r="GF1657" s="181">
        <v>1</v>
      </c>
      <c r="GG1657" s="181">
        <v>0</v>
      </c>
      <c r="GH1657" s="359">
        <v>0</v>
      </c>
      <c r="GI1657" s="234" t="s">
        <v>1093</v>
      </c>
      <c r="GJ1657" s="181">
        <v>1</v>
      </c>
      <c r="GK1657" s="234" t="s">
        <v>10424</v>
      </c>
      <c r="GL1657" s="181" t="s">
        <v>130</v>
      </c>
      <c r="GM1657" s="181" t="s">
        <v>3097</v>
      </c>
      <c r="GN1657" s="180" t="s">
        <v>146</v>
      </c>
      <c r="GO1657" s="272"/>
      <c r="GP1657" s="272"/>
      <c r="GQ1657" s="181" t="s">
        <v>156</v>
      </c>
      <c r="GR1657" s="181" t="s">
        <v>146</v>
      </c>
      <c r="GS1657" s="181" t="s">
        <v>132</v>
      </c>
      <c r="GT1657" s="181"/>
      <c r="GU1657" s="181"/>
      <c r="GV1657" s="181"/>
      <c r="GW1657" s="234"/>
      <c r="GX1657" s="181" t="s">
        <v>132</v>
      </c>
      <c r="GY1657" s="181"/>
      <c r="GZ1657" s="181" t="s">
        <v>132</v>
      </c>
      <c r="HA1657" s="181"/>
      <c r="HB1657" s="181"/>
      <c r="HC1657" s="181"/>
      <c r="HD1657" s="557" t="s">
        <v>132</v>
      </c>
      <c r="HE1657" s="550"/>
      <c r="HF1657" s="558" t="s">
        <v>132</v>
      </c>
      <c r="HG1657" s="550"/>
      <c r="HH1657" s="550"/>
      <c r="HI1657" s="558" t="s">
        <v>132</v>
      </c>
      <c r="HJ1657" s="558" t="s">
        <v>148</v>
      </c>
      <c r="HK1657" s="550"/>
    </row>
    <row r="1658" spans="1:219" s="162" customFormat="1" ht="115" customHeight="1">
      <c r="A1658" s="337">
        <v>462195</v>
      </c>
      <c r="B1658" s="181" t="s">
        <v>10349</v>
      </c>
      <c r="C1658" s="181" t="s">
        <v>17397</v>
      </c>
      <c r="D1658" s="195" t="s">
        <v>100</v>
      </c>
      <c r="E1658" s="181" t="s">
        <v>132</v>
      </c>
      <c r="F1658" s="181" t="s">
        <v>137</v>
      </c>
      <c r="G1658" s="234" t="s">
        <v>137</v>
      </c>
      <c r="H1658" s="181" t="s">
        <v>132</v>
      </c>
      <c r="I1658" s="234" t="s">
        <v>137</v>
      </c>
      <c r="J1658" s="234" t="s">
        <v>137</v>
      </c>
      <c r="K1658" s="355" t="s">
        <v>138</v>
      </c>
      <c r="L1658" s="181" t="s">
        <v>137</v>
      </c>
      <c r="M1658" s="434" t="s">
        <v>137</v>
      </c>
      <c r="N1658" s="181" t="s">
        <v>138</v>
      </c>
      <c r="O1658" s="181" t="s">
        <v>137</v>
      </c>
      <c r="P1658" s="234" t="s">
        <v>137</v>
      </c>
      <c r="Q1658" s="181"/>
      <c r="R1658" s="181" t="s">
        <v>137</v>
      </c>
      <c r="S1658" s="234" t="s">
        <v>137</v>
      </c>
      <c r="T1658" s="181" t="s">
        <v>138</v>
      </c>
      <c r="U1658" s="234" t="s">
        <v>137</v>
      </c>
      <c r="V1658" s="234" t="s">
        <v>137</v>
      </c>
      <c r="W1658" s="181" t="s">
        <v>132</v>
      </c>
      <c r="X1658" s="181" t="s">
        <v>137</v>
      </c>
      <c r="Y1658" s="234" t="s">
        <v>137</v>
      </c>
      <c r="Z1658" s="181" t="s">
        <v>132</v>
      </c>
      <c r="AA1658" s="181" t="s">
        <v>137</v>
      </c>
      <c r="AB1658" s="234" t="s">
        <v>137</v>
      </c>
      <c r="AC1658" s="181" t="s">
        <v>132</v>
      </c>
      <c r="AD1658" s="181"/>
      <c r="AE1658" s="234"/>
      <c r="AF1658" s="201" t="s">
        <v>148</v>
      </c>
      <c r="AG1658" s="181" t="s">
        <v>132</v>
      </c>
      <c r="AH1658" s="246" t="s">
        <v>15635</v>
      </c>
      <c r="AI1658" s="181" t="s">
        <v>132</v>
      </c>
      <c r="AJ1658" s="181" t="s">
        <v>137</v>
      </c>
      <c r="AK1658" s="234" t="s">
        <v>137</v>
      </c>
      <c r="AL1658" s="181" t="s">
        <v>132</v>
      </c>
      <c r="AM1658" s="181" t="s">
        <v>137</v>
      </c>
      <c r="AN1658" s="234" t="s">
        <v>137</v>
      </c>
      <c r="AO1658" s="181" t="s">
        <v>132</v>
      </c>
      <c r="AP1658" s="234" t="s">
        <v>137</v>
      </c>
      <c r="AQ1658" s="234" t="s">
        <v>137</v>
      </c>
      <c r="AR1658" s="181" t="s">
        <v>132</v>
      </c>
      <c r="AS1658" s="234" t="s">
        <v>137</v>
      </c>
      <c r="AT1658" s="234" t="s">
        <v>137</v>
      </c>
      <c r="AU1658" s="181" t="s">
        <v>132</v>
      </c>
      <c r="AV1658" s="181" t="s">
        <v>137</v>
      </c>
      <c r="AW1658" s="234" t="s">
        <v>137</v>
      </c>
      <c r="AX1658" s="181" t="s">
        <v>132</v>
      </c>
      <c r="AY1658" s="181" t="s">
        <v>137</v>
      </c>
      <c r="AZ1658" s="234" t="s">
        <v>137</v>
      </c>
      <c r="BA1658" s="181" t="s">
        <v>132</v>
      </c>
      <c r="BB1658" s="181" t="s">
        <v>137</v>
      </c>
      <c r="BC1658" s="234" t="s">
        <v>137</v>
      </c>
      <c r="BD1658" s="181">
        <v>4</v>
      </c>
      <c r="BE1658" s="181">
        <v>4</v>
      </c>
      <c r="BF1658" s="357">
        <v>1</v>
      </c>
      <c r="BG1658" s="234" t="s">
        <v>137</v>
      </c>
      <c r="BH1658" s="181">
        <v>0</v>
      </c>
      <c r="BI1658" s="234" t="s">
        <v>137</v>
      </c>
      <c r="BJ1658" s="181">
        <v>5</v>
      </c>
      <c r="BK1658" s="181">
        <v>5</v>
      </c>
      <c r="BL1658" s="357">
        <v>1</v>
      </c>
      <c r="BM1658" s="234" t="s">
        <v>137</v>
      </c>
      <c r="BN1658" s="181">
        <v>0</v>
      </c>
      <c r="BO1658" s="234" t="s">
        <v>137</v>
      </c>
      <c r="BP1658" s="181">
        <v>2</v>
      </c>
      <c r="BQ1658" s="181">
        <v>2</v>
      </c>
      <c r="BR1658" s="357">
        <v>1</v>
      </c>
      <c r="BS1658" s="234" t="s">
        <v>137</v>
      </c>
      <c r="BT1658" s="181">
        <v>0</v>
      </c>
      <c r="BU1658" s="234" t="s">
        <v>137</v>
      </c>
      <c r="BV1658" s="181">
        <v>0</v>
      </c>
      <c r="BW1658" s="181">
        <v>0</v>
      </c>
      <c r="BX1658" s="358" t="s">
        <v>148</v>
      </c>
      <c r="BY1658" s="234"/>
      <c r="BZ1658" s="181">
        <v>0</v>
      </c>
      <c r="CA1658" s="234" t="s">
        <v>137</v>
      </c>
      <c r="CB1658" s="181">
        <v>0</v>
      </c>
      <c r="CC1658" s="181">
        <v>0</v>
      </c>
      <c r="CD1658" s="358" t="s">
        <v>148</v>
      </c>
      <c r="CE1658" s="234" t="s">
        <v>137</v>
      </c>
      <c r="CF1658" s="181">
        <v>0</v>
      </c>
      <c r="CG1658" s="234" t="s">
        <v>137</v>
      </c>
      <c r="CH1658" s="181">
        <v>0</v>
      </c>
      <c r="CI1658" s="181">
        <v>0</v>
      </c>
      <c r="CJ1658" s="358" t="s">
        <v>148</v>
      </c>
      <c r="CK1658" s="181" t="s">
        <v>137</v>
      </c>
      <c r="CL1658" s="181">
        <v>0</v>
      </c>
      <c r="CM1658" s="234" t="s">
        <v>137</v>
      </c>
      <c r="CN1658" s="181">
        <v>0</v>
      </c>
      <c r="CO1658" s="181">
        <v>0</v>
      </c>
      <c r="CP1658" s="358" t="s">
        <v>148</v>
      </c>
      <c r="CQ1658" s="234" t="s">
        <v>137</v>
      </c>
      <c r="CR1658" s="181">
        <v>0</v>
      </c>
      <c r="CS1658" s="234" t="s">
        <v>137</v>
      </c>
      <c r="CT1658" s="181">
        <v>0</v>
      </c>
      <c r="CU1658" s="181">
        <v>0</v>
      </c>
      <c r="CV1658" s="358" t="s">
        <v>148</v>
      </c>
      <c r="CW1658" s="234" t="s">
        <v>137</v>
      </c>
      <c r="CX1658" s="181">
        <v>0</v>
      </c>
      <c r="CY1658" s="234" t="s">
        <v>137</v>
      </c>
      <c r="CZ1658" s="181">
        <v>0</v>
      </c>
      <c r="DA1658" s="181">
        <v>0</v>
      </c>
      <c r="DB1658" s="358" t="s">
        <v>148</v>
      </c>
      <c r="DC1658" s="234" t="s">
        <v>137</v>
      </c>
      <c r="DD1658" s="181">
        <v>0</v>
      </c>
      <c r="DE1658" s="234" t="s">
        <v>137</v>
      </c>
      <c r="DF1658" s="181">
        <v>0</v>
      </c>
      <c r="DG1658" s="181">
        <v>0</v>
      </c>
      <c r="DH1658" s="358" t="s">
        <v>148</v>
      </c>
      <c r="DI1658" s="234" t="s">
        <v>137</v>
      </c>
      <c r="DJ1658" s="181">
        <v>0</v>
      </c>
      <c r="DK1658" s="234" t="s">
        <v>137</v>
      </c>
      <c r="DL1658" s="181">
        <v>0</v>
      </c>
      <c r="DM1658" s="181">
        <v>0</v>
      </c>
      <c r="DN1658" s="358" t="s">
        <v>148</v>
      </c>
      <c r="DO1658" s="234" t="s">
        <v>137</v>
      </c>
      <c r="DP1658" s="181">
        <v>0</v>
      </c>
      <c r="DQ1658" s="234" t="s">
        <v>137</v>
      </c>
      <c r="DR1658" s="181">
        <v>27</v>
      </c>
      <c r="DS1658" s="181">
        <v>0</v>
      </c>
      <c r="DT1658" s="358">
        <v>0</v>
      </c>
      <c r="DU1658" s="234" t="s">
        <v>10425</v>
      </c>
      <c r="DV1658" s="181">
        <v>0</v>
      </c>
      <c r="DW1658" s="234" t="s">
        <v>137</v>
      </c>
      <c r="DX1658" s="181">
        <v>2</v>
      </c>
      <c r="DY1658" s="181">
        <v>2</v>
      </c>
      <c r="DZ1658" s="357">
        <v>1</v>
      </c>
      <c r="EA1658" s="234" t="s">
        <v>137</v>
      </c>
      <c r="EB1658" s="181">
        <v>0</v>
      </c>
      <c r="EC1658" s="234" t="s">
        <v>137</v>
      </c>
      <c r="ED1658" s="181">
        <v>0</v>
      </c>
      <c r="EE1658" s="181">
        <v>0</v>
      </c>
      <c r="EF1658" s="357" t="s">
        <v>148</v>
      </c>
      <c r="EG1658" s="234" t="s">
        <v>137</v>
      </c>
      <c r="EH1658" s="181">
        <v>0</v>
      </c>
      <c r="EI1658" s="234" t="s">
        <v>137</v>
      </c>
      <c r="EJ1658" s="181">
        <v>2</v>
      </c>
      <c r="EK1658" s="181">
        <v>0</v>
      </c>
      <c r="EL1658" s="357">
        <v>0</v>
      </c>
      <c r="EM1658" s="234" t="s">
        <v>17398</v>
      </c>
      <c r="EN1658" s="181">
        <v>2</v>
      </c>
      <c r="EO1658" s="234" t="s">
        <v>15636</v>
      </c>
      <c r="EP1658" s="181">
        <v>2</v>
      </c>
      <c r="EQ1658" s="181">
        <v>1</v>
      </c>
      <c r="ER1658" s="358">
        <v>0.5</v>
      </c>
      <c r="ES1658" s="234" t="s">
        <v>12295</v>
      </c>
      <c r="ET1658" s="181">
        <v>1</v>
      </c>
      <c r="EU1658" s="234" t="s">
        <v>12295</v>
      </c>
      <c r="EV1658" s="181">
        <v>16</v>
      </c>
      <c r="EW1658" s="181">
        <v>15</v>
      </c>
      <c r="EX1658" s="359">
        <v>0.9375</v>
      </c>
      <c r="EY1658" s="234" t="s">
        <v>17399</v>
      </c>
      <c r="EZ1658" s="181">
        <v>0</v>
      </c>
      <c r="FA1658" s="234" t="s">
        <v>137</v>
      </c>
      <c r="FB1658" s="181">
        <v>2</v>
      </c>
      <c r="FC1658" s="181">
        <v>0</v>
      </c>
      <c r="FD1658" s="359">
        <v>0</v>
      </c>
      <c r="FE1658" s="234" t="s">
        <v>17398</v>
      </c>
      <c r="FF1658" s="181">
        <v>2</v>
      </c>
      <c r="FG1658" s="234" t="s">
        <v>17400</v>
      </c>
      <c r="FH1658" s="181">
        <v>0</v>
      </c>
      <c r="FI1658" s="181">
        <v>0</v>
      </c>
      <c r="FJ1658" s="359" t="s">
        <v>148</v>
      </c>
      <c r="FK1658" s="234" t="s">
        <v>137</v>
      </c>
      <c r="FL1658" s="181">
        <v>0</v>
      </c>
      <c r="FM1658" s="234" t="s">
        <v>137</v>
      </c>
      <c r="FN1658" s="181">
        <v>0</v>
      </c>
      <c r="FO1658" s="181">
        <v>0</v>
      </c>
      <c r="FP1658" s="359" t="s">
        <v>148</v>
      </c>
      <c r="FQ1658" s="234" t="s">
        <v>137</v>
      </c>
      <c r="FR1658" s="181">
        <v>0</v>
      </c>
      <c r="FS1658" s="234" t="s">
        <v>137</v>
      </c>
      <c r="FT1658" s="181">
        <v>0</v>
      </c>
      <c r="FU1658" s="181">
        <v>0</v>
      </c>
      <c r="FV1658" s="359" t="s">
        <v>148</v>
      </c>
      <c r="FW1658" s="234" t="s">
        <v>137</v>
      </c>
      <c r="FX1658" s="181">
        <v>0</v>
      </c>
      <c r="FY1658" s="234" t="s">
        <v>137</v>
      </c>
      <c r="FZ1658" s="181">
        <v>4</v>
      </c>
      <c r="GA1658" s="181">
        <v>2</v>
      </c>
      <c r="GB1658" s="359">
        <v>0.5</v>
      </c>
      <c r="GC1658" s="234" t="s">
        <v>17401</v>
      </c>
      <c r="GD1658" s="181">
        <v>2</v>
      </c>
      <c r="GE1658" s="234" t="s">
        <v>17402</v>
      </c>
      <c r="GF1658" s="181">
        <v>1</v>
      </c>
      <c r="GG1658" s="181">
        <v>0</v>
      </c>
      <c r="GH1658" s="359">
        <v>0</v>
      </c>
      <c r="GI1658" s="234" t="s">
        <v>17403</v>
      </c>
      <c r="GJ1658" s="181">
        <v>0</v>
      </c>
      <c r="GK1658" s="234" t="s">
        <v>137</v>
      </c>
      <c r="GL1658" s="181" t="s">
        <v>143</v>
      </c>
      <c r="GM1658" s="181" t="s">
        <v>1858</v>
      </c>
      <c r="GN1658" s="180" t="s">
        <v>146</v>
      </c>
      <c r="GO1658" s="272"/>
      <c r="GP1658" s="272"/>
      <c r="GQ1658" s="181" t="s">
        <v>145</v>
      </c>
      <c r="GR1658" s="181" t="s">
        <v>146</v>
      </c>
      <c r="GS1658" s="181"/>
      <c r="GT1658" s="181"/>
      <c r="GU1658" s="181"/>
      <c r="GV1658" s="181"/>
      <c r="GW1658" s="234"/>
      <c r="GX1658" s="181"/>
      <c r="GY1658" s="181"/>
      <c r="GZ1658" s="181"/>
      <c r="HA1658" s="181"/>
      <c r="HB1658" s="181"/>
      <c r="HC1658" s="181"/>
      <c r="HD1658" s="557"/>
      <c r="HE1658" s="550"/>
      <c r="HF1658" s="558" t="s">
        <v>132</v>
      </c>
      <c r="HG1658" s="550"/>
      <c r="HH1658" s="550"/>
      <c r="HI1658" s="558" t="s">
        <v>132</v>
      </c>
      <c r="HJ1658" s="558" t="s">
        <v>148</v>
      </c>
      <c r="HK1658" s="550"/>
    </row>
    <row r="1659" spans="1:219" s="162" customFormat="1" ht="115" customHeight="1">
      <c r="A1659" s="180">
        <v>462209</v>
      </c>
      <c r="B1659" s="181" t="s">
        <v>10349</v>
      </c>
      <c r="C1659" s="181" t="s">
        <v>10426</v>
      </c>
      <c r="D1659" s="195" t="s">
        <v>98</v>
      </c>
      <c r="E1659" s="181" t="s">
        <v>132</v>
      </c>
      <c r="F1659" s="181" t="s">
        <v>137</v>
      </c>
      <c r="G1659" s="234" t="s">
        <v>137</v>
      </c>
      <c r="H1659" s="181" t="s">
        <v>132</v>
      </c>
      <c r="I1659" s="234" t="s">
        <v>137</v>
      </c>
      <c r="J1659" s="234" t="s">
        <v>137</v>
      </c>
      <c r="K1659" s="355" t="s">
        <v>138</v>
      </c>
      <c r="L1659" s="181" t="s">
        <v>137</v>
      </c>
      <c r="M1659" s="434" t="s">
        <v>137</v>
      </c>
      <c r="N1659" s="181" t="s">
        <v>132</v>
      </c>
      <c r="O1659" s="181" t="s">
        <v>137</v>
      </c>
      <c r="P1659" s="234" t="s">
        <v>137</v>
      </c>
      <c r="Q1659" s="181" t="s">
        <v>132</v>
      </c>
      <c r="R1659" s="181" t="s">
        <v>137</v>
      </c>
      <c r="S1659" s="234" t="s">
        <v>137</v>
      </c>
      <c r="T1659" s="181" t="s">
        <v>138</v>
      </c>
      <c r="U1659" s="234" t="s">
        <v>137</v>
      </c>
      <c r="V1659" s="234" t="s">
        <v>137</v>
      </c>
      <c r="W1659" s="181" t="s">
        <v>132</v>
      </c>
      <c r="X1659" s="181" t="s">
        <v>137</v>
      </c>
      <c r="Y1659" s="234" t="s">
        <v>137</v>
      </c>
      <c r="Z1659" s="181" t="s">
        <v>132</v>
      </c>
      <c r="AA1659" s="181" t="s">
        <v>137</v>
      </c>
      <c r="AB1659" s="234" t="s">
        <v>137</v>
      </c>
      <c r="AC1659" s="181" t="s">
        <v>132</v>
      </c>
      <c r="AD1659" s="181" t="s">
        <v>137</v>
      </c>
      <c r="AE1659" s="234" t="s">
        <v>137</v>
      </c>
      <c r="AF1659" s="201" t="s">
        <v>148</v>
      </c>
      <c r="AG1659" s="181"/>
      <c r="AH1659" s="246"/>
      <c r="AI1659" s="181" t="s">
        <v>132</v>
      </c>
      <c r="AJ1659" s="181" t="s">
        <v>137</v>
      </c>
      <c r="AK1659" s="234" t="s">
        <v>137</v>
      </c>
      <c r="AL1659" s="181" t="s">
        <v>132</v>
      </c>
      <c r="AM1659" s="181" t="s">
        <v>137</v>
      </c>
      <c r="AN1659" s="234" t="s">
        <v>137</v>
      </c>
      <c r="AO1659" s="181" t="s">
        <v>138</v>
      </c>
      <c r="AP1659" s="234" t="s">
        <v>137</v>
      </c>
      <c r="AQ1659" s="234" t="s">
        <v>137</v>
      </c>
      <c r="AR1659" s="181" t="s">
        <v>132</v>
      </c>
      <c r="AS1659" s="234" t="s">
        <v>137</v>
      </c>
      <c r="AT1659" s="234" t="s">
        <v>137</v>
      </c>
      <c r="AU1659" s="181" t="s">
        <v>132</v>
      </c>
      <c r="AV1659" s="181" t="s">
        <v>137</v>
      </c>
      <c r="AW1659" s="234" t="s">
        <v>137</v>
      </c>
      <c r="AX1659" s="181" t="s">
        <v>138</v>
      </c>
      <c r="AY1659" s="181" t="s">
        <v>137</v>
      </c>
      <c r="AZ1659" s="234" t="s">
        <v>137</v>
      </c>
      <c r="BA1659" s="181" t="s">
        <v>138</v>
      </c>
      <c r="BB1659" s="181" t="s">
        <v>137</v>
      </c>
      <c r="BC1659" s="234" t="s">
        <v>137</v>
      </c>
      <c r="BD1659" s="181">
        <v>15</v>
      </c>
      <c r="BE1659" s="181">
        <v>13</v>
      </c>
      <c r="BF1659" s="357">
        <v>0.8666666666666667</v>
      </c>
      <c r="BG1659" s="234" t="s">
        <v>10427</v>
      </c>
      <c r="BH1659" s="181">
        <v>0</v>
      </c>
      <c r="BI1659" s="234" t="s">
        <v>137</v>
      </c>
      <c r="BJ1659" s="181">
        <v>32</v>
      </c>
      <c r="BK1659" s="181">
        <v>23</v>
      </c>
      <c r="BL1659" s="357">
        <v>0.71875</v>
      </c>
      <c r="BM1659" s="234" t="s">
        <v>10427</v>
      </c>
      <c r="BN1659" s="181">
        <v>0</v>
      </c>
      <c r="BO1659" s="234" t="s">
        <v>137</v>
      </c>
      <c r="BP1659" s="181">
        <v>0</v>
      </c>
      <c r="BQ1659" s="181">
        <v>0</v>
      </c>
      <c r="BR1659" s="357" t="s">
        <v>148</v>
      </c>
      <c r="BS1659" s="234" t="s">
        <v>137</v>
      </c>
      <c r="BT1659" s="181">
        <v>0</v>
      </c>
      <c r="BU1659" s="234" t="s">
        <v>137</v>
      </c>
      <c r="BV1659" s="181">
        <v>0</v>
      </c>
      <c r="BW1659" s="181">
        <v>0</v>
      </c>
      <c r="BX1659" s="358" t="s">
        <v>148</v>
      </c>
      <c r="BY1659" s="234"/>
      <c r="BZ1659" s="181">
        <v>0</v>
      </c>
      <c r="CA1659" s="234" t="s">
        <v>137</v>
      </c>
      <c r="CB1659" s="181">
        <v>2</v>
      </c>
      <c r="CC1659" s="181">
        <v>1</v>
      </c>
      <c r="CD1659" s="358">
        <v>0.5</v>
      </c>
      <c r="CE1659" s="234" t="s">
        <v>15637</v>
      </c>
      <c r="CF1659" s="181">
        <v>0</v>
      </c>
      <c r="CG1659" s="234" t="s">
        <v>137</v>
      </c>
      <c r="CH1659" s="181">
        <v>1</v>
      </c>
      <c r="CI1659" s="181">
        <v>1</v>
      </c>
      <c r="CJ1659" s="358">
        <v>1</v>
      </c>
      <c r="CK1659" s="181" t="s">
        <v>137</v>
      </c>
      <c r="CL1659" s="181">
        <v>0</v>
      </c>
      <c r="CM1659" s="234" t="s">
        <v>137</v>
      </c>
      <c r="CN1659" s="181">
        <v>0</v>
      </c>
      <c r="CO1659" s="181">
        <v>0</v>
      </c>
      <c r="CP1659" s="358" t="s">
        <v>148</v>
      </c>
      <c r="CQ1659" s="234" t="s">
        <v>137</v>
      </c>
      <c r="CR1659" s="181">
        <v>0</v>
      </c>
      <c r="CS1659" s="234" t="s">
        <v>137</v>
      </c>
      <c r="CT1659" s="181">
        <v>2</v>
      </c>
      <c r="CU1659" s="181">
        <v>2</v>
      </c>
      <c r="CV1659" s="358">
        <v>1</v>
      </c>
      <c r="CW1659" s="234" t="s">
        <v>137</v>
      </c>
      <c r="CX1659" s="181">
        <v>0</v>
      </c>
      <c r="CY1659" s="234" t="s">
        <v>137</v>
      </c>
      <c r="CZ1659" s="181">
        <v>0</v>
      </c>
      <c r="DA1659" s="181">
        <v>0</v>
      </c>
      <c r="DB1659" s="358" t="s">
        <v>148</v>
      </c>
      <c r="DC1659" s="234" t="s">
        <v>137</v>
      </c>
      <c r="DD1659" s="181">
        <v>0</v>
      </c>
      <c r="DE1659" s="234" t="s">
        <v>137</v>
      </c>
      <c r="DF1659" s="181">
        <v>0</v>
      </c>
      <c r="DG1659" s="181">
        <v>0</v>
      </c>
      <c r="DH1659" s="358" t="s">
        <v>148</v>
      </c>
      <c r="DI1659" s="234" t="s">
        <v>137</v>
      </c>
      <c r="DJ1659" s="181">
        <v>0</v>
      </c>
      <c r="DK1659" s="234" t="s">
        <v>137</v>
      </c>
      <c r="DL1659" s="181">
        <v>1</v>
      </c>
      <c r="DM1659" s="181">
        <v>1</v>
      </c>
      <c r="DN1659" s="358">
        <v>1</v>
      </c>
      <c r="DO1659" s="234"/>
      <c r="DP1659" s="181">
        <v>0</v>
      </c>
      <c r="DQ1659" s="234" t="s">
        <v>137</v>
      </c>
      <c r="DR1659" s="181">
        <v>88</v>
      </c>
      <c r="DS1659" s="181">
        <v>88</v>
      </c>
      <c r="DT1659" s="358">
        <v>1</v>
      </c>
      <c r="DU1659" s="234" t="s">
        <v>137</v>
      </c>
      <c r="DV1659" s="181">
        <v>0</v>
      </c>
      <c r="DW1659" s="234" t="s">
        <v>137</v>
      </c>
      <c r="DX1659" s="181">
        <v>1</v>
      </c>
      <c r="DY1659" s="181">
        <v>0</v>
      </c>
      <c r="DZ1659" s="357">
        <v>0</v>
      </c>
      <c r="EA1659" s="234" t="s">
        <v>10934</v>
      </c>
      <c r="EB1659" s="181">
        <v>0</v>
      </c>
      <c r="EC1659" s="234" t="s">
        <v>137</v>
      </c>
      <c r="ED1659" s="181">
        <v>0</v>
      </c>
      <c r="EE1659" s="181">
        <v>0</v>
      </c>
      <c r="EF1659" s="357" t="s">
        <v>148</v>
      </c>
      <c r="EG1659" s="234" t="s">
        <v>137</v>
      </c>
      <c r="EH1659" s="181">
        <v>0</v>
      </c>
      <c r="EI1659" s="234" t="s">
        <v>137</v>
      </c>
      <c r="EJ1659" s="181">
        <v>5</v>
      </c>
      <c r="EK1659" s="181">
        <v>5</v>
      </c>
      <c r="EL1659" s="357">
        <v>1</v>
      </c>
      <c r="EM1659" s="234" t="s">
        <v>137</v>
      </c>
      <c r="EN1659" s="181">
        <v>0</v>
      </c>
      <c r="EO1659" s="234" t="s">
        <v>137</v>
      </c>
      <c r="EP1659" s="181">
        <v>8</v>
      </c>
      <c r="EQ1659" s="181">
        <v>2</v>
      </c>
      <c r="ER1659" s="358">
        <v>0.25</v>
      </c>
      <c r="ES1659" s="234" t="s">
        <v>10427</v>
      </c>
      <c r="ET1659" s="181">
        <v>1</v>
      </c>
      <c r="EU1659" s="234" t="s">
        <v>10935</v>
      </c>
      <c r="EV1659" s="181">
        <v>25</v>
      </c>
      <c r="EW1659" s="181">
        <v>0</v>
      </c>
      <c r="EX1659" s="359">
        <v>0</v>
      </c>
      <c r="EY1659" s="234" t="s">
        <v>13813</v>
      </c>
      <c r="EZ1659" s="181">
        <v>1</v>
      </c>
      <c r="FA1659" s="234" t="s">
        <v>13814</v>
      </c>
      <c r="FB1659" s="181">
        <v>1</v>
      </c>
      <c r="FC1659" s="181">
        <v>0</v>
      </c>
      <c r="FD1659" s="359">
        <v>0</v>
      </c>
      <c r="FE1659" s="234" t="s">
        <v>10936</v>
      </c>
      <c r="FF1659" s="181">
        <v>1</v>
      </c>
      <c r="FG1659" s="234" t="s">
        <v>10937</v>
      </c>
      <c r="FH1659" s="181">
        <v>0</v>
      </c>
      <c r="FI1659" s="181">
        <v>0</v>
      </c>
      <c r="FJ1659" s="359" t="s">
        <v>148</v>
      </c>
      <c r="FK1659" s="234" t="s">
        <v>137</v>
      </c>
      <c r="FL1659" s="181">
        <v>0</v>
      </c>
      <c r="FM1659" s="234" t="s">
        <v>137</v>
      </c>
      <c r="FN1659" s="181">
        <v>1</v>
      </c>
      <c r="FO1659" s="181">
        <v>0</v>
      </c>
      <c r="FP1659" s="359">
        <v>0</v>
      </c>
      <c r="FQ1659" s="234" t="s">
        <v>10416</v>
      </c>
      <c r="FR1659" s="181">
        <v>1</v>
      </c>
      <c r="FS1659" s="234" t="s">
        <v>10938</v>
      </c>
      <c r="FT1659" s="181">
        <v>1</v>
      </c>
      <c r="FU1659" s="181">
        <v>0</v>
      </c>
      <c r="FV1659" s="359">
        <v>0</v>
      </c>
      <c r="FW1659" s="234" t="s">
        <v>10416</v>
      </c>
      <c r="FX1659" s="181">
        <v>1</v>
      </c>
      <c r="FY1659" s="234" t="s">
        <v>10938</v>
      </c>
      <c r="FZ1659" s="181">
        <v>7</v>
      </c>
      <c r="GA1659" s="181">
        <v>3</v>
      </c>
      <c r="GB1659" s="359">
        <v>0.42857142857142855</v>
      </c>
      <c r="GC1659" s="234" t="s">
        <v>10416</v>
      </c>
      <c r="GD1659" s="181">
        <v>1</v>
      </c>
      <c r="GE1659" s="234" t="s">
        <v>10939</v>
      </c>
      <c r="GF1659" s="181">
        <v>0</v>
      </c>
      <c r="GG1659" s="181">
        <v>0</v>
      </c>
      <c r="GH1659" s="359" t="s">
        <v>148</v>
      </c>
      <c r="GI1659" s="234"/>
      <c r="GJ1659" s="181">
        <v>0</v>
      </c>
      <c r="GK1659" s="234" t="s">
        <v>137</v>
      </c>
      <c r="GL1659" s="181" t="s">
        <v>143</v>
      </c>
      <c r="GM1659" s="181" t="s">
        <v>1858</v>
      </c>
      <c r="GN1659" s="180" t="s">
        <v>231</v>
      </c>
      <c r="GO1659" s="272"/>
      <c r="GP1659" s="272"/>
      <c r="GQ1659" s="181" t="s">
        <v>145</v>
      </c>
      <c r="GR1659" s="181" t="s">
        <v>146</v>
      </c>
      <c r="GS1659" s="181"/>
      <c r="GT1659" s="181"/>
      <c r="GU1659" s="181"/>
      <c r="GV1659" s="181"/>
      <c r="GW1659" s="234"/>
      <c r="GX1659" s="181"/>
      <c r="GY1659" s="181"/>
      <c r="GZ1659" s="181"/>
      <c r="HA1659" s="181"/>
      <c r="HB1659" s="181"/>
      <c r="HC1659" s="181"/>
      <c r="HD1659" s="557" t="s">
        <v>132</v>
      </c>
      <c r="HE1659" s="550"/>
      <c r="HF1659" s="558" t="s">
        <v>132</v>
      </c>
      <c r="HG1659" s="550"/>
      <c r="HH1659" s="550"/>
      <c r="HI1659" s="558" t="s">
        <v>132</v>
      </c>
      <c r="HJ1659" s="558" t="s">
        <v>148</v>
      </c>
      <c r="HK1659" s="550"/>
    </row>
    <row r="1660" spans="1:219" s="162" customFormat="1" ht="115" customHeight="1">
      <c r="A1660" s="337">
        <v>462217</v>
      </c>
      <c r="B1660" s="181" t="s">
        <v>10349</v>
      </c>
      <c r="C1660" s="181" t="s">
        <v>10428</v>
      </c>
      <c r="D1660" s="195" t="s">
        <v>98</v>
      </c>
      <c r="E1660" s="181" t="s">
        <v>132</v>
      </c>
      <c r="F1660" s="181" t="s">
        <v>137</v>
      </c>
      <c r="G1660" s="234" t="s">
        <v>137</v>
      </c>
      <c r="H1660" s="181" t="s">
        <v>132</v>
      </c>
      <c r="I1660" s="234" t="s">
        <v>137</v>
      </c>
      <c r="J1660" s="234" t="s">
        <v>137</v>
      </c>
      <c r="K1660" s="355" t="s">
        <v>138</v>
      </c>
      <c r="L1660" s="181"/>
      <c r="M1660" s="434"/>
      <c r="N1660" s="181" t="s">
        <v>138</v>
      </c>
      <c r="O1660" s="181"/>
      <c r="P1660" s="234"/>
      <c r="Q1660" s="181" t="s">
        <v>132</v>
      </c>
      <c r="R1660" s="181" t="s">
        <v>137</v>
      </c>
      <c r="S1660" s="234" t="s">
        <v>137</v>
      </c>
      <c r="T1660" s="181" t="s">
        <v>132</v>
      </c>
      <c r="U1660" s="234" t="s">
        <v>137</v>
      </c>
      <c r="V1660" s="234" t="s">
        <v>137</v>
      </c>
      <c r="W1660" s="181" t="s">
        <v>132</v>
      </c>
      <c r="X1660" s="181" t="s">
        <v>137</v>
      </c>
      <c r="Y1660" s="234" t="s">
        <v>137</v>
      </c>
      <c r="Z1660" s="181" t="s">
        <v>138</v>
      </c>
      <c r="AA1660" s="181" t="s">
        <v>137</v>
      </c>
      <c r="AB1660" s="234" t="s">
        <v>137</v>
      </c>
      <c r="AC1660" s="181" t="s">
        <v>132</v>
      </c>
      <c r="AD1660" s="181" t="s">
        <v>137</v>
      </c>
      <c r="AE1660" s="234" t="s">
        <v>137</v>
      </c>
      <c r="AF1660" s="201" t="s">
        <v>148</v>
      </c>
      <c r="AG1660" s="181"/>
      <c r="AH1660" s="246"/>
      <c r="AI1660" s="181" t="s">
        <v>132</v>
      </c>
      <c r="AJ1660" s="181" t="s">
        <v>137</v>
      </c>
      <c r="AK1660" s="234" t="s">
        <v>137</v>
      </c>
      <c r="AL1660" s="181" t="s">
        <v>132</v>
      </c>
      <c r="AM1660" s="181" t="s">
        <v>137</v>
      </c>
      <c r="AN1660" s="234" t="s">
        <v>137</v>
      </c>
      <c r="AO1660" s="181" t="s">
        <v>138</v>
      </c>
      <c r="AP1660" s="234" t="s">
        <v>137</v>
      </c>
      <c r="AQ1660" s="234" t="s">
        <v>137</v>
      </c>
      <c r="AR1660" s="181" t="s">
        <v>132</v>
      </c>
      <c r="AS1660" s="234" t="s">
        <v>137</v>
      </c>
      <c r="AT1660" s="234" t="s">
        <v>137</v>
      </c>
      <c r="AU1660" s="181" t="s">
        <v>132</v>
      </c>
      <c r="AV1660" s="181" t="s">
        <v>137</v>
      </c>
      <c r="AW1660" s="234" t="s">
        <v>137</v>
      </c>
      <c r="AX1660" s="181" t="s">
        <v>132</v>
      </c>
      <c r="AY1660" s="181" t="s">
        <v>137</v>
      </c>
      <c r="AZ1660" s="234" t="s">
        <v>137</v>
      </c>
      <c r="BA1660" s="181" t="s">
        <v>132</v>
      </c>
      <c r="BB1660" s="181" t="s">
        <v>137</v>
      </c>
      <c r="BC1660" s="234" t="s">
        <v>137</v>
      </c>
      <c r="BD1660" s="181">
        <v>3</v>
      </c>
      <c r="BE1660" s="181">
        <v>3</v>
      </c>
      <c r="BF1660" s="357">
        <v>1</v>
      </c>
      <c r="BG1660" s="234" t="s">
        <v>137</v>
      </c>
      <c r="BH1660" s="181">
        <v>0</v>
      </c>
      <c r="BI1660" s="234" t="s">
        <v>137</v>
      </c>
      <c r="BJ1660" s="181">
        <v>5</v>
      </c>
      <c r="BK1660" s="181">
        <v>5</v>
      </c>
      <c r="BL1660" s="357">
        <v>1</v>
      </c>
      <c r="BM1660" s="234" t="s">
        <v>137</v>
      </c>
      <c r="BN1660" s="181">
        <v>0</v>
      </c>
      <c r="BO1660" s="234" t="s">
        <v>137</v>
      </c>
      <c r="BP1660" s="181">
        <v>3</v>
      </c>
      <c r="BQ1660" s="181">
        <v>3</v>
      </c>
      <c r="BR1660" s="357">
        <v>1</v>
      </c>
      <c r="BS1660" s="234" t="s">
        <v>137</v>
      </c>
      <c r="BT1660" s="181">
        <v>0</v>
      </c>
      <c r="BU1660" s="234" t="s">
        <v>137</v>
      </c>
      <c r="BV1660" s="181">
        <v>1</v>
      </c>
      <c r="BW1660" s="181">
        <v>1</v>
      </c>
      <c r="BX1660" s="358">
        <v>1</v>
      </c>
      <c r="BY1660" s="234"/>
      <c r="BZ1660" s="181">
        <v>0</v>
      </c>
      <c r="CA1660" s="234" t="s">
        <v>137</v>
      </c>
      <c r="CB1660" s="181">
        <v>1</v>
      </c>
      <c r="CC1660" s="181">
        <v>1</v>
      </c>
      <c r="CD1660" s="358">
        <v>1</v>
      </c>
      <c r="CE1660" s="234" t="s">
        <v>137</v>
      </c>
      <c r="CF1660" s="181">
        <v>0</v>
      </c>
      <c r="CG1660" s="234" t="s">
        <v>137</v>
      </c>
      <c r="CH1660" s="181">
        <v>2</v>
      </c>
      <c r="CI1660" s="181">
        <v>2</v>
      </c>
      <c r="CJ1660" s="358">
        <v>1</v>
      </c>
      <c r="CK1660" s="181" t="s">
        <v>137</v>
      </c>
      <c r="CL1660" s="181">
        <v>0</v>
      </c>
      <c r="CM1660" s="234" t="s">
        <v>137</v>
      </c>
      <c r="CN1660" s="181">
        <v>0</v>
      </c>
      <c r="CO1660" s="181">
        <v>0</v>
      </c>
      <c r="CP1660" s="358" t="s">
        <v>148</v>
      </c>
      <c r="CQ1660" s="234" t="s">
        <v>137</v>
      </c>
      <c r="CR1660" s="181">
        <v>0</v>
      </c>
      <c r="CS1660" s="234" t="s">
        <v>137</v>
      </c>
      <c r="CT1660" s="181">
        <v>0</v>
      </c>
      <c r="CU1660" s="181">
        <v>0</v>
      </c>
      <c r="CV1660" s="358" t="s">
        <v>148</v>
      </c>
      <c r="CW1660" s="234" t="s">
        <v>137</v>
      </c>
      <c r="CX1660" s="181">
        <v>0</v>
      </c>
      <c r="CY1660" s="234" t="s">
        <v>137</v>
      </c>
      <c r="CZ1660" s="181">
        <v>0</v>
      </c>
      <c r="DA1660" s="181">
        <v>0</v>
      </c>
      <c r="DB1660" s="358" t="s">
        <v>148</v>
      </c>
      <c r="DC1660" s="234" t="s">
        <v>137</v>
      </c>
      <c r="DD1660" s="181">
        <v>0</v>
      </c>
      <c r="DE1660" s="234" t="s">
        <v>137</v>
      </c>
      <c r="DF1660" s="181">
        <v>0</v>
      </c>
      <c r="DG1660" s="181">
        <v>0</v>
      </c>
      <c r="DH1660" s="358" t="s">
        <v>148</v>
      </c>
      <c r="DI1660" s="234" t="s">
        <v>137</v>
      </c>
      <c r="DJ1660" s="181">
        <v>0</v>
      </c>
      <c r="DK1660" s="234" t="s">
        <v>137</v>
      </c>
      <c r="DL1660" s="181">
        <v>5</v>
      </c>
      <c r="DM1660" s="181">
        <v>1</v>
      </c>
      <c r="DN1660" s="358">
        <v>0.2</v>
      </c>
      <c r="DO1660" s="234" t="s">
        <v>3301</v>
      </c>
      <c r="DP1660" s="181">
        <v>0</v>
      </c>
      <c r="DQ1660" s="234" t="s">
        <v>137</v>
      </c>
      <c r="DR1660" s="181">
        <v>32</v>
      </c>
      <c r="DS1660" s="181">
        <v>0</v>
      </c>
      <c r="DT1660" s="358">
        <v>0</v>
      </c>
      <c r="DU1660" s="234" t="s">
        <v>3301</v>
      </c>
      <c r="DV1660" s="181">
        <v>0</v>
      </c>
      <c r="DW1660" s="234" t="s">
        <v>137</v>
      </c>
      <c r="DX1660" s="181">
        <v>1</v>
      </c>
      <c r="DY1660" s="181">
        <v>0</v>
      </c>
      <c r="DZ1660" s="357">
        <v>0</v>
      </c>
      <c r="EA1660" s="234" t="s">
        <v>10429</v>
      </c>
      <c r="EB1660" s="181">
        <v>0</v>
      </c>
      <c r="EC1660" s="234" t="s">
        <v>137</v>
      </c>
      <c r="ED1660" s="181">
        <v>0</v>
      </c>
      <c r="EE1660" s="181">
        <v>0</v>
      </c>
      <c r="EF1660" s="357" t="s">
        <v>148</v>
      </c>
      <c r="EG1660" s="234" t="s">
        <v>137</v>
      </c>
      <c r="EH1660" s="181">
        <v>0</v>
      </c>
      <c r="EI1660" s="234" t="s">
        <v>137</v>
      </c>
      <c r="EJ1660" s="181">
        <v>6</v>
      </c>
      <c r="EK1660" s="181">
        <v>0</v>
      </c>
      <c r="EL1660" s="357">
        <v>0</v>
      </c>
      <c r="EM1660" s="234" t="s">
        <v>10430</v>
      </c>
      <c r="EN1660" s="181">
        <v>1</v>
      </c>
      <c r="EO1660" s="234" t="s">
        <v>10431</v>
      </c>
      <c r="EP1660" s="181">
        <v>3</v>
      </c>
      <c r="EQ1660" s="181">
        <v>1</v>
      </c>
      <c r="ER1660" s="358">
        <v>0.33333333333333331</v>
      </c>
      <c r="ES1660" s="234" t="s">
        <v>10432</v>
      </c>
      <c r="ET1660" s="181">
        <v>0</v>
      </c>
      <c r="EU1660" s="234" t="s">
        <v>137</v>
      </c>
      <c r="EV1660" s="181">
        <v>10</v>
      </c>
      <c r="EW1660" s="181">
        <v>0</v>
      </c>
      <c r="EX1660" s="359">
        <v>0</v>
      </c>
      <c r="EY1660" s="234" t="s">
        <v>10432</v>
      </c>
      <c r="EZ1660" s="181">
        <v>0</v>
      </c>
      <c r="FA1660" s="234" t="s">
        <v>137</v>
      </c>
      <c r="FB1660" s="181">
        <v>2</v>
      </c>
      <c r="FC1660" s="181">
        <v>2</v>
      </c>
      <c r="FD1660" s="359">
        <v>1</v>
      </c>
      <c r="FE1660" s="234" t="s">
        <v>137</v>
      </c>
      <c r="FF1660" s="181">
        <v>0</v>
      </c>
      <c r="FG1660" s="234" t="s">
        <v>137</v>
      </c>
      <c r="FH1660" s="181">
        <v>0</v>
      </c>
      <c r="FI1660" s="181">
        <v>0</v>
      </c>
      <c r="FJ1660" s="359" t="s">
        <v>148</v>
      </c>
      <c r="FK1660" s="234" t="s">
        <v>137</v>
      </c>
      <c r="FL1660" s="181">
        <v>0</v>
      </c>
      <c r="FM1660" s="234" t="s">
        <v>137</v>
      </c>
      <c r="FN1660" s="181">
        <v>0</v>
      </c>
      <c r="FO1660" s="181">
        <v>0</v>
      </c>
      <c r="FP1660" s="359" t="s">
        <v>148</v>
      </c>
      <c r="FQ1660" s="234" t="s">
        <v>137</v>
      </c>
      <c r="FR1660" s="181">
        <v>0</v>
      </c>
      <c r="FS1660" s="234" t="s">
        <v>137</v>
      </c>
      <c r="FT1660" s="181">
        <v>0</v>
      </c>
      <c r="FU1660" s="181">
        <v>0</v>
      </c>
      <c r="FV1660" s="359" t="s">
        <v>148</v>
      </c>
      <c r="FW1660" s="234" t="s">
        <v>137</v>
      </c>
      <c r="FX1660" s="181">
        <v>0</v>
      </c>
      <c r="FY1660" s="234" t="s">
        <v>137</v>
      </c>
      <c r="FZ1660" s="181">
        <v>2</v>
      </c>
      <c r="GA1660" s="181">
        <v>0</v>
      </c>
      <c r="GB1660" s="359">
        <v>0</v>
      </c>
      <c r="GC1660" s="234" t="s">
        <v>10430</v>
      </c>
      <c r="GD1660" s="181">
        <v>1</v>
      </c>
      <c r="GE1660" s="234" t="s">
        <v>10431</v>
      </c>
      <c r="GF1660" s="181">
        <v>0</v>
      </c>
      <c r="GG1660" s="181">
        <v>0</v>
      </c>
      <c r="GH1660" s="359" t="s">
        <v>148</v>
      </c>
      <c r="GI1660" s="234"/>
      <c r="GJ1660" s="181">
        <v>0</v>
      </c>
      <c r="GK1660" s="234" t="s">
        <v>137</v>
      </c>
      <c r="GL1660" s="181" t="s">
        <v>143</v>
      </c>
      <c r="GM1660" s="181" t="s">
        <v>1858</v>
      </c>
      <c r="GN1660" s="180" t="s">
        <v>146</v>
      </c>
      <c r="GO1660" s="272"/>
      <c r="GP1660" s="272"/>
      <c r="GQ1660" s="181" t="s">
        <v>156</v>
      </c>
      <c r="GR1660" s="181" t="s">
        <v>146</v>
      </c>
      <c r="GS1660" s="181" t="s">
        <v>132</v>
      </c>
      <c r="GT1660" s="181" t="s">
        <v>132</v>
      </c>
      <c r="GU1660" s="181" t="s">
        <v>132</v>
      </c>
      <c r="GV1660" s="181"/>
      <c r="GW1660" s="234"/>
      <c r="GX1660" s="181" t="s">
        <v>132</v>
      </c>
      <c r="GY1660" s="181"/>
      <c r="GZ1660" s="181"/>
      <c r="HA1660" s="181"/>
      <c r="HB1660" s="181"/>
      <c r="HC1660" s="181"/>
      <c r="HD1660" s="557" t="s">
        <v>132</v>
      </c>
      <c r="HE1660" s="550"/>
      <c r="HF1660" s="558" t="s">
        <v>132</v>
      </c>
      <c r="HG1660" s="550"/>
      <c r="HH1660" s="550"/>
      <c r="HI1660" s="558" t="s">
        <v>132</v>
      </c>
      <c r="HJ1660" s="558" t="s">
        <v>148</v>
      </c>
      <c r="HK1660" s="550"/>
    </row>
    <row r="1661" spans="1:219" s="162" customFormat="1" ht="115" customHeight="1">
      <c r="A1661" s="337" t="s">
        <v>17404</v>
      </c>
      <c r="B1661" s="181" t="s">
        <v>10349</v>
      </c>
      <c r="C1661" s="181" t="s">
        <v>10433</v>
      </c>
      <c r="D1661" s="195" t="s">
        <v>100</v>
      </c>
      <c r="E1661" s="181" t="s">
        <v>132</v>
      </c>
      <c r="F1661" s="181" t="s">
        <v>137</v>
      </c>
      <c r="G1661" s="234" t="s">
        <v>137</v>
      </c>
      <c r="H1661" s="181" t="s">
        <v>132</v>
      </c>
      <c r="I1661" s="234" t="s">
        <v>137</v>
      </c>
      <c r="J1661" s="234" t="s">
        <v>137</v>
      </c>
      <c r="K1661" s="355" t="s">
        <v>132</v>
      </c>
      <c r="L1661" s="181" t="s">
        <v>137</v>
      </c>
      <c r="M1661" s="434" t="s">
        <v>137</v>
      </c>
      <c r="N1661" s="181" t="s">
        <v>132</v>
      </c>
      <c r="O1661" s="181" t="s">
        <v>137</v>
      </c>
      <c r="P1661" s="234"/>
      <c r="Q1661" s="181" t="s">
        <v>138</v>
      </c>
      <c r="R1661" s="234"/>
      <c r="S1661" s="234"/>
      <c r="T1661" s="181" t="s">
        <v>132</v>
      </c>
      <c r="U1661" s="234" t="s">
        <v>137</v>
      </c>
      <c r="V1661" s="234" t="s">
        <v>137</v>
      </c>
      <c r="W1661" s="181" t="s">
        <v>132</v>
      </c>
      <c r="X1661" s="181" t="s">
        <v>137</v>
      </c>
      <c r="Y1661" s="234" t="s">
        <v>137</v>
      </c>
      <c r="Z1661" s="181" t="s">
        <v>132</v>
      </c>
      <c r="AA1661" s="181" t="s">
        <v>137</v>
      </c>
      <c r="AB1661" s="234" t="s">
        <v>137</v>
      </c>
      <c r="AC1661" s="181" t="s">
        <v>132</v>
      </c>
      <c r="AD1661" s="181" t="s">
        <v>137</v>
      </c>
      <c r="AE1661" s="234" t="s">
        <v>137</v>
      </c>
      <c r="AF1661" s="201" t="s">
        <v>148</v>
      </c>
      <c r="AG1661" s="181"/>
      <c r="AH1661" s="246"/>
      <c r="AI1661" s="181" t="s">
        <v>132</v>
      </c>
      <c r="AJ1661" s="181" t="s">
        <v>137</v>
      </c>
      <c r="AK1661" s="234" t="s">
        <v>137</v>
      </c>
      <c r="AL1661" s="181" t="s">
        <v>132</v>
      </c>
      <c r="AM1661" s="181" t="s">
        <v>137</v>
      </c>
      <c r="AN1661" s="234" t="s">
        <v>137</v>
      </c>
      <c r="AO1661" s="181" t="s">
        <v>138</v>
      </c>
      <c r="AP1661" s="234" t="s">
        <v>137</v>
      </c>
      <c r="AQ1661" s="234" t="s">
        <v>137</v>
      </c>
      <c r="AR1661" s="181" t="s">
        <v>132</v>
      </c>
      <c r="AS1661" s="234" t="s">
        <v>137</v>
      </c>
      <c r="AT1661" s="234" t="s">
        <v>137</v>
      </c>
      <c r="AU1661" s="181" t="s">
        <v>132</v>
      </c>
      <c r="AV1661" s="181" t="s">
        <v>137</v>
      </c>
      <c r="AW1661" s="234" t="s">
        <v>137</v>
      </c>
      <c r="AX1661" s="181" t="s">
        <v>132</v>
      </c>
      <c r="AY1661" s="181" t="s">
        <v>137</v>
      </c>
      <c r="AZ1661" s="234" t="s">
        <v>137</v>
      </c>
      <c r="BA1661" s="181" t="s">
        <v>132</v>
      </c>
      <c r="BB1661" s="181" t="s">
        <v>137</v>
      </c>
      <c r="BC1661" s="234" t="s">
        <v>137</v>
      </c>
      <c r="BD1661" s="181">
        <v>4</v>
      </c>
      <c r="BE1661" s="181">
        <v>3</v>
      </c>
      <c r="BF1661" s="357">
        <v>0.75</v>
      </c>
      <c r="BG1661" s="234" t="s">
        <v>235</v>
      </c>
      <c r="BH1661" s="181">
        <v>0</v>
      </c>
      <c r="BI1661" s="234" t="s">
        <v>137</v>
      </c>
      <c r="BJ1661" s="181">
        <v>3</v>
      </c>
      <c r="BK1661" s="181">
        <v>3</v>
      </c>
      <c r="BL1661" s="357">
        <v>1</v>
      </c>
      <c r="BM1661" s="234" t="s">
        <v>137</v>
      </c>
      <c r="BN1661" s="181">
        <v>0</v>
      </c>
      <c r="BO1661" s="234" t="s">
        <v>137</v>
      </c>
      <c r="BP1661" s="181">
        <v>5</v>
      </c>
      <c r="BQ1661" s="181">
        <v>4</v>
      </c>
      <c r="BR1661" s="357">
        <v>0.8</v>
      </c>
      <c r="BS1661" s="234" t="s">
        <v>10434</v>
      </c>
      <c r="BT1661" s="181">
        <v>0</v>
      </c>
      <c r="BU1661" s="234" t="s">
        <v>137</v>
      </c>
      <c r="BV1661" s="181">
        <v>1</v>
      </c>
      <c r="BW1661" s="181">
        <v>1</v>
      </c>
      <c r="BX1661" s="358">
        <v>1</v>
      </c>
      <c r="BY1661" s="234"/>
      <c r="BZ1661" s="181">
        <v>0</v>
      </c>
      <c r="CA1661" s="234" t="s">
        <v>137</v>
      </c>
      <c r="CB1661" s="181">
        <v>0</v>
      </c>
      <c r="CC1661" s="181">
        <v>0</v>
      </c>
      <c r="CD1661" s="358" t="s">
        <v>148</v>
      </c>
      <c r="CE1661" s="234" t="s">
        <v>137</v>
      </c>
      <c r="CF1661" s="181">
        <v>0</v>
      </c>
      <c r="CG1661" s="234" t="s">
        <v>137</v>
      </c>
      <c r="CH1661" s="181">
        <v>0</v>
      </c>
      <c r="CI1661" s="181">
        <v>0</v>
      </c>
      <c r="CJ1661" s="358" t="s">
        <v>148</v>
      </c>
      <c r="CK1661" s="181" t="s">
        <v>137</v>
      </c>
      <c r="CL1661" s="181">
        <v>0</v>
      </c>
      <c r="CM1661" s="234" t="s">
        <v>137</v>
      </c>
      <c r="CN1661" s="181">
        <v>1</v>
      </c>
      <c r="CO1661" s="181">
        <v>1</v>
      </c>
      <c r="CP1661" s="358">
        <v>1</v>
      </c>
      <c r="CQ1661" s="234" t="s">
        <v>137</v>
      </c>
      <c r="CR1661" s="181">
        <v>0</v>
      </c>
      <c r="CS1661" s="234" t="s">
        <v>137</v>
      </c>
      <c r="CT1661" s="181">
        <v>1</v>
      </c>
      <c r="CU1661" s="181">
        <v>0</v>
      </c>
      <c r="CV1661" s="358">
        <v>0</v>
      </c>
      <c r="CW1661" s="234" t="s">
        <v>17405</v>
      </c>
      <c r="CX1661" s="181">
        <v>0</v>
      </c>
      <c r="CY1661" s="234" t="s">
        <v>137</v>
      </c>
      <c r="CZ1661" s="181">
        <v>0</v>
      </c>
      <c r="DA1661" s="181">
        <v>0</v>
      </c>
      <c r="DB1661" s="358" t="s">
        <v>148</v>
      </c>
      <c r="DC1661" s="234" t="s">
        <v>137</v>
      </c>
      <c r="DD1661" s="181">
        <v>0</v>
      </c>
      <c r="DE1661" s="234" t="s">
        <v>137</v>
      </c>
      <c r="DF1661" s="181">
        <v>0</v>
      </c>
      <c r="DG1661" s="181">
        <v>0</v>
      </c>
      <c r="DH1661" s="358" t="s">
        <v>148</v>
      </c>
      <c r="DI1661" s="234" t="s">
        <v>137</v>
      </c>
      <c r="DJ1661" s="181">
        <v>0</v>
      </c>
      <c r="DK1661" s="234" t="s">
        <v>137</v>
      </c>
      <c r="DL1661" s="181">
        <v>1</v>
      </c>
      <c r="DM1661" s="181">
        <v>1</v>
      </c>
      <c r="DN1661" s="358">
        <v>1</v>
      </c>
      <c r="DO1661" s="234" t="s">
        <v>137</v>
      </c>
      <c r="DP1661" s="181">
        <v>0</v>
      </c>
      <c r="DQ1661" s="234" t="s">
        <v>137</v>
      </c>
      <c r="DR1661" s="181">
        <v>83</v>
      </c>
      <c r="DS1661" s="181">
        <v>0</v>
      </c>
      <c r="DT1661" s="358">
        <v>0</v>
      </c>
      <c r="DU1661" s="234" t="s">
        <v>235</v>
      </c>
      <c r="DV1661" s="181">
        <v>0</v>
      </c>
      <c r="DW1661" s="234" t="s">
        <v>137</v>
      </c>
      <c r="DX1661" s="181">
        <v>1</v>
      </c>
      <c r="DY1661" s="181">
        <v>1</v>
      </c>
      <c r="DZ1661" s="357">
        <v>1</v>
      </c>
      <c r="EA1661" s="234" t="s">
        <v>137</v>
      </c>
      <c r="EB1661" s="181">
        <v>0</v>
      </c>
      <c r="EC1661" s="234" t="s">
        <v>137</v>
      </c>
      <c r="ED1661" s="181">
        <v>2</v>
      </c>
      <c r="EE1661" s="181">
        <v>0</v>
      </c>
      <c r="EF1661" s="357">
        <v>0</v>
      </c>
      <c r="EG1661" s="234" t="s">
        <v>15638</v>
      </c>
      <c r="EH1661" s="181">
        <v>2</v>
      </c>
      <c r="EI1661" s="234" t="s">
        <v>15638</v>
      </c>
      <c r="EJ1661" s="181">
        <v>0</v>
      </c>
      <c r="EK1661" s="181">
        <v>0</v>
      </c>
      <c r="EL1661" s="357" t="s">
        <v>148</v>
      </c>
      <c r="EM1661" s="234" t="s">
        <v>137</v>
      </c>
      <c r="EN1661" s="181">
        <v>0</v>
      </c>
      <c r="EO1661" s="234" t="s">
        <v>137</v>
      </c>
      <c r="EP1661" s="181">
        <v>3</v>
      </c>
      <c r="EQ1661" s="181">
        <v>0</v>
      </c>
      <c r="ER1661" s="358">
        <v>0</v>
      </c>
      <c r="ES1661" s="234" t="s">
        <v>10435</v>
      </c>
      <c r="ET1661" s="181">
        <v>3</v>
      </c>
      <c r="EU1661" s="234" t="s">
        <v>17406</v>
      </c>
      <c r="EV1661" s="181">
        <v>6</v>
      </c>
      <c r="EW1661" s="181">
        <v>4</v>
      </c>
      <c r="EX1661" s="359">
        <v>0.66666666666666663</v>
      </c>
      <c r="EY1661" s="234" t="s">
        <v>235</v>
      </c>
      <c r="EZ1661" s="181">
        <v>2</v>
      </c>
      <c r="FA1661" s="234" t="s">
        <v>13815</v>
      </c>
      <c r="FB1661" s="181">
        <v>1</v>
      </c>
      <c r="FC1661" s="181">
        <v>1</v>
      </c>
      <c r="FD1661" s="359">
        <v>1</v>
      </c>
      <c r="FE1661" s="234" t="s">
        <v>137</v>
      </c>
      <c r="FF1661" s="181">
        <v>0</v>
      </c>
      <c r="FG1661" s="234" t="s">
        <v>137</v>
      </c>
      <c r="FH1661" s="181">
        <v>0</v>
      </c>
      <c r="FI1661" s="181">
        <v>0</v>
      </c>
      <c r="FJ1661" s="359" t="s">
        <v>148</v>
      </c>
      <c r="FK1661" s="234" t="s">
        <v>137</v>
      </c>
      <c r="FL1661" s="181">
        <v>0</v>
      </c>
      <c r="FM1661" s="234" t="s">
        <v>137</v>
      </c>
      <c r="FN1661" s="181">
        <v>0</v>
      </c>
      <c r="FO1661" s="181">
        <v>0</v>
      </c>
      <c r="FP1661" s="359" t="s">
        <v>148</v>
      </c>
      <c r="FQ1661" s="234" t="s">
        <v>137</v>
      </c>
      <c r="FR1661" s="181">
        <v>0</v>
      </c>
      <c r="FS1661" s="234" t="s">
        <v>137</v>
      </c>
      <c r="FT1661" s="181">
        <v>0</v>
      </c>
      <c r="FU1661" s="181">
        <v>0</v>
      </c>
      <c r="FV1661" s="359" t="s">
        <v>148</v>
      </c>
      <c r="FW1661" s="234" t="s">
        <v>137</v>
      </c>
      <c r="FX1661" s="181">
        <v>0</v>
      </c>
      <c r="FY1661" s="234" t="s">
        <v>137</v>
      </c>
      <c r="FZ1661" s="181">
        <v>1</v>
      </c>
      <c r="GA1661" s="181">
        <v>0</v>
      </c>
      <c r="GB1661" s="359">
        <v>0</v>
      </c>
      <c r="GC1661" s="234" t="s">
        <v>235</v>
      </c>
      <c r="GD1661" s="181">
        <v>0</v>
      </c>
      <c r="GE1661" s="234" t="s">
        <v>137</v>
      </c>
      <c r="GF1661" s="181">
        <v>9</v>
      </c>
      <c r="GG1661" s="181">
        <v>0</v>
      </c>
      <c r="GH1661" s="359">
        <v>0</v>
      </c>
      <c r="GI1661" s="234" t="s">
        <v>10436</v>
      </c>
      <c r="GJ1661" s="181">
        <v>0</v>
      </c>
      <c r="GK1661" s="234" t="s">
        <v>137</v>
      </c>
      <c r="GL1661" s="181" t="s">
        <v>143</v>
      </c>
      <c r="GM1661" s="181" t="s">
        <v>1858</v>
      </c>
      <c r="GN1661" s="180" t="s">
        <v>146</v>
      </c>
      <c r="GO1661" s="272"/>
      <c r="GP1661" s="272"/>
      <c r="GQ1661" s="181" t="s">
        <v>145</v>
      </c>
      <c r="GR1661" s="181" t="s">
        <v>146</v>
      </c>
      <c r="GS1661" s="181"/>
      <c r="GT1661" s="181"/>
      <c r="GU1661" s="181"/>
      <c r="GV1661" s="181"/>
      <c r="GW1661" s="234"/>
      <c r="GX1661" s="181"/>
      <c r="GY1661" s="181"/>
      <c r="GZ1661" s="181"/>
      <c r="HA1661" s="181"/>
      <c r="HB1661" s="181"/>
      <c r="HC1661" s="181"/>
      <c r="HD1661" s="557" t="s">
        <v>132</v>
      </c>
      <c r="HE1661" s="550" t="s">
        <v>132</v>
      </c>
      <c r="HF1661" s="558" t="s">
        <v>132</v>
      </c>
      <c r="HG1661" s="550"/>
      <c r="HH1661" s="550"/>
      <c r="HI1661" s="558" t="s">
        <v>132</v>
      </c>
      <c r="HJ1661" s="558" t="s">
        <v>148</v>
      </c>
      <c r="HK1661" s="550"/>
    </row>
    <row r="1662" spans="1:219" s="162" customFormat="1" ht="115" customHeight="1">
      <c r="A1662" s="337" t="s">
        <v>17407</v>
      </c>
      <c r="B1662" s="181" t="s">
        <v>10349</v>
      </c>
      <c r="C1662" s="181" t="s">
        <v>10437</v>
      </c>
      <c r="D1662" s="195" t="s">
        <v>97</v>
      </c>
      <c r="E1662" s="181" t="s">
        <v>132</v>
      </c>
      <c r="F1662" s="181" t="s">
        <v>137</v>
      </c>
      <c r="G1662" s="234" t="s">
        <v>137</v>
      </c>
      <c r="H1662" s="181" t="s">
        <v>132</v>
      </c>
      <c r="I1662" s="234" t="s">
        <v>137</v>
      </c>
      <c r="J1662" s="234" t="s">
        <v>137</v>
      </c>
      <c r="K1662" s="355" t="s">
        <v>138</v>
      </c>
      <c r="L1662" s="181" t="s">
        <v>137</v>
      </c>
      <c r="M1662" s="434" t="s">
        <v>137</v>
      </c>
      <c r="N1662" s="181" t="s">
        <v>138</v>
      </c>
      <c r="O1662" s="181" t="s">
        <v>137</v>
      </c>
      <c r="P1662" s="234" t="s">
        <v>137</v>
      </c>
      <c r="Q1662" s="181" t="s">
        <v>132</v>
      </c>
      <c r="R1662" s="181" t="s">
        <v>137</v>
      </c>
      <c r="S1662" s="234" t="s">
        <v>137</v>
      </c>
      <c r="T1662" s="181" t="s">
        <v>138</v>
      </c>
      <c r="U1662" s="234" t="s">
        <v>137</v>
      </c>
      <c r="V1662" s="234" t="s">
        <v>137</v>
      </c>
      <c r="W1662" s="181" t="s">
        <v>132</v>
      </c>
      <c r="X1662" s="181" t="s">
        <v>137</v>
      </c>
      <c r="Y1662" s="234" t="s">
        <v>137</v>
      </c>
      <c r="Z1662" s="181" t="s">
        <v>132</v>
      </c>
      <c r="AA1662" s="181" t="s">
        <v>137</v>
      </c>
      <c r="AB1662" s="234" t="s">
        <v>137</v>
      </c>
      <c r="AC1662" s="181" t="s">
        <v>132</v>
      </c>
      <c r="AD1662" s="181" t="s">
        <v>137</v>
      </c>
      <c r="AE1662" s="234" t="s">
        <v>137</v>
      </c>
      <c r="AF1662" s="201" t="s">
        <v>148</v>
      </c>
      <c r="AG1662" s="181" t="s">
        <v>132</v>
      </c>
      <c r="AH1662" s="246" t="s">
        <v>17408</v>
      </c>
      <c r="AI1662" s="181" t="s">
        <v>132</v>
      </c>
      <c r="AJ1662" s="181" t="s">
        <v>137</v>
      </c>
      <c r="AK1662" s="234" t="s">
        <v>137</v>
      </c>
      <c r="AL1662" s="181" t="s">
        <v>132</v>
      </c>
      <c r="AM1662" s="181" t="s">
        <v>137</v>
      </c>
      <c r="AN1662" s="234" t="s">
        <v>137</v>
      </c>
      <c r="AO1662" s="181" t="s">
        <v>138</v>
      </c>
      <c r="AP1662" s="234" t="s">
        <v>137</v>
      </c>
      <c r="AQ1662" s="234" t="s">
        <v>137</v>
      </c>
      <c r="AR1662" s="181" t="s">
        <v>132</v>
      </c>
      <c r="AS1662" s="234" t="s">
        <v>137</v>
      </c>
      <c r="AT1662" s="234" t="s">
        <v>137</v>
      </c>
      <c r="AU1662" s="181" t="s">
        <v>132</v>
      </c>
      <c r="AV1662" s="181" t="s">
        <v>137</v>
      </c>
      <c r="AW1662" s="234" t="s">
        <v>137</v>
      </c>
      <c r="AX1662" s="181" t="s">
        <v>132</v>
      </c>
      <c r="AY1662" s="181" t="s">
        <v>137</v>
      </c>
      <c r="AZ1662" s="234" t="s">
        <v>137</v>
      </c>
      <c r="BA1662" s="181" t="s">
        <v>132</v>
      </c>
      <c r="BB1662" s="181" t="s">
        <v>137</v>
      </c>
      <c r="BC1662" s="234" t="s">
        <v>137</v>
      </c>
      <c r="BD1662" s="181">
        <v>4</v>
      </c>
      <c r="BE1662" s="181">
        <v>0</v>
      </c>
      <c r="BF1662" s="357">
        <v>0</v>
      </c>
      <c r="BG1662" s="234" t="s">
        <v>17409</v>
      </c>
      <c r="BH1662" s="181">
        <v>0</v>
      </c>
      <c r="BI1662" s="234" t="s">
        <v>137</v>
      </c>
      <c r="BJ1662" s="181">
        <v>17</v>
      </c>
      <c r="BK1662" s="181">
        <v>2</v>
      </c>
      <c r="BL1662" s="357">
        <v>0.11764705882352941</v>
      </c>
      <c r="BM1662" s="234" t="s">
        <v>17409</v>
      </c>
      <c r="BN1662" s="181">
        <v>9</v>
      </c>
      <c r="BO1662" s="234" t="s">
        <v>10438</v>
      </c>
      <c r="BP1662" s="181">
        <v>3</v>
      </c>
      <c r="BQ1662" s="181">
        <v>1</v>
      </c>
      <c r="BR1662" s="357">
        <v>0.33333333333333331</v>
      </c>
      <c r="BS1662" s="234" t="s">
        <v>15639</v>
      </c>
      <c r="BT1662" s="181">
        <v>0</v>
      </c>
      <c r="BU1662" s="234" t="s">
        <v>137</v>
      </c>
      <c r="BV1662" s="181">
        <v>0</v>
      </c>
      <c r="BW1662" s="181">
        <v>0</v>
      </c>
      <c r="BX1662" s="358" t="s">
        <v>148</v>
      </c>
      <c r="BY1662" s="234"/>
      <c r="BZ1662" s="181">
        <v>0</v>
      </c>
      <c r="CA1662" s="234" t="s">
        <v>137</v>
      </c>
      <c r="CB1662" s="181">
        <v>0</v>
      </c>
      <c r="CC1662" s="181">
        <v>0</v>
      </c>
      <c r="CD1662" s="358" t="s">
        <v>148</v>
      </c>
      <c r="CE1662" s="234" t="s">
        <v>137</v>
      </c>
      <c r="CF1662" s="181">
        <v>0</v>
      </c>
      <c r="CG1662" s="234" t="s">
        <v>137</v>
      </c>
      <c r="CH1662" s="181">
        <v>5</v>
      </c>
      <c r="CI1662" s="181">
        <v>4</v>
      </c>
      <c r="CJ1662" s="358">
        <v>0.8</v>
      </c>
      <c r="CK1662" s="235" t="s">
        <v>17410</v>
      </c>
      <c r="CL1662" s="181">
        <v>0</v>
      </c>
      <c r="CM1662" s="234" t="s">
        <v>137</v>
      </c>
      <c r="CN1662" s="181">
        <v>5</v>
      </c>
      <c r="CO1662" s="181">
        <v>2</v>
      </c>
      <c r="CP1662" s="358">
        <v>0.4</v>
      </c>
      <c r="CQ1662" s="234" t="s">
        <v>17411</v>
      </c>
      <c r="CR1662" s="181">
        <v>1</v>
      </c>
      <c r="CS1662" s="234" t="s">
        <v>10438</v>
      </c>
      <c r="CT1662" s="181">
        <v>0</v>
      </c>
      <c r="CU1662" s="181">
        <v>0</v>
      </c>
      <c r="CV1662" s="358" t="s">
        <v>148</v>
      </c>
      <c r="CW1662" s="234" t="s">
        <v>137</v>
      </c>
      <c r="CX1662" s="181">
        <v>0</v>
      </c>
      <c r="CY1662" s="234" t="s">
        <v>137</v>
      </c>
      <c r="CZ1662" s="181">
        <v>5</v>
      </c>
      <c r="DA1662" s="181">
        <v>1</v>
      </c>
      <c r="DB1662" s="358">
        <v>0.2</v>
      </c>
      <c r="DC1662" s="234" t="s">
        <v>10439</v>
      </c>
      <c r="DD1662" s="181">
        <v>0</v>
      </c>
      <c r="DE1662" s="234" t="s">
        <v>137</v>
      </c>
      <c r="DF1662" s="181">
        <v>0</v>
      </c>
      <c r="DG1662" s="181">
        <v>0</v>
      </c>
      <c r="DH1662" s="358" t="s">
        <v>148</v>
      </c>
      <c r="DI1662" s="234" t="s">
        <v>137</v>
      </c>
      <c r="DJ1662" s="181">
        <v>0</v>
      </c>
      <c r="DK1662" s="234" t="s">
        <v>137</v>
      </c>
      <c r="DL1662" s="181">
        <v>8</v>
      </c>
      <c r="DM1662" s="181">
        <v>1</v>
      </c>
      <c r="DN1662" s="358">
        <v>0.125</v>
      </c>
      <c r="DO1662" s="234" t="s">
        <v>17412</v>
      </c>
      <c r="DP1662" s="181">
        <v>2</v>
      </c>
      <c r="DQ1662" s="234" t="s">
        <v>10438</v>
      </c>
      <c r="DR1662" s="181">
        <v>45</v>
      </c>
      <c r="DS1662" s="181">
        <v>0</v>
      </c>
      <c r="DT1662" s="358">
        <v>0</v>
      </c>
      <c r="DU1662" s="234" t="s">
        <v>10440</v>
      </c>
      <c r="DV1662" s="181">
        <v>0</v>
      </c>
      <c r="DW1662" s="234" t="s">
        <v>137</v>
      </c>
      <c r="DX1662" s="181">
        <v>8</v>
      </c>
      <c r="DY1662" s="181">
        <v>8</v>
      </c>
      <c r="DZ1662" s="357">
        <v>1</v>
      </c>
      <c r="EA1662" s="234" t="s">
        <v>137</v>
      </c>
      <c r="EB1662" s="181">
        <v>0</v>
      </c>
      <c r="EC1662" s="234" t="s">
        <v>137</v>
      </c>
      <c r="ED1662" s="181">
        <v>0</v>
      </c>
      <c r="EE1662" s="181">
        <v>0</v>
      </c>
      <c r="EF1662" s="357" t="s">
        <v>148</v>
      </c>
      <c r="EG1662" s="234" t="s">
        <v>137</v>
      </c>
      <c r="EH1662" s="181">
        <v>0</v>
      </c>
      <c r="EI1662" s="234" t="s">
        <v>137</v>
      </c>
      <c r="EJ1662" s="181">
        <v>3</v>
      </c>
      <c r="EK1662" s="181">
        <v>3</v>
      </c>
      <c r="EL1662" s="357">
        <v>1</v>
      </c>
      <c r="EM1662" s="234" t="s">
        <v>137</v>
      </c>
      <c r="EN1662" s="181">
        <v>0</v>
      </c>
      <c r="EO1662" s="234" t="s">
        <v>137</v>
      </c>
      <c r="EP1662" s="181">
        <v>2</v>
      </c>
      <c r="EQ1662" s="181">
        <v>0</v>
      </c>
      <c r="ER1662" s="358">
        <v>0</v>
      </c>
      <c r="ES1662" s="234" t="s">
        <v>15640</v>
      </c>
      <c r="ET1662" s="181">
        <v>1</v>
      </c>
      <c r="EU1662" s="234" t="s">
        <v>17413</v>
      </c>
      <c r="EV1662" s="181">
        <v>21</v>
      </c>
      <c r="EW1662" s="181">
        <v>0</v>
      </c>
      <c r="EX1662" s="359">
        <v>0</v>
      </c>
      <c r="EY1662" s="234" t="s">
        <v>13816</v>
      </c>
      <c r="EZ1662" s="181">
        <v>1</v>
      </c>
      <c r="FA1662" s="234" t="s">
        <v>17414</v>
      </c>
      <c r="FB1662" s="181">
        <v>3</v>
      </c>
      <c r="FC1662" s="181">
        <v>0</v>
      </c>
      <c r="FD1662" s="359">
        <v>0</v>
      </c>
      <c r="FE1662" s="234" t="s">
        <v>17415</v>
      </c>
      <c r="FF1662" s="181">
        <v>3</v>
      </c>
      <c r="FG1662" s="234" t="s">
        <v>10438</v>
      </c>
      <c r="FH1662" s="181">
        <v>2</v>
      </c>
      <c r="FI1662" s="181">
        <v>0</v>
      </c>
      <c r="FJ1662" s="359">
        <v>0</v>
      </c>
      <c r="FK1662" s="234" t="s">
        <v>15641</v>
      </c>
      <c r="FL1662" s="181">
        <v>1</v>
      </c>
      <c r="FM1662" s="234" t="s">
        <v>15642</v>
      </c>
      <c r="FN1662" s="181">
        <v>0</v>
      </c>
      <c r="FO1662" s="181">
        <v>0</v>
      </c>
      <c r="FP1662" s="359" t="s">
        <v>148</v>
      </c>
      <c r="FQ1662" s="234" t="s">
        <v>137</v>
      </c>
      <c r="FR1662" s="181">
        <v>0</v>
      </c>
      <c r="FS1662" s="234" t="s">
        <v>137</v>
      </c>
      <c r="FT1662" s="181">
        <v>0</v>
      </c>
      <c r="FU1662" s="181">
        <v>0</v>
      </c>
      <c r="FV1662" s="359" t="s">
        <v>148</v>
      </c>
      <c r="FW1662" s="234" t="s">
        <v>137</v>
      </c>
      <c r="FX1662" s="181">
        <v>0</v>
      </c>
      <c r="FY1662" s="234" t="s">
        <v>137</v>
      </c>
      <c r="FZ1662" s="181">
        <v>5</v>
      </c>
      <c r="GA1662" s="181">
        <v>2</v>
      </c>
      <c r="GB1662" s="359">
        <v>0.4</v>
      </c>
      <c r="GC1662" s="234" t="s">
        <v>17416</v>
      </c>
      <c r="GD1662" s="181">
        <v>1</v>
      </c>
      <c r="GE1662" s="234" t="s">
        <v>15643</v>
      </c>
      <c r="GF1662" s="181">
        <v>1</v>
      </c>
      <c r="GG1662" s="181">
        <v>0</v>
      </c>
      <c r="GH1662" s="359">
        <v>0</v>
      </c>
      <c r="GI1662" s="234" t="s">
        <v>17417</v>
      </c>
      <c r="GJ1662" s="181">
        <v>0</v>
      </c>
      <c r="GK1662" s="234" t="s">
        <v>137</v>
      </c>
      <c r="GL1662" s="181" t="s">
        <v>143</v>
      </c>
      <c r="GM1662" s="181" t="s">
        <v>1858</v>
      </c>
      <c r="GN1662" s="180" t="s">
        <v>146</v>
      </c>
      <c r="GO1662" s="272"/>
      <c r="GP1662" s="272"/>
      <c r="GQ1662" s="181" t="s">
        <v>145</v>
      </c>
      <c r="GR1662" s="181" t="s">
        <v>146</v>
      </c>
      <c r="GS1662" s="181"/>
      <c r="GT1662" s="181"/>
      <c r="GU1662" s="181"/>
      <c r="GV1662" s="181"/>
      <c r="GW1662" s="234"/>
      <c r="GX1662" s="181"/>
      <c r="GY1662" s="181"/>
      <c r="GZ1662" s="181"/>
      <c r="HA1662" s="181"/>
      <c r="HB1662" s="181"/>
      <c r="HC1662" s="181"/>
      <c r="HD1662" s="557" t="s">
        <v>132</v>
      </c>
      <c r="HE1662" s="550" t="s">
        <v>132</v>
      </c>
      <c r="HF1662" s="558" t="s">
        <v>132</v>
      </c>
      <c r="HG1662" s="550"/>
      <c r="HH1662" s="550"/>
      <c r="HI1662" s="558" t="s">
        <v>132</v>
      </c>
      <c r="HJ1662" s="558" t="s">
        <v>148</v>
      </c>
      <c r="HK1662" s="550"/>
    </row>
    <row r="1663" spans="1:219" s="162" customFormat="1" ht="115" customHeight="1">
      <c r="A1663" s="337">
        <v>462241</v>
      </c>
      <c r="B1663" s="181" t="s">
        <v>10349</v>
      </c>
      <c r="C1663" s="181" t="s">
        <v>10441</v>
      </c>
      <c r="D1663" s="195" t="s">
        <v>98</v>
      </c>
      <c r="E1663" s="181" t="s">
        <v>132</v>
      </c>
      <c r="F1663" s="181" t="s">
        <v>137</v>
      </c>
      <c r="G1663" s="234" t="s">
        <v>137</v>
      </c>
      <c r="H1663" s="181" t="s">
        <v>132</v>
      </c>
      <c r="I1663" s="234" t="s">
        <v>137</v>
      </c>
      <c r="J1663" s="234" t="s">
        <v>137</v>
      </c>
      <c r="K1663" s="355" t="s">
        <v>132</v>
      </c>
      <c r="L1663" s="181" t="s">
        <v>137</v>
      </c>
      <c r="M1663" s="434" t="s">
        <v>137</v>
      </c>
      <c r="N1663" s="181" t="s">
        <v>138</v>
      </c>
      <c r="O1663" s="181" t="s">
        <v>137</v>
      </c>
      <c r="P1663" s="234" t="s">
        <v>137</v>
      </c>
      <c r="Q1663" s="181"/>
      <c r="R1663" s="181" t="s">
        <v>137</v>
      </c>
      <c r="S1663" s="234" t="s">
        <v>137</v>
      </c>
      <c r="T1663" s="181"/>
      <c r="U1663" s="234" t="s">
        <v>137</v>
      </c>
      <c r="V1663" s="234" t="s">
        <v>137</v>
      </c>
      <c r="W1663" s="181" t="s">
        <v>132</v>
      </c>
      <c r="X1663" s="181" t="s">
        <v>137</v>
      </c>
      <c r="Y1663" s="234" t="s">
        <v>137</v>
      </c>
      <c r="Z1663" s="181"/>
      <c r="AA1663" s="181" t="s">
        <v>132</v>
      </c>
      <c r="AB1663" s="234" t="s">
        <v>10940</v>
      </c>
      <c r="AC1663" s="181" t="s">
        <v>138</v>
      </c>
      <c r="AD1663" s="181" t="s">
        <v>137</v>
      </c>
      <c r="AE1663" s="234" t="s">
        <v>137</v>
      </c>
      <c r="AF1663" s="201" t="s">
        <v>148</v>
      </c>
      <c r="AG1663" s="181"/>
      <c r="AH1663" s="246"/>
      <c r="AI1663" s="181" t="s">
        <v>132</v>
      </c>
      <c r="AJ1663" s="181" t="s">
        <v>137</v>
      </c>
      <c r="AK1663" s="234" t="s">
        <v>137</v>
      </c>
      <c r="AL1663" s="181" t="s">
        <v>132</v>
      </c>
      <c r="AM1663" s="181" t="s">
        <v>137</v>
      </c>
      <c r="AN1663" s="234" t="s">
        <v>137</v>
      </c>
      <c r="AO1663" s="181" t="s">
        <v>132</v>
      </c>
      <c r="AP1663" s="234" t="s">
        <v>137</v>
      </c>
      <c r="AQ1663" s="234" t="s">
        <v>137</v>
      </c>
      <c r="AR1663" s="181" t="s">
        <v>132</v>
      </c>
      <c r="AS1663" s="234" t="s">
        <v>137</v>
      </c>
      <c r="AT1663" s="234" t="s">
        <v>137</v>
      </c>
      <c r="AU1663" s="181" t="s">
        <v>132</v>
      </c>
      <c r="AV1663" s="181" t="s">
        <v>137</v>
      </c>
      <c r="AW1663" s="234" t="s">
        <v>137</v>
      </c>
      <c r="AX1663" s="181" t="s">
        <v>132</v>
      </c>
      <c r="AY1663" s="181" t="s">
        <v>137</v>
      </c>
      <c r="AZ1663" s="234" t="s">
        <v>137</v>
      </c>
      <c r="BA1663" s="181" t="s">
        <v>132</v>
      </c>
      <c r="BB1663" s="181" t="s">
        <v>137</v>
      </c>
      <c r="BC1663" s="234" t="s">
        <v>137</v>
      </c>
      <c r="BD1663" s="181">
        <v>3</v>
      </c>
      <c r="BE1663" s="181">
        <v>0</v>
      </c>
      <c r="BF1663" s="357">
        <v>0</v>
      </c>
      <c r="BG1663" s="234" t="s">
        <v>15644</v>
      </c>
      <c r="BH1663" s="181">
        <v>0</v>
      </c>
      <c r="BI1663" s="234" t="s">
        <v>137</v>
      </c>
      <c r="BJ1663" s="181">
        <v>7</v>
      </c>
      <c r="BK1663" s="181">
        <v>0</v>
      </c>
      <c r="BL1663" s="357">
        <v>0</v>
      </c>
      <c r="BM1663" s="234" t="s">
        <v>15644</v>
      </c>
      <c r="BN1663" s="181">
        <v>1</v>
      </c>
      <c r="BO1663" s="234" t="s">
        <v>17418</v>
      </c>
      <c r="BP1663" s="181">
        <v>1</v>
      </c>
      <c r="BQ1663" s="181">
        <v>0</v>
      </c>
      <c r="BR1663" s="357">
        <v>0</v>
      </c>
      <c r="BS1663" s="234" t="s">
        <v>15644</v>
      </c>
      <c r="BT1663" s="181">
        <v>0</v>
      </c>
      <c r="BU1663" s="234" t="s">
        <v>137</v>
      </c>
      <c r="BV1663" s="181">
        <v>0</v>
      </c>
      <c r="BW1663" s="181">
        <v>0</v>
      </c>
      <c r="BX1663" s="358" t="s">
        <v>148</v>
      </c>
      <c r="BY1663" s="234"/>
      <c r="BZ1663" s="181">
        <v>0</v>
      </c>
      <c r="CA1663" s="234" t="s">
        <v>137</v>
      </c>
      <c r="CB1663" s="181">
        <v>0</v>
      </c>
      <c r="CC1663" s="181">
        <v>0</v>
      </c>
      <c r="CD1663" s="358" t="s">
        <v>148</v>
      </c>
      <c r="CE1663" s="234" t="s">
        <v>137</v>
      </c>
      <c r="CF1663" s="181">
        <v>0</v>
      </c>
      <c r="CG1663" s="234" t="s">
        <v>137</v>
      </c>
      <c r="CH1663" s="181">
        <v>4</v>
      </c>
      <c r="CI1663" s="181">
        <v>1</v>
      </c>
      <c r="CJ1663" s="358">
        <v>0.25</v>
      </c>
      <c r="CK1663" s="235" t="s">
        <v>17419</v>
      </c>
      <c r="CL1663" s="181">
        <v>0</v>
      </c>
      <c r="CM1663" s="234" t="s">
        <v>137</v>
      </c>
      <c r="CN1663" s="181">
        <v>2</v>
      </c>
      <c r="CO1663" s="181">
        <v>1</v>
      </c>
      <c r="CP1663" s="358">
        <v>0.5</v>
      </c>
      <c r="CQ1663" s="234" t="s">
        <v>15645</v>
      </c>
      <c r="CR1663" s="181">
        <v>0</v>
      </c>
      <c r="CS1663" s="234" t="s">
        <v>137</v>
      </c>
      <c r="CT1663" s="181">
        <v>0</v>
      </c>
      <c r="CU1663" s="181">
        <v>0</v>
      </c>
      <c r="CV1663" s="358" t="s">
        <v>148</v>
      </c>
      <c r="CW1663" s="234" t="s">
        <v>137</v>
      </c>
      <c r="CX1663" s="181">
        <v>0</v>
      </c>
      <c r="CY1663" s="234" t="s">
        <v>137</v>
      </c>
      <c r="CZ1663" s="181">
        <v>0</v>
      </c>
      <c r="DA1663" s="181">
        <v>0</v>
      </c>
      <c r="DB1663" s="358" t="s">
        <v>148</v>
      </c>
      <c r="DC1663" s="234" t="s">
        <v>137</v>
      </c>
      <c r="DD1663" s="181">
        <v>0</v>
      </c>
      <c r="DE1663" s="234" t="s">
        <v>137</v>
      </c>
      <c r="DF1663" s="181">
        <v>0</v>
      </c>
      <c r="DG1663" s="181">
        <v>0</v>
      </c>
      <c r="DH1663" s="358" t="s">
        <v>148</v>
      </c>
      <c r="DI1663" s="234" t="s">
        <v>137</v>
      </c>
      <c r="DJ1663" s="181">
        <v>0</v>
      </c>
      <c r="DK1663" s="234" t="s">
        <v>137</v>
      </c>
      <c r="DL1663" s="181">
        <v>5</v>
      </c>
      <c r="DM1663" s="181">
        <v>0</v>
      </c>
      <c r="DN1663" s="358">
        <v>0</v>
      </c>
      <c r="DO1663" s="234" t="s">
        <v>15646</v>
      </c>
      <c r="DP1663" s="181">
        <v>0</v>
      </c>
      <c r="DQ1663" s="234" t="s">
        <v>137</v>
      </c>
      <c r="DR1663" s="181">
        <v>61</v>
      </c>
      <c r="DS1663" s="181">
        <v>0</v>
      </c>
      <c r="DT1663" s="358">
        <v>0</v>
      </c>
      <c r="DU1663" s="234" t="s">
        <v>15647</v>
      </c>
      <c r="DV1663" s="181">
        <v>0</v>
      </c>
      <c r="DW1663" s="234" t="s">
        <v>137</v>
      </c>
      <c r="DX1663" s="181">
        <v>0</v>
      </c>
      <c r="DY1663" s="181">
        <v>0</v>
      </c>
      <c r="DZ1663" s="357" t="s">
        <v>148</v>
      </c>
      <c r="EA1663" s="234" t="s">
        <v>137</v>
      </c>
      <c r="EB1663" s="181">
        <v>0</v>
      </c>
      <c r="EC1663" s="234" t="s">
        <v>137</v>
      </c>
      <c r="ED1663" s="181">
        <v>0</v>
      </c>
      <c r="EE1663" s="181">
        <v>0</v>
      </c>
      <c r="EF1663" s="357" t="s">
        <v>148</v>
      </c>
      <c r="EG1663" s="234" t="s">
        <v>137</v>
      </c>
      <c r="EH1663" s="181">
        <v>0</v>
      </c>
      <c r="EI1663" s="234" t="s">
        <v>137</v>
      </c>
      <c r="EJ1663" s="181">
        <v>2</v>
      </c>
      <c r="EK1663" s="181">
        <v>0</v>
      </c>
      <c r="EL1663" s="357">
        <v>0</v>
      </c>
      <c r="EM1663" s="234" t="s">
        <v>15646</v>
      </c>
      <c r="EN1663" s="181">
        <v>2</v>
      </c>
      <c r="EO1663" s="234" t="s">
        <v>15648</v>
      </c>
      <c r="EP1663" s="181">
        <v>0</v>
      </c>
      <c r="EQ1663" s="181">
        <v>0</v>
      </c>
      <c r="ER1663" s="358" t="s">
        <v>148</v>
      </c>
      <c r="ES1663" s="234" t="s">
        <v>137</v>
      </c>
      <c r="ET1663" s="181">
        <v>0</v>
      </c>
      <c r="EU1663" s="234" t="s">
        <v>137</v>
      </c>
      <c r="EV1663" s="181">
        <v>2</v>
      </c>
      <c r="EW1663" s="181">
        <v>1</v>
      </c>
      <c r="EX1663" s="359">
        <v>0.5</v>
      </c>
      <c r="EY1663" s="234" t="s">
        <v>15649</v>
      </c>
      <c r="EZ1663" s="181">
        <v>0</v>
      </c>
      <c r="FA1663" s="234" t="s">
        <v>137</v>
      </c>
      <c r="FB1663" s="181">
        <v>2</v>
      </c>
      <c r="FC1663" s="181">
        <v>0</v>
      </c>
      <c r="FD1663" s="359">
        <v>0</v>
      </c>
      <c r="FE1663" s="234" t="s">
        <v>15644</v>
      </c>
      <c r="FF1663" s="181"/>
      <c r="FG1663" s="234" t="s">
        <v>137</v>
      </c>
      <c r="FH1663" s="181">
        <v>0</v>
      </c>
      <c r="FI1663" s="181">
        <v>0</v>
      </c>
      <c r="FJ1663" s="359" t="s">
        <v>148</v>
      </c>
      <c r="FK1663" s="234" t="s">
        <v>137</v>
      </c>
      <c r="FL1663" s="181">
        <v>0</v>
      </c>
      <c r="FM1663" s="234" t="s">
        <v>137</v>
      </c>
      <c r="FN1663" s="181">
        <v>0</v>
      </c>
      <c r="FO1663" s="181">
        <v>0</v>
      </c>
      <c r="FP1663" s="359" t="s">
        <v>148</v>
      </c>
      <c r="FQ1663" s="234" t="s">
        <v>137</v>
      </c>
      <c r="FR1663" s="181">
        <v>0</v>
      </c>
      <c r="FS1663" s="234" t="s">
        <v>137</v>
      </c>
      <c r="FT1663" s="181">
        <v>0</v>
      </c>
      <c r="FU1663" s="181">
        <v>0</v>
      </c>
      <c r="FV1663" s="359" t="s">
        <v>148</v>
      </c>
      <c r="FW1663" s="234" t="s">
        <v>137</v>
      </c>
      <c r="FX1663" s="181">
        <v>0</v>
      </c>
      <c r="FY1663" s="234" t="s">
        <v>137</v>
      </c>
      <c r="FZ1663" s="181">
        <v>1</v>
      </c>
      <c r="GA1663" s="181">
        <v>0</v>
      </c>
      <c r="GB1663" s="359">
        <v>0</v>
      </c>
      <c r="GC1663" s="234" t="s">
        <v>15646</v>
      </c>
      <c r="GD1663" s="181">
        <v>0</v>
      </c>
      <c r="GE1663" s="234" t="s">
        <v>137</v>
      </c>
      <c r="GF1663" s="181">
        <v>0</v>
      </c>
      <c r="GG1663" s="181">
        <v>0</v>
      </c>
      <c r="GH1663" s="359" t="s">
        <v>148</v>
      </c>
      <c r="GI1663" s="234"/>
      <c r="GJ1663" s="181">
        <v>0</v>
      </c>
      <c r="GK1663" s="234" t="s">
        <v>137</v>
      </c>
      <c r="GL1663" s="181" t="s">
        <v>143</v>
      </c>
      <c r="GM1663" s="181" t="s">
        <v>1858</v>
      </c>
      <c r="GN1663" s="180" t="s">
        <v>146</v>
      </c>
      <c r="GO1663" s="272"/>
      <c r="GP1663" s="272"/>
      <c r="GQ1663" s="181" t="s">
        <v>145</v>
      </c>
      <c r="GR1663" s="181" t="s">
        <v>146</v>
      </c>
      <c r="GS1663" s="181"/>
      <c r="GT1663" s="181"/>
      <c r="GU1663" s="181"/>
      <c r="GV1663" s="181"/>
      <c r="GW1663" s="234" t="s">
        <v>17420</v>
      </c>
      <c r="GX1663" s="181"/>
      <c r="GY1663" s="181"/>
      <c r="GZ1663" s="181"/>
      <c r="HA1663" s="181"/>
      <c r="HB1663" s="181"/>
      <c r="HC1663" s="181"/>
      <c r="HD1663" s="557" t="s">
        <v>132</v>
      </c>
      <c r="HE1663" s="550"/>
      <c r="HF1663" s="558" t="s">
        <v>132</v>
      </c>
      <c r="HG1663" s="550"/>
      <c r="HH1663" s="550"/>
      <c r="HI1663" s="558" t="s">
        <v>148</v>
      </c>
      <c r="HJ1663" s="558" t="s">
        <v>148</v>
      </c>
      <c r="HK1663" s="550"/>
    </row>
    <row r="1664" spans="1:219" s="162" customFormat="1" ht="115" customHeight="1">
      <c r="A1664" s="337">
        <v>462250</v>
      </c>
      <c r="B1664" s="181" t="s">
        <v>10349</v>
      </c>
      <c r="C1664" s="181" t="s">
        <v>10442</v>
      </c>
      <c r="D1664" s="195" t="s">
        <v>104</v>
      </c>
      <c r="E1664" s="181" t="s">
        <v>132</v>
      </c>
      <c r="F1664" s="181" t="s">
        <v>137</v>
      </c>
      <c r="G1664" s="234" t="s">
        <v>137</v>
      </c>
      <c r="H1664" s="181" t="s">
        <v>132</v>
      </c>
      <c r="I1664" s="234" t="s">
        <v>137</v>
      </c>
      <c r="J1664" s="234" t="s">
        <v>137</v>
      </c>
      <c r="K1664" s="355" t="s">
        <v>138</v>
      </c>
      <c r="L1664" s="181" t="s">
        <v>137</v>
      </c>
      <c r="M1664" s="434" t="s">
        <v>137</v>
      </c>
      <c r="N1664" s="181" t="s">
        <v>138</v>
      </c>
      <c r="O1664" s="181" t="s">
        <v>137</v>
      </c>
      <c r="P1664" s="234" t="s">
        <v>137</v>
      </c>
      <c r="Q1664" s="181" t="s">
        <v>132</v>
      </c>
      <c r="R1664" s="181" t="s">
        <v>137</v>
      </c>
      <c r="S1664" s="234" t="s">
        <v>137</v>
      </c>
      <c r="T1664" s="181" t="s">
        <v>132</v>
      </c>
      <c r="U1664" s="234" t="s">
        <v>137</v>
      </c>
      <c r="V1664" s="234" t="s">
        <v>137</v>
      </c>
      <c r="W1664" s="181" t="s">
        <v>132</v>
      </c>
      <c r="X1664" s="181" t="s">
        <v>137</v>
      </c>
      <c r="Y1664" s="234" t="s">
        <v>137</v>
      </c>
      <c r="Z1664" s="181" t="s">
        <v>132</v>
      </c>
      <c r="AA1664" s="181" t="s">
        <v>137</v>
      </c>
      <c r="AB1664" s="234" t="s">
        <v>137</v>
      </c>
      <c r="AC1664" s="181" t="s">
        <v>132</v>
      </c>
      <c r="AD1664" s="181" t="s">
        <v>137</v>
      </c>
      <c r="AE1664" s="234" t="s">
        <v>137</v>
      </c>
      <c r="AF1664" s="201" t="s">
        <v>148</v>
      </c>
      <c r="AG1664" s="181" t="s">
        <v>132</v>
      </c>
      <c r="AH1664" s="246" t="s">
        <v>10941</v>
      </c>
      <c r="AI1664" s="181" t="s">
        <v>132</v>
      </c>
      <c r="AJ1664" s="181" t="s">
        <v>137</v>
      </c>
      <c r="AK1664" s="234" t="s">
        <v>137</v>
      </c>
      <c r="AL1664" s="181" t="s">
        <v>132</v>
      </c>
      <c r="AM1664" s="181" t="s">
        <v>137</v>
      </c>
      <c r="AN1664" s="234" t="s">
        <v>137</v>
      </c>
      <c r="AO1664" s="181" t="s">
        <v>132</v>
      </c>
      <c r="AP1664" s="234" t="s">
        <v>137</v>
      </c>
      <c r="AQ1664" s="234" t="s">
        <v>137</v>
      </c>
      <c r="AR1664" s="181" t="s">
        <v>132</v>
      </c>
      <c r="AS1664" s="234" t="s">
        <v>137</v>
      </c>
      <c r="AT1664" s="234" t="s">
        <v>137</v>
      </c>
      <c r="AU1664" s="181" t="s">
        <v>132</v>
      </c>
      <c r="AV1664" s="181" t="s">
        <v>137</v>
      </c>
      <c r="AW1664" s="234" t="s">
        <v>137</v>
      </c>
      <c r="AX1664" s="181" t="s">
        <v>132</v>
      </c>
      <c r="AY1664" s="181" t="s">
        <v>137</v>
      </c>
      <c r="AZ1664" s="234" t="s">
        <v>137</v>
      </c>
      <c r="BA1664" s="181" t="s">
        <v>132</v>
      </c>
      <c r="BB1664" s="181" t="s">
        <v>137</v>
      </c>
      <c r="BC1664" s="234" t="s">
        <v>137</v>
      </c>
      <c r="BD1664" s="181">
        <v>8</v>
      </c>
      <c r="BE1664" s="181">
        <v>6</v>
      </c>
      <c r="BF1664" s="357">
        <v>0.75</v>
      </c>
      <c r="BG1664" s="234" t="s">
        <v>550</v>
      </c>
      <c r="BH1664" s="181">
        <v>0</v>
      </c>
      <c r="BI1664" s="234" t="s">
        <v>137</v>
      </c>
      <c r="BJ1664" s="181">
        <v>2</v>
      </c>
      <c r="BK1664" s="181">
        <v>1</v>
      </c>
      <c r="BL1664" s="357">
        <v>0.5</v>
      </c>
      <c r="BM1664" s="234" t="s">
        <v>550</v>
      </c>
      <c r="BN1664" s="181">
        <v>0</v>
      </c>
      <c r="BO1664" s="234" t="s">
        <v>137</v>
      </c>
      <c r="BP1664" s="181">
        <v>0</v>
      </c>
      <c r="BQ1664" s="181">
        <v>0</v>
      </c>
      <c r="BR1664" s="357" t="s">
        <v>148</v>
      </c>
      <c r="BS1664" s="234" t="s">
        <v>137</v>
      </c>
      <c r="BT1664" s="181">
        <v>0</v>
      </c>
      <c r="BU1664" s="234" t="s">
        <v>137</v>
      </c>
      <c r="BV1664" s="181">
        <v>1</v>
      </c>
      <c r="BW1664" s="181">
        <v>0</v>
      </c>
      <c r="BX1664" s="358">
        <v>0</v>
      </c>
      <c r="BY1664" s="234" t="s">
        <v>17421</v>
      </c>
      <c r="BZ1664" s="181">
        <v>0</v>
      </c>
      <c r="CA1664" s="234" t="s">
        <v>137</v>
      </c>
      <c r="CB1664" s="181">
        <v>0</v>
      </c>
      <c r="CC1664" s="181">
        <v>0</v>
      </c>
      <c r="CD1664" s="358" t="s">
        <v>148</v>
      </c>
      <c r="CE1664" s="234" t="s">
        <v>137</v>
      </c>
      <c r="CF1664" s="181">
        <v>0</v>
      </c>
      <c r="CG1664" s="234" t="s">
        <v>137</v>
      </c>
      <c r="CH1664" s="181">
        <v>2</v>
      </c>
      <c r="CI1664" s="181">
        <v>0</v>
      </c>
      <c r="CJ1664" s="358">
        <v>0</v>
      </c>
      <c r="CK1664" s="181" t="s">
        <v>17422</v>
      </c>
      <c r="CL1664" s="181">
        <v>2</v>
      </c>
      <c r="CM1664" s="234" t="s">
        <v>17423</v>
      </c>
      <c r="CN1664" s="181">
        <v>2</v>
      </c>
      <c r="CO1664" s="181">
        <v>1</v>
      </c>
      <c r="CP1664" s="358">
        <v>0.5</v>
      </c>
      <c r="CQ1664" s="234" t="s">
        <v>17424</v>
      </c>
      <c r="CR1664" s="181">
        <v>0</v>
      </c>
      <c r="CS1664" s="234" t="s">
        <v>137</v>
      </c>
      <c r="CT1664" s="181">
        <v>20</v>
      </c>
      <c r="CU1664" s="181">
        <v>10</v>
      </c>
      <c r="CV1664" s="358">
        <v>0.5</v>
      </c>
      <c r="CW1664" s="234" t="s">
        <v>10443</v>
      </c>
      <c r="CX1664" s="181">
        <v>3</v>
      </c>
      <c r="CY1664" s="234" t="s">
        <v>15650</v>
      </c>
      <c r="CZ1664" s="181">
        <v>0</v>
      </c>
      <c r="DA1664" s="181">
        <v>0</v>
      </c>
      <c r="DB1664" s="358" t="s">
        <v>148</v>
      </c>
      <c r="DC1664" s="234" t="s">
        <v>137</v>
      </c>
      <c r="DD1664" s="181">
        <v>0</v>
      </c>
      <c r="DE1664" s="234" t="s">
        <v>137</v>
      </c>
      <c r="DF1664" s="181">
        <v>0</v>
      </c>
      <c r="DG1664" s="181">
        <v>0</v>
      </c>
      <c r="DH1664" s="358" t="s">
        <v>148</v>
      </c>
      <c r="DI1664" s="234" t="s">
        <v>137</v>
      </c>
      <c r="DJ1664" s="181">
        <v>0</v>
      </c>
      <c r="DK1664" s="234" t="s">
        <v>137</v>
      </c>
      <c r="DL1664" s="181">
        <v>1</v>
      </c>
      <c r="DM1664" s="181">
        <v>1</v>
      </c>
      <c r="DN1664" s="358">
        <v>1</v>
      </c>
      <c r="DO1664" s="234" t="s">
        <v>137</v>
      </c>
      <c r="DP1664" s="181">
        <v>0</v>
      </c>
      <c r="DQ1664" s="234" t="s">
        <v>137</v>
      </c>
      <c r="DR1664" s="181">
        <v>75</v>
      </c>
      <c r="DS1664" s="181">
        <v>1</v>
      </c>
      <c r="DT1664" s="358">
        <v>1.3333333333333334E-2</v>
      </c>
      <c r="DU1664" s="234" t="s">
        <v>17425</v>
      </c>
      <c r="DV1664" s="181">
        <v>0</v>
      </c>
      <c r="DW1664" s="234" t="s">
        <v>137</v>
      </c>
      <c r="DX1664" s="181">
        <v>10</v>
      </c>
      <c r="DY1664" s="181">
        <v>0</v>
      </c>
      <c r="DZ1664" s="357">
        <v>0</v>
      </c>
      <c r="EA1664" s="234" t="s">
        <v>235</v>
      </c>
      <c r="EB1664" s="181">
        <v>0</v>
      </c>
      <c r="EC1664" s="234" t="s">
        <v>137</v>
      </c>
      <c r="ED1664" s="181">
        <v>1</v>
      </c>
      <c r="EE1664" s="181">
        <v>0</v>
      </c>
      <c r="EF1664" s="357">
        <v>0</v>
      </c>
      <c r="EG1664" s="234" t="s">
        <v>17426</v>
      </c>
      <c r="EH1664" s="181">
        <v>0</v>
      </c>
      <c r="EI1664" s="234"/>
      <c r="EJ1664" s="181">
        <v>2</v>
      </c>
      <c r="EK1664" s="181">
        <v>0</v>
      </c>
      <c r="EL1664" s="357">
        <v>0</v>
      </c>
      <c r="EM1664" s="234" t="s">
        <v>17427</v>
      </c>
      <c r="EN1664" s="181">
        <v>2</v>
      </c>
      <c r="EO1664" s="234" t="s">
        <v>10445</v>
      </c>
      <c r="EP1664" s="181">
        <v>4</v>
      </c>
      <c r="EQ1664" s="181">
        <v>1</v>
      </c>
      <c r="ER1664" s="358">
        <v>0.25</v>
      </c>
      <c r="ES1664" s="234" t="s">
        <v>10446</v>
      </c>
      <c r="ET1664" s="181">
        <v>2</v>
      </c>
      <c r="EU1664" s="234" t="s">
        <v>15651</v>
      </c>
      <c r="EV1664" s="181">
        <v>21</v>
      </c>
      <c r="EW1664" s="181">
        <v>1</v>
      </c>
      <c r="EX1664" s="359">
        <v>4.7619047619047616E-2</v>
      </c>
      <c r="EY1664" s="234" t="s">
        <v>17428</v>
      </c>
      <c r="EZ1664" s="181">
        <v>6</v>
      </c>
      <c r="FA1664" s="234" t="s">
        <v>17429</v>
      </c>
      <c r="FB1664" s="181">
        <v>1</v>
      </c>
      <c r="FC1664" s="181">
        <v>1</v>
      </c>
      <c r="FD1664" s="359">
        <v>1</v>
      </c>
      <c r="FE1664" s="234" t="s">
        <v>137</v>
      </c>
      <c r="FF1664" s="181">
        <v>0</v>
      </c>
      <c r="FG1664" s="234" t="s">
        <v>137</v>
      </c>
      <c r="FH1664" s="181">
        <v>6</v>
      </c>
      <c r="FI1664" s="181">
        <v>2</v>
      </c>
      <c r="FJ1664" s="359">
        <v>0.33333333333333331</v>
      </c>
      <c r="FK1664" s="234" t="s">
        <v>550</v>
      </c>
      <c r="FL1664" s="181">
        <v>1</v>
      </c>
      <c r="FM1664" s="234" t="s">
        <v>10444</v>
      </c>
      <c r="FN1664" s="181">
        <v>0</v>
      </c>
      <c r="FO1664" s="181">
        <v>0</v>
      </c>
      <c r="FP1664" s="359" t="s">
        <v>148</v>
      </c>
      <c r="FQ1664" s="234" t="s">
        <v>137</v>
      </c>
      <c r="FR1664" s="181">
        <v>0</v>
      </c>
      <c r="FS1664" s="234" t="s">
        <v>137</v>
      </c>
      <c r="FT1664" s="181">
        <v>1</v>
      </c>
      <c r="FU1664" s="181">
        <v>1</v>
      </c>
      <c r="FV1664" s="359">
        <v>1</v>
      </c>
      <c r="FW1664" s="234" t="s">
        <v>137</v>
      </c>
      <c r="FX1664" s="181">
        <v>0</v>
      </c>
      <c r="FY1664" s="234" t="s">
        <v>137</v>
      </c>
      <c r="FZ1664" s="181">
        <v>9</v>
      </c>
      <c r="GA1664" s="181">
        <v>4</v>
      </c>
      <c r="GB1664" s="359">
        <v>0.5</v>
      </c>
      <c r="GC1664" s="234" t="s">
        <v>17430</v>
      </c>
      <c r="GD1664" s="181">
        <v>1</v>
      </c>
      <c r="GE1664" s="234" t="s">
        <v>17431</v>
      </c>
      <c r="GF1664" s="181">
        <v>0</v>
      </c>
      <c r="GG1664" s="181">
        <v>0</v>
      </c>
      <c r="GH1664" s="359" t="s">
        <v>148</v>
      </c>
      <c r="GI1664" s="234"/>
      <c r="GJ1664" s="181">
        <v>0</v>
      </c>
      <c r="GK1664" s="234" t="s">
        <v>137</v>
      </c>
      <c r="GL1664" s="181" t="s">
        <v>143</v>
      </c>
      <c r="GM1664" s="181" t="s">
        <v>1858</v>
      </c>
      <c r="GN1664" s="180" t="s">
        <v>231</v>
      </c>
      <c r="GO1664" s="272"/>
      <c r="GP1664" s="272"/>
      <c r="GQ1664" s="181" t="s">
        <v>145</v>
      </c>
      <c r="GR1664" s="181" t="s">
        <v>146</v>
      </c>
      <c r="GS1664" s="181"/>
      <c r="GT1664" s="181"/>
      <c r="GU1664" s="181"/>
      <c r="GV1664" s="181"/>
      <c r="GW1664" s="234" t="s">
        <v>17432</v>
      </c>
      <c r="GX1664" s="181"/>
      <c r="GY1664" s="181"/>
      <c r="GZ1664" s="181"/>
      <c r="HA1664" s="181"/>
      <c r="HB1664" s="181"/>
      <c r="HC1664" s="181"/>
      <c r="HD1664" s="557" t="s">
        <v>132</v>
      </c>
      <c r="HE1664" s="550"/>
      <c r="HF1664" s="558" t="s">
        <v>132</v>
      </c>
      <c r="HG1664" s="550"/>
      <c r="HH1664" s="550"/>
      <c r="HI1664" s="558" t="s">
        <v>132</v>
      </c>
      <c r="HJ1664" s="558" t="s">
        <v>148</v>
      </c>
      <c r="HK1664" s="550"/>
    </row>
    <row r="1665" spans="1:219" s="162" customFormat="1" ht="115" customHeight="1">
      <c r="A1665" s="337">
        <v>463035</v>
      </c>
      <c r="B1665" s="181" t="s">
        <v>10349</v>
      </c>
      <c r="C1665" s="181" t="s">
        <v>10447</v>
      </c>
      <c r="D1665" s="195" t="s">
        <v>114</v>
      </c>
      <c r="E1665" s="181" t="s">
        <v>138</v>
      </c>
      <c r="F1665" s="181" t="s">
        <v>137</v>
      </c>
      <c r="G1665" s="234" t="s">
        <v>137</v>
      </c>
      <c r="H1665" s="181" t="s">
        <v>132</v>
      </c>
      <c r="I1665" s="234" t="s">
        <v>137</v>
      </c>
      <c r="J1665" s="234" t="s">
        <v>137</v>
      </c>
      <c r="K1665" s="355" t="s">
        <v>138</v>
      </c>
      <c r="L1665" s="181" t="s">
        <v>137</v>
      </c>
      <c r="M1665" s="434" t="s">
        <v>137</v>
      </c>
      <c r="N1665" s="181" t="s">
        <v>138</v>
      </c>
      <c r="O1665" s="181" t="s">
        <v>137</v>
      </c>
      <c r="P1665" s="234" t="s">
        <v>137</v>
      </c>
      <c r="Q1665" s="181" t="s">
        <v>138</v>
      </c>
      <c r="R1665" s="181" t="s">
        <v>137</v>
      </c>
      <c r="S1665" s="234" t="s">
        <v>137</v>
      </c>
      <c r="T1665" s="181" t="s">
        <v>132</v>
      </c>
      <c r="U1665" s="234" t="s">
        <v>137</v>
      </c>
      <c r="V1665" s="234" t="s">
        <v>137</v>
      </c>
      <c r="W1665" s="181" t="s">
        <v>132</v>
      </c>
      <c r="X1665" s="181" t="s">
        <v>137</v>
      </c>
      <c r="Y1665" s="234" t="s">
        <v>137</v>
      </c>
      <c r="Z1665" s="181" t="s">
        <v>138</v>
      </c>
      <c r="AA1665" s="181" t="s">
        <v>137</v>
      </c>
      <c r="AB1665" s="234" t="s">
        <v>137</v>
      </c>
      <c r="AC1665" s="181" t="s">
        <v>138</v>
      </c>
      <c r="AD1665" s="181" t="s">
        <v>137</v>
      </c>
      <c r="AE1665" s="234" t="s">
        <v>137</v>
      </c>
      <c r="AF1665" s="201" t="s">
        <v>148</v>
      </c>
      <c r="AG1665" s="181" t="s">
        <v>132</v>
      </c>
      <c r="AH1665" s="246" t="s">
        <v>10921</v>
      </c>
      <c r="AI1665" s="181" t="s">
        <v>132</v>
      </c>
      <c r="AJ1665" s="181" t="s">
        <v>137</v>
      </c>
      <c r="AK1665" s="234" t="s">
        <v>137</v>
      </c>
      <c r="AL1665" s="181" t="s">
        <v>138</v>
      </c>
      <c r="AM1665" s="181" t="s">
        <v>137</v>
      </c>
      <c r="AN1665" s="234" t="s">
        <v>137</v>
      </c>
      <c r="AO1665" s="181" t="s">
        <v>138</v>
      </c>
      <c r="AP1665" s="181" t="s">
        <v>132</v>
      </c>
      <c r="AQ1665" s="234" t="s">
        <v>7755</v>
      </c>
      <c r="AR1665" s="181" t="s">
        <v>138</v>
      </c>
      <c r="AS1665" s="234" t="s">
        <v>137</v>
      </c>
      <c r="AT1665" s="234" t="s">
        <v>137</v>
      </c>
      <c r="AU1665" s="181" t="s">
        <v>132</v>
      </c>
      <c r="AV1665" s="181" t="s">
        <v>137</v>
      </c>
      <c r="AW1665" s="234" t="s">
        <v>137</v>
      </c>
      <c r="AX1665" s="181" t="s">
        <v>132</v>
      </c>
      <c r="AY1665" s="181" t="s">
        <v>137</v>
      </c>
      <c r="AZ1665" s="234" t="s">
        <v>137</v>
      </c>
      <c r="BA1665" s="181" t="s">
        <v>138</v>
      </c>
      <c r="BB1665" s="181" t="s">
        <v>137</v>
      </c>
      <c r="BC1665" s="234" t="s">
        <v>137</v>
      </c>
      <c r="BD1665" s="181">
        <v>1</v>
      </c>
      <c r="BE1665" s="181">
        <v>1</v>
      </c>
      <c r="BF1665" s="357">
        <v>1</v>
      </c>
      <c r="BG1665" s="234" t="s">
        <v>137</v>
      </c>
      <c r="BH1665" s="181">
        <v>0</v>
      </c>
      <c r="BI1665" s="234" t="s">
        <v>137</v>
      </c>
      <c r="BJ1665" s="181">
        <v>0</v>
      </c>
      <c r="BK1665" s="181">
        <v>0</v>
      </c>
      <c r="BL1665" s="357" t="s">
        <v>148</v>
      </c>
      <c r="BM1665" s="234" t="s">
        <v>137</v>
      </c>
      <c r="BN1665" s="181">
        <v>0</v>
      </c>
      <c r="BO1665" s="234" t="s">
        <v>137</v>
      </c>
      <c r="BP1665" s="181">
        <v>2</v>
      </c>
      <c r="BQ1665" s="181">
        <v>0</v>
      </c>
      <c r="BR1665" s="357">
        <v>0</v>
      </c>
      <c r="BS1665" s="234" t="s">
        <v>745</v>
      </c>
      <c r="BT1665" s="181">
        <v>0</v>
      </c>
      <c r="BU1665" s="234" t="s">
        <v>137</v>
      </c>
      <c r="BV1665" s="181">
        <v>0</v>
      </c>
      <c r="BW1665" s="181">
        <v>0</v>
      </c>
      <c r="BX1665" s="358" t="s">
        <v>148</v>
      </c>
      <c r="BY1665" s="234"/>
      <c r="BZ1665" s="181">
        <v>0</v>
      </c>
      <c r="CA1665" s="234" t="s">
        <v>137</v>
      </c>
      <c r="CB1665" s="181">
        <v>0</v>
      </c>
      <c r="CC1665" s="181">
        <v>0</v>
      </c>
      <c r="CD1665" s="358" t="s">
        <v>148</v>
      </c>
      <c r="CE1665" s="234" t="s">
        <v>137</v>
      </c>
      <c r="CF1665" s="181">
        <v>0</v>
      </c>
      <c r="CG1665" s="234" t="s">
        <v>137</v>
      </c>
      <c r="CH1665" s="181">
        <v>0</v>
      </c>
      <c r="CI1665" s="181">
        <v>0</v>
      </c>
      <c r="CJ1665" s="358" t="s">
        <v>148</v>
      </c>
      <c r="CK1665" s="181" t="s">
        <v>137</v>
      </c>
      <c r="CL1665" s="181">
        <v>0</v>
      </c>
      <c r="CM1665" s="234" t="s">
        <v>137</v>
      </c>
      <c r="CN1665" s="181">
        <v>2</v>
      </c>
      <c r="CO1665" s="181">
        <v>0</v>
      </c>
      <c r="CP1665" s="358">
        <v>0</v>
      </c>
      <c r="CQ1665" s="234" t="s">
        <v>745</v>
      </c>
      <c r="CR1665" s="181">
        <v>0</v>
      </c>
      <c r="CS1665" s="234" t="s">
        <v>137</v>
      </c>
      <c r="CT1665" s="181">
        <v>0</v>
      </c>
      <c r="CU1665" s="181">
        <v>0</v>
      </c>
      <c r="CV1665" s="358" t="s">
        <v>148</v>
      </c>
      <c r="CW1665" s="234" t="s">
        <v>137</v>
      </c>
      <c r="CX1665" s="181">
        <v>0</v>
      </c>
      <c r="CY1665" s="234" t="s">
        <v>137</v>
      </c>
      <c r="CZ1665" s="181">
        <v>0</v>
      </c>
      <c r="DA1665" s="181">
        <v>0</v>
      </c>
      <c r="DB1665" s="358" t="s">
        <v>148</v>
      </c>
      <c r="DC1665" s="234" t="s">
        <v>137</v>
      </c>
      <c r="DD1665" s="181">
        <v>0</v>
      </c>
      <c r="DE1665" s="234" t="s">
        <v>137</v>
      </c>
      <c r="DF1665" s="181">
        <v>0</v>
      </c>
      <c r="DG1665" s="181">
        <v>0</v>
      </c>
      <c r="DH1665" s="358" t="s">
        <v>148</v>
      </c>
      <c r="DI1665" s="234" t="s">
        <v>137</v>
      </c>
      <c r="DJ1665" s="181">
        <v>0</v>
      </c>
      <c r="DK1665" s="234" t="s">
        <v>137</v>
      </c>
      <c r="DL1665" s="181">
        <v>0</v>
      </c>
      <c r="DM1665" s="181">
        <v>0</v>
      </c>
      <c r="DN1665" s="358" t="s">
        <v>148</v>
      </c>
      <c r="DO1665" s="234" t="s">
        <v>137</v>
      </c>
      <c r="DP1665" s="181">
        <v>0</v>
      </c>
      <c r="DQ1665" s="234" t="s">
        <v>137</v>
      </c>
      <c r="DR1665" s="181">
        <v>0</v>
      </c>
      <c r="DS1665" s="181">
        <v>0</v>
      </c>
      <c r="DT1665" s="358" t="s">
        <v>148</v>
      </c>
      <c r="DU1665" s="234" t="s">
        <v>137</v>
      </c>
      <c r="DV1665" s="181">
        <v>0</v>
      </c>
      <c r="DW1665" s="234" t="s">
        <v>137</v>
      </c>
      <c r="DX1665" s="181">
        <v>0</v>
      </c>
      <c r="DY1665" s="181">
        <v>0</v>
      </c>
      <c r="DZ1665" s="357" t="s">
        <v>148</v>
      </c>
      <c r="EA1665" s="234" t="s">
        <v>137</v>
      </c>
      <c r="EB1665" s="181">
        <v>0</v>
      </c>
      <c r="EC1665" s="234" t="s">
        <v>137</v>
      </c>
      <c r="ED1665" s="181">
        <v>0</v>
      </c>
      <c r="EE1665" s="181">
        <v>0</v>
      </c>
      <c r="EF1665" s="357" t="s">
        <v>148</v>
      </c>
      <c r="EG1665" s="234" t="s">
        <v>137</v>
      </c>
      <c r="EH1665" s="181">
        <v>0</v>
      </c>
      <c r="EI1665" s="234" t="s">
        <v>137</v>
      </c>
      <c r="EJ1665" s="181">
        <v>0</v>
      </c>
      <c r="EK1665" s="181">
        <v>0</v>
      </c>
      <c r="EL1665" s="357" t="s">
        <v>148</v>
      </c>
      <c r="EM1665" s="234" t="s">
        <v>137</v>
      </c>
      <c r="EN1665" s="181">
        <v>0</v>
      </c>
      <c r="EO1665" s="234" t="s">
        <v>137</v>
      </c>
      <c r="EP1665" s="181">
        <v>0</v>
      </c>
      <c r="EQ1665" s="181">
        <v>0</v>
      </c>
      <c r="ER1665" s="358" t="s">
        <v>148</v>
      </c>
      <c r="ES1665" s="234" t="s">
        <v>137</v>
      </c>
      <c r="ET1665" s="181">
        <v>0</v>
      </c>
      <c r="EU1665" s="234" t="s">
        <v>137</v>
      </c>
      <c r="EV1665" s="181">
        <v>0</v>
      </c>
      <c r="EW1665" s="181">
        <v>0</v>
      </c>
      <c r="EX1665" s="359" t="s">
        <v>148</v>
      </c>
      <c r="EY1665" s="234" t="s">
        <v>137</v>
      </c>
      <c r="EZ1665" s="181">
        <v>0</v>
      </c>
      <c r="FA1665" s="234" t="s">
        <v>137</v>
      </c>
      <c r="FB1665" s="181">
        <v>0</v>
      </c>
      <c r="FC1665" s="181">
        <v>0</v>
      </c>
      <c r="FD1665" s="359" t="s">
        <v>148</v>
      </c>
      <c r="FE1665" s="234" t="s">
        <v>137</v>
      </c>
      <c r="FF1665" s="181">
        <v>0</v>
      </c>
      <c r="FG1665" s="234" t="s">
        <v>137</v>
      </c>
      <c r="FH1665" s="181">
        <v>0</v>
      </c>
      <c r="FI1665" s="181">
        <v>0</v>
      </c>
      <c r="FJ1665" s="359" t="s">
        <v>148</v>
      </c>
      <c r="FK1665" s="234" t="s">
        <v>137</v>
      </c>
      <c r="FL1665" s="181">
        <v>0</v>
      </c>
      <c r="FM1665" s="234" t="s">
        <v>137</v>
      </c>
      <c r="FN1665" s="181">
        <v>0</v>
      </c>
      <c r="FO1665" s="181">
        <v>0</v>
      </c>
      <c r="FP1665" s="359" t="s">
        <v>148</v>
      </c>
      <c r="FQ1665" s="234" t="s">
        <v>137</v>
      </c>
      <c r="FR1665" s="181">
        <v>0</v>
      </c>
      <c r="FS1665" s="234" t="s">
        <v>137</v>
      </c>
      <c r="FT1665" s="181">
        <v>0</v>
      </c>
      <c r="FU1665" s="181">
        <v>0</v>
      </c>
      <c r="FV1665" s="359" t="s">
        <v>148</v>
      </c>
      <c r="FW1665" s="234" t="s">
        <v>137</v>
      </c>
      <c r="FX1665" s="181">
        <v>0</v>
      </c>
      <c r="FY1665" s="234" t="s">
        <v>137</v>
      </c>
      <c r="FZ1665" s="181">
        <v>0</v>
      </c>
      <c r="GA1665" s="181">
        <v>0</v>
      </c>
      <c r="GB1665" s="359" t="s">
        <v>148</v>
      </c>
      <c r="GC1665" s="234" t="s">
        <v>137</v>
      </c>
      <c r="GD1665" s="181">
        <v>0</v>
      </c>
      <c r="GE1665" s="234" t="s">
        <v>137</v>
      </c>
      <c r="GF1665" s="181">
        <v>0</v>
      </c>
      <c r="GG1665" s="181">
        <v>0</v>
      </c>
      <c r="GH1665" s="359" t="s">
        <v>148</v>
      </c>
      <c r="GI1665" s="234"/>
      <c r="GJ1665" s="181">
        <v>0</v>
      </c>
      <c r="GK1665" s="234" t="s">
        <v>137</v>
      </c>
      <c r="GL1665" s="181" t="s">
        <v>143</v>
      </c>
      <c r="GM1665" s="181" t="s">
        <v>1858</v>
      </c>
      <c r="GN1665" s="180" t="s">
        <v>146</v>
      </c>
      <c r="GO1665" s="272"/>
      <c r="GP1665" s="272"/>
      <c r="GQ1665" s="181" t="s">
        <v>145</v>
      </c>
      <c r="GR1665" s="181" t="s">
        <v>146</v>
      </c>
      <c r="GS1665" s="181"/>
      <c r="GT1665" s="181"/>
      <c r="GU1665" s="181"/>
      <c r="GV1665" s="181"/>
      <c r="GW1665" s="234"/>
      <c r="GX1665" s="181"/>
      <c r="GY1665" s="181"/>
      <c r="GZ1665" s="181"/>
      <c r="HA1665" s="181"/>
      <c r="HB1665" s="181"/>
      <c r="HC1665" s="181"/>
      <c r="HD1665" s="557" t="s">
        <v>132</v>
      </c>
      <c r="HE1665" s="550" t="s">
        <v>132</v>
      </c>
      <c r="HF1665" s="558" t="s">
        <v>132</v>
      </c>
      <c r="HG1665" s="550"/>
      <c r="HH1665" s="550"/>
      <c r="HI1665" s="558" t="s">
        <v>132</v>
      </c>
      <c r="HJ1665" s="558" t="s">
        <v>148</v>
      </c>
      <c r="HK1665" s="550"/>
    </row>
    <row r="1666" spans="1:219" s="162"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2" customFormat="1" ht="115" customHeight="1">
      <c r="A1667" s="337" t="s">
        <v>17434</v>
      </c>
      <c r="B1667" s="181" t="s">
        <v>10349</v>
      </c>
      <c r="C1667" s="181" t="s">
        <v>10450</v>
      </c>
      <c r="D1667" s="195" t="s">
        <v>125</v>
      </c>
      <c r="E1667" s="181" t="s">
        <v>132</v>
      </c>
      <c r="F1667" s="181" t="s">
        <v>137</v>
      </c>
      <c r="G1667" s="234" t="s">
        <v>137</v>
      </c>
      <c r="H1667" s="181" t="s">
        <v>132</v>
      </c>
      <c r="I1667" s="234" t="s">
        <v>137</v>
      </c>
      <c r="J1667" s="234" t="s">
        <v>137</v>
      </c>
      <c r="K1667" s="355" t="s">
        <v>138</v>
      </c>
      <c r="L1667" s="181" t="s">
        <v>137</v>
      </c>
      <c r="M1667" s="434" t="s">
        <v>137</v>
      </c>
      <c r="N1667" s="181" t="s">
        <v>138</v>
      </c>
      <c r="O1667" s="181" t="s">
        <v>137</v>
      </c>
      <c r="P1667" s="234" t="s">
        <v>137</v>
      </c>
      <c r="Q1667" s="181" t="s">
        <v>132</v>
      </c>
      <c r="R1667" s="181" t="s">
        <v>137</v>
      </c>
      <c r="S1667" s="234" t="s">
        <v>137</v>
      </c>
      <c r="T1667" s="181" t="s">
        <v>138</v>
      </c>
      <c r="U1667" s="181" t="s">
        <v>132</v>
      </c>
      <c r="V1667" s="234" t="s">
        <v>15652</v>
      </c>
      <c r="W1667" s="181" t="s">
        <v>132</v>
      </c>
      <c r="X1667" s="181" t="s">
        <v>137</v>
      </c>
      <c r="Y1667" s="234" t="s">
        <v>137</v>
      </c>
      <c r="Z1667" s="181" t="s">
        <v>138</v>
      </c>
      <c r="AA1667" s="181" t="s">
        <v>132</v>
      </c>
      <c r="AB1667" s="234" t="s">
        <v>19445</v>
      </c>
      <c r="AC1667" s="181"/>
      <c r="AD1667" s="181"/>
      <c r="AE1667" s="234"/>
      <c r="AF1667" s="201" t="s">
        <v>148</v>
      </c>
      <c r="AG1667" s="181" t="s">
        <v>132</v>
      </c>
      <c r="AH1667" s="246" t="s">
        <v>15653</v>
      </c>
      <c r="AI1667" s="181" t="s">
        <v>132</v>
      </c>
      <c r="AJ1667" s="181" t="s">
        <v>137</v>
      </c>
      <c r="AK1667" s="234" t="s">
        <v>137</v>
      </c>
      <c r="AL1667" s="181" t="s">
        <v>132</v>
      </c>
      <c r="AM1667" s="181" t="s">
        <v>137</v>
      </c>
      <c r="AN1667" s="234" t="s">
        <v>137</v>
      </c>
      <c r="AO1667" s="181" t="s">
        <v>138</v>
      </c>
      <c r="AP1667" s="234" t="s">
        <v>137</v>
      </c>
      <c r="AQ1667" s="234" t="s">
        <v>137</v>
      </c>
      <c r="AR1667" s="181" t="s">
        <v>132</v>
      </c>
      <c r="AS1667" s="234" t="s">
        <v>137</v>
      </c>
      <c r="AT1667" s="234" t="s">
        <v>137</v>
      </c>
      <c r="AU1667" s="181" t="s">
        <v>132</v>
      </c>
      <c r="AV1667" s="181" t="s">
        <v>137</v>
      </c>
      <c r="AW1667" s="234" t="s">
        <v>137</v>
      </c>
      <c r="AX1667" s="181" t="s">
        <v>132</v>
      </c>
      <c r="AY1667" s="181" t="s">
        <v>137</v>
      </c>
      <c r="AZ1667" s="234" t="s">
        <v>137</v>
      </c>
      <c r="BA1667" s="181" t="s">
        <v>132</v>
      </c>
      <c r="BB1667" s="181" t="s">
        <v>137</v>
      </c>
      <c r="BC1667" s="234" t="s">
        <v>137</v>
      </c>
      <c r="BD1667" s="181">
        <v>10</v>
      </c>
      <c r="BE1667" s="181">
        <v>2</v>
      </c>
      <c r="BF1667" s="357">
        <v>0.2</v>
      </c>
      <c r="BG1667" s="234" t="s">
        <v>15654</v>
      </c>
      <c r="BH1667" s="181">
        <v>0</v>
      </c>
      <c r="BI1667" s="234"/>
      <c r="BJ1667" s="181">
        <v>4</v>
      </c>
      <c r="BK1667" s="181">
        <v>0</v>
      </c>
      <c r="BL1667" s="357">
        <v>0</v>
      </c>
      <c r="BM1667" s="234" t="s">
        <v>17435</v>
      </c>
      <c r="BN1667" s="181">
        <v>0</v>
      </c>
      <c r="BO1667" s="234" t="s">
        <v>137</v>
      </c>
      <c r="BP1667" s="181">
        <v>3</v>
      </c>
      <c r="BQ1667" s="181">
        <v>0</v>
      </c>
      <c r="BR1667" s="357">
        <v>0</v>
      </c>
      <c r="BS1667" s="234" t="s">
        <v>10451</v>
      </c>
      <c r="BT1667" s="181">
        <v>2</v>
      </c>
      <c r="BU1667" s="234" t="s">
        <v>10943</v>
      </c>
      <c r="BV1667" s="181">
        <v>0</v>
      </c>
      <c r="BW1667" s="181">
        <v>0</v>
      </c>
      <c r="BX1667" s="358" t="s">
        <v>148</v>
      </c>
      <c r="BY1667" s="234"/>
      <c r="BZ1667" s="181">
        <v>0</v>
      </c>
      <c r="CA1667" s="234" t="s">
        <v>137</v>
      </c>
      <c r="CB1667" s="181">
        <v>0</v>
      </c>
      <c r="CC1667" s="181">
        <v>0</v>
      </c>
      <c r="CD1667" s="358" t="s">
        <v>148</v>
      </c>
      <c r="CE1667" s="234" t="s">
        <v>137</v>
      </c>
      <c r="CF1667" s="181">
        <v>0</v>
      </c>
      <c r="CG1667" s="234" t="s">
        <v>137</v>
      </c>
      <c r="CH1667" s="181">
        <v>3</v>
      </c>
      <c r="CI1667" s="181">
        <v>3</v>
      </c>
      <c r="CJ1667" s="358">
        <v>1</v>
      </c>
      <c r="CK1667" s="181" t="s">
        <v>137</v>
      </c>
      <c r="CL1667" s="181">
        <v>0</v>
      </c>
      <c r="CM1667" s="234" t="s">
        <v>137</v>
      </c>
      <c r="CN1667" s="181">
        <v>2</v>
      </c>
      <c r="CO1667" s="181">
        <v>1</v>
      </c>
      <c r="CP1667" s="358">
        <v>0.5</v>
      </c>
      <c r="CQ1667" s="234" t="s">
        <v>15655</v>
      </c>
      <c r="CR1667" s="181">
        <v>0</v>
      </c>
      <c r="CS1667" s="234" t="s">
        <v>137</v>
      </c>
      <c r="CT1667" s="181">
        <v>0</v>
      </c>
      <c r="CU1667" s="181">
        <v>0</v>
      </c>
      <c r="CV1667" s="358" t="s">
        <v>148</v>
      </c>
      <c r="CW1667" s="234" t="s">
        <v>137</v>
      </c>
      <c r="CX1667" s="181">
        <v>0</v>
      </c>
      <c r="CY1667" s="234" t="s">
        <v>137</v>
      </c>
      <c r="CZ1667" s="181">
        <v>0</v>
      </c>
      <c r="DA1667" s="181">
        <v>0</v>
      </c>
      <c r="DB1667" s="358" t="s">
        <v>148</v>
      </c>
      <c r="DC1667" s="234" t="s">
        <v>137</v>
      </c>
      <c r="DD1667" s="181">
        <v>0</v>
      </c>
      <c r="DE1667" s="234" t="s">
        <v>137</v>
      </c>
      <c r="DF1667" s="181">
        <v>0</v>
      </c>
      <c r="DG1667" s="181">
        <v>0</v>
      </c>
      <c r="DH1667" s="358" t="s">
        <v>148</v>
      </c>
      <c r="DI1667" s="234" t="s">
        <v>137</v>
      </c>
      <c r="DJ1667" s="181">
        <v>0</v>
      </c>
      <c r="DK1667" s="234" t="s">
        <v>137</v>
      </c>
      <c r="DL1667" s="181">
        <v>0</v>
      </c>
      <c r="DM1667" s="181">
        <v>0</v>
      </c>
      <c r="DN1667" s="358" t="s">
        <v>148</v>
      </c>
      <c r="DO1667" s="234" t="s">
        <v>137</v>
      </c>
      <c r="DP1667" s="181">
        <v>0</v>
      </c>
      <c r="DQ1667" s="234" t="s">
        <v>137</v>
      </c>
      <c r="DR1667" s="181">
        <v>47</v>
      </c>
      <c r="DS1667" s="181">
        <v>0</v>
      </c>
      <c r="DT1667" s="358">
        <v>0</v>
      </c>
      <c r="DU1667" s="234" t="s">
        <v>15656</v>
      </c>
      <c r="DV1667" s="181">
        <v>0</v>
      </c>
      <c r="DW1667" s="234" t="s">
        <v>137</v>
      </c>
      <c r="DX1667" s="181">
        <v>0</v>
      </c>
      <c r="DY1667" s="181">
        <v>0</v>
      </c>
      <c r="DZ1667" s="357" t="s">
        <v>148</v>
      </c>
      <c r="EA1667" s="234" t="s">
        <v>137</v>
      </c>
      <c r="EB1667" s="181">
        <v>0</v>
      </c>
      <c r="EC1667" s="234" t="s">
        <v>137</v>
      </c>
      <c r="ED1667" s="181">
        <v>0</v>
      </c>
      <c r="EE1667" s="181">
        <v>0</v>
      </c>
      <c r="EF1667" s="357" t="s">
        <v>148</v>
      </c>
      <c r="EG1667" s="234" t="s">
        <v>137</v>
      </c>
      <c r="EH1667" s="181">
        <v>0</v>
      </c>
      <c r="EI1667" s="234" t="s">
        <v>137</v>
      </c>
      <c r="EJ1667" s="181">
        <v>3</v>
      </c>
      <c r="EK1667" s="181">
        <v>0</v>
      </c>
      <c r="EL1667" s="357">
        <v>0</v>
      </c>
      <c r="EM1667" s="234" t="s">
        <v>15657</v>
      </c>
      <c r="EN1667" s="181">
        <v>3</v>
      </c>
      <c r="EO1667" s="234" t="s">
        <v>17436</v>
      </c>
      <c r="EP1667" s="181">
        <v>0</v>
      </c>
      <c r="EQ1667" s="181">
        <v>0</v>
      </c>
      <c r="ER1667" s="358" t="s">
        <v>148</v>
      </c>
      <c r="ES1667" s="234" t="s">
        <v>137</v>
      </c>
      <c r="ET1667" s="181">
        <v>0</v>
      </c>
      <c r="EU1667" s="234" t="s">
        <v>137</v>
      </c>
      <c r="EV1667" s="181">
        <v>11</v>
      </c>
      <c r="EW1667" s="181">
        <v>8</v>
      </c>
      <c r="EX1667" s="359">
        <v>0.72727272727272729</v>
      </c>
      <c r="EY1667" s="234" t="s">
        <v>15658</v>
      </c>
      <c r="EZ1667" s="181">
        <v>3</v>
      </c>
      <c r="FA1667" s="234" t="s">
        <v>15659</v>
      </c>
      <c r="FB1667" s="181">
        <v>1</v>
      </c>
      <c r="FC1667" s="181">
        <v>0</v>
      </c>
      <c r="FD1667" s="359">
        <v>0</v>
      </c>
      <c r="FE1667" s="234" t="s">
        <v>15660</v>
      </c>
      <c r="FF1667" s="181">
        <v>1</v>
      </c>
      <c r="FG1667" s="234" t="s">
        <v>15661</v>
      </c>
      <c r="FH1667" s="181">
        <v>0</v>
      </c>
      <c r="FI1667" s="181">
        <v>0</v>
      </c>
      <c r="FJ1667" s="359" t="s">
        <v>148</v>
      </c>
      <c r="FK1667" s="234" t="s">
        <v>137</v>
      </c>
      <c r="FL1667" s="181">
        <v>0</v>
      </c>
      <c r="FM1667" s="234" t="s">
        <v>137</v>
      </c>
      <c r="FN1667" s="181">
        <v>0</v>
      </c>
      <c r="FO1667" s="181">
        <v>0</v>
      </c>
      <c r="FP1667" s="359" t="s">
        <v>148</v>
      </c>
      <c r="FQ1667" s="234" t="s">
        <v>137</v>
      </c>
      <c r="FR1667" s="181">
        <v>0</v>
      </c>
      <c r="FS1667" s="234" t="s">
        <v>137</v>
      </c>
      <c r="FT1667" s="181">
        <v>0</v>
      </c>
      <c r="FU1667" s="181">
        <v>0</v>
      </c>
      <c r="FV1667" s="359" t="s">
        <v>148</v>
      </c>
      <c r="FW1667" s="234" t="s">
        <v>137</v>
      </c>
      <c r="FX1667" s="181">
        <v>0</v>
      </c>
      <c r="FY1667" s="234" t="s">
        <v>137</v>
      </c>
      <c r="FZ1667" s="181">
        <v>3</v>
      </c>
      <c r="GA1667" s="181">
        <v>1</v>
      </c>
      <c r="GB1667" s="359">
        <v>0.33333333333333331</v>
      </c>
      <c r="GC1667" s="234" t="s">
        <v>15662</v>
      </c>
      <c r="GD1667" s="181">
        <v>0</v>
      </c>
      <c r="GE1667" s="234" t="s">
        <v>137</v>
      </c>
      <c r="GF1667" s="181">
        <v>8</v>
      </c>
      <c r="GG1667" s="181">
        <v>0</v>
      </c>
      <c r="GH1667" s="359">
        <v>0</v>
      </c>
      <c r="GI1667" s="234" t="s">
        <v>15663</v>
      </c>
      <c r="GJ1667" s="181">
        <v>1</v>
      </c>
      <c r="GK1667" s="234" t="s">
        <v>15664</v>
      </c>
      <c r="GL1667" s="181" t="s">
        <v>143</v>
      </c>
      <c r="GM1667" s="181" t="s">
        <v>1858</v>
      </c>
      <c r="GN1667" s="180" t="s">
        <v>146</v>
      </c>
      <c r="GO1667" s="272"/>
      <c r="GP1667" s="272"/>
      <c r="GQ1667" s="181" t="s">
        <v>145</v>
      </c>
      <c r="GR1667" s="181" t="s">
        <v>146</v>
      </c>
      <c r="GS1667" s="181"/>
      <c r="GT1667" s="181"/>
      <c r="GU1667" s="181"/>
      <c r="GV1667" s="181"/>
      <c r="GW1667" s="234"/>
      <c r="GX1667" s="181"/>
      <c r="GY1667" s="181"/>
      <c r="GZ1667" s="181"/>
      <c r="HA1667" s="181"/>
      <c r="HB1667" s="181"/>
      <c r="HC1667" s="181"/>
      <c r="HD1667" s="557"/>
      <c r="HE1667" s="550"/>
      <c r="HF1667" s="558" t="s">
        <v>132</v>
      </c>
      <c r="HG1667" s="550"/>
      <c r="HH1667" s="550"/>
      <c r="HI1667" s="558" t="s">
        <v>132</v>
      </c>
      <c r="HJ1667" s="558" t="s">
        <v>148</v>
      </c>
      <c r="HK1667" s="550"/>
    </row>
    <row r="1668" spans="1:219" s="164" customFormat="1" ht="115" customHeight="1">
      <c r="A1668" s="337">
        <v>464040</v>
      </c>
      <c r="B1668" s="181" t="s">
        <v>10349</v>
      </c>
      <c r="C1668" s="181" t="s">
        <v>10452</v>
      </c>
      <c r="D1668" s="195" t="s">
        <v>118</v>
      </c>
      <c r="E1668" s="181" t="s">
        <v>132</v>
      </c>
      <c r="F1668" s="181" t="s">
        <v>137</v>
      </c>
      <c r="G1668" s="234" t="s">
        <v>137</v>
      </c>
      <c r="H1668" s="181" t="s">
        <v>132</v>
      </c>
      <c r="I1668" s="234"/>
      <c r="J1668" s="234" t="s">
        <v>137</v>
      </c>
      <c r="K1668" s="355" t="s">
        <v>138</v>
      </c>
      <c r="L1668" s="181" t="s">
        <v>137</v>
      </c>
      <c r="M1668" s="434" t="s">
        <v>137</v>
      </c>
      <c r="N1668" s="181" t="s">
        <v>138</v>
      </c>
      <c r="O1668" s="181" t="s">
        <v>137</v>
      </c>
      <c r="P1668" s="234" t="s">
        <v>137</v>
      </c>
      <c r="Q1668" s="181" t="s">
        <v>132</v>
      </c>
      <c r="R1668" s="181" t="s">
        <v>137</v>
      </c>
      <c r="S1668" s="234" t="s">
        <v>137</v>
      </c>
      <c r="T1668" s="181" t="s">
        <v>132</v>
      </c>
      <c r="U1668" s="234" t="s">
        <v>137</v>
      </c>
      <c r="V1668" s="234" t="s">
        <v>137</v>
      </c>
      <c r="W1668" s="181" t="s">
        <v>132</v>
      </c>
      <c r="X1668" s="181" t="s">
        <v>137</v>
      </c>
      <c r="Y1668" s="234" t="s">
        <v>137</v>
      </c>
      <c r="Z1668" s="181" t="s">
        <v>132</v>
      </c>
      <c r="AA1668" s="181" t="s">
        <v>137</v>
      </c>
      <c r="AB1668" s="234" t="s">
        <v>137</v>
      </c>
      <c r="AC1668" s="181" t="s">
        <v>132</v>
      </c>
      <c r="AD1668" s="181" t="s">
        <v>137</v>
      </c>
      <c r="AE1668" s="234" t="s">
        <v>137</v>
      </c>
      <c r="AF1668" s="201" t="s">
        <v>148</v>
      </c>
      <c r="AG1668" s="181" t="s">
        <v>132</v>
      </c>
      <c r="AH1668" s="246" t="s">
        <v>15665</v>
      </c>
      <c r="AI1668" s="181" t="s">
        <v>138</v>
      </c>
      <c r="AJ1668" s="181" t="s">
        <v>137</v>
      </c>
      <c r="AK1668" s="234" t="s">
        <v>137</v>
      </c>
      <c r="AL1668" s="181" t="s">
        <v>132</v>
      </c>
      <c r="AM1668" s="181" t="s">
        <v>137</v>
      </c>
      <c r="AN1668" s="234" t="s">
        <v>137</v>
      </c>
      <c r="AO1668" s="181" t="s">
        <v>132</v>
      </c>
      <c r="AP1668" s="234" t="s">
        <v>137</v>
      </c>
      <c r="AQ1668" s="234" t="s">
        <v>137</v>
      </c>
      <c r="AR1668" s="181" t="s">
        <v>132</v>
      </c>
      <c r="AS1668" s="234" t="s">
        <v>137</v>
      </c>
      <c r="AT1668" s="234" t="s">
        <v>137</v>
      </c>
      <c r="AU1668" s="181" t="s">
        <v>132</v>
      </c>
      <c r="AV1668" s="181" t="s">
        <v>137</v>
      </c>
      <c r="AW1668" s="234" t="s">
        <v>137</v>
      </c>
      <c r="AX1668" s="181" t="s">
        <v>132</v>
      </c>
      <c r="AY1668" s="181" t="s">
        <v>137</v>
      </c>
      <c r="AZ1668" s="234" t="s">
        <v>137</v>
      </c>
      <c r="BA1668" s="181" t="s">
        <v>132</v>
      </c>
      <c r="BB1668" s="181" t="s">
        <v>137</v>
      </c>
      <c r="BC1668" s="234" t="s">
        <v>137</v>
      </c>
      <c r="BD1668" s="181">
        <v>2</v>
      </c>
      <c r="BE1668" s="181">
        <v>0</v>
      </c>
      <c r="BF1668" s="357">
        <v>0</v>
      </c>
      <c r="BG1668" s="234" t="s">
        <v>1484</v>
      </c>
      <c r="BH1668" s="181">
        <v>0</v>
      </c>
      <c r="BI1668" s="234" t="s">
        <v>137</v>
      </c>
      <c r="BJ1668" s="181">
        <v>3</v>
      </c>
      <c r="BK1668" s="181">
        <v>0</v>
      </c>
      <c r="BL1668" s="357">
        <v>0</v>
      </c>
      <c r="BM1668" s="234" t="s">
        <v>1484</v>
      </c>
      <c r="BN1668" s="181">
        <v>0</v>
      </c>
      <c r="BO1668" s="234" t="s">
        <v>137</v>
      </c>
      <c r="BP1668" s="181">
        <v>2</v>
      </c>
      <c r="BQ1668" s="181">
        <v>0</v>
      </c>
      <c r="BR1668" s="357">
        <v>0</v>
      </c>
      <c r="BS1668" s="234" t="s">
        <v>1484</v>
      </c>
      <c r="BT1668" s="181">
        <v>0</v>
      </c>
      <c r="BU1668" s="234" t="s">
        <v>137</v>
      </c>
      <c r="BV1668" s="181">
        <v>2</v>
      </c>
      <c r="BW1668" s="181">
        <v>0</v>
      </c>
      <c r="BX1668" s="358">
        <v>0</v>
      </c>
      <c r="BY1668" s="234" t="s">
        <v>1484</v>
      </c>
      <c r="BZ1668" s="181">
        <v>0</v>
      </c>
      <c r="CA1668" s="234" t="s">
        <v>137</v>
      </c>
      <c r="CB1668" s="181">
        <v>1</v>
      </c>
      <c r="CC1668" s="181">
        <v>0</v>
      </c>
      <c r="CD1668" s="358">
        <v>0</v>
      </c>
      <c r="CE1668" s="234" t="s">
        <v>17437</v>
      </c>
      <c r="CF1668" s="181">
        <v>0</v>
      </c>
      <c r="CG1668" s="234" t="s">
        <v>137</v>
      </c>
      <c r="CH1668" s="181">
        <v>2</v>
      </c>
      <c r="CI1668" s="181">
        <v>0</v>
      </c>
      <c r="CJ1668" s="358">
        <v>0</v>
      </c>
      <c r="CK1668" s="181" t="s">
        <v>17437</v>
      </c>
      <c r="CL1668" s="181">
        <v>0</v>
      </c>
      <c r="CM1668" s="234" t="s">
        <v>137</v>
      </c>
      <c r="CN1668" s="181">
        <v>2</v>
      </c>
      <c r="CO1668" s="181">
        <v>1</v>
      </c>
      <c r="CP1668" s="358">
        <v>0.5</v>
      </c>
      <c r="CQ1668" s="234" t="s">
        <v>1484</v>
      </c>
      <c r="CR1668" s="181">
        <v>0</v>
      </c>
      <c r="CS1668" s="234" t="s">
        <v>137</v>
      </c>
      <c r="CT1668" s="181">
        <v>2</v>
      </c>
      <c r="CU1668" s="181">
        <v>2</v>
      </c>
      <c r="CV1668" s="358">
        <v>1</v>
      </c>
      <c r="CW1668" s="234" t="s">
        <v>137</v>
      </c>
      <c r="CX1668" s="181">
        <v>0</v>
      </c>
      <c r="CY1668" s="234" t="s">
        <v>137</v>
      </c>
      <c r="CZ1668" s="181">
        <v>0</v>
      </c>
      <c r="DA1668" s="181">
        <v>0</v>
      </c>
      <c r="DB1668" s="358" t="s">
        <v>148</v>
      </c>
      <c r="DC1668" s="234" t="s">
        <v>137</v>
      </c>
      <c r="DD1668" s="181">
        <v>0</v>
      </c>
      <c r="DE1668" s="234" t="s">
        <v>137</v>
      </c>
      <c r="DF1668" s="181">
        <v>0</v>
      </c>
      <c r="DG1668" s="181">
        <v>0</v>
      </c>
      <c r="DH1668" s="358" t="s">
        <v>148</v>
      </c>
      <c r="DI1668" s="234" t="s">
        <v>137</v>
      </c>
      <c r="DJ1668" s="181">
        <v>0</v>
      </c>
      <c r="DK1668" s="234" t="s">
        <v>137</v>
      </c>
      <c r="DL1668" s="181">
        <v>0</v>
      </c>
      <c r="DM1668" s="181">
        <v>0</v>
      </c>
      <c r="DN1668" s="358" t="s">
        <v>148</v>
      </c>
      <c r="DO1668" s="234" t="s">
        <v>137</v>
      </c>
      <c r="DP1668" s="181">
        <v>0</v>
      </c>
      <c r="DQ1668" s="234" t="s">
        <v>137</v>
      </c>
      <c r="DR1668" s="181">
        <v>19</v>
      </c>
      <c r="DS1668" s="181">
        <v>0</v>
      </c>
      <c r="DT1668" s="358">
        <v>0</v>
      </c>
      <c r="DU1668" s="234" t="s">
        <v>1484</v>
      </c>
      <c r="DV1668" s="181">
        <v>0</v>
      </c>
      <c r="DW1668" s="234" t="s">
        <v>137</v>
      </c>
      <c r="DX1668" s="181">
        <v>0</v>
      </c>
      <c r="DY1668" s="181">
        <v>0</v>
      </c>
      <c r="DZ1668" s="357" t="s">
        <v>148</v>
      </c>
      <c r="EA1668" s="234" t="s">
        <v>137</v>
      </c>
      <c r="EB1668" s="181">
        <v>0</v>
      </c>
      <c r="EC1668" s="234" t="s">
        <v>137</v>
      </c>
      <c r="ED1668" s="181">
        <v>0</v>
      </c>
      <c r="EE1668" s="181">
        <v>0</v>
      </c>
      <c r="EF1668" s="357" t="s">
        <v>148</v>
      </c>
      <c r="EG1668" s="234" t="s">
        <v>137</v>
      </c>
      <c r="EH1668" s="181">
        <v>0</v>
      </c>
      <c r="EI1668" s="234" t="s">
        <v>137</v>
      </c>
      <c r="EJ1668" s="181">
        <v>2</v>
      </c>
      <c r="EK1668" s="181">
        <v>0</v>
      </c>
      <c r="EL1668" s="357">
        <v>0</v>
      </c>
      <c r="EM1668" s="234" t="s">
        <v>1484</v>
      </c>
      <c r="EN1668" s="181">
        <v>0</v>
      </c>
      <c r="EO1668" s="234" t="s">
        <v>137</v>
      </c>
      <c r="EP1668" s="181">
        <v>2</v>
      </c>
      <c r="EQ1668" s="181">
        <v>1</v>
      </c>
      <c r="ER1668" s="358">
        <v>0.5</v>
      </c>
      <c r="ES1668" s="234" t="s">
        <v>1484</v>
      </c>
      <c r="ET1668" s="181">
        <v>0</v>
      </c>
      <c r="EU1668" s="234" t="s">
        <v>137</v>
      </c>
      <c r="EV1668" s="181">
        <v>2</v>
      </c>
      <c r="EW1668" s="181">
        <v>0</v>
      </c>
      <c r="EX1668" s="359">
        <v>0</v>
      </c>
      <c r="EY1668" s="234" t="s">
        <v>1484</v>
      </c>
      <c r="EZ1668" s="181">
        <v>0</v>
      </c>
      <c r="FA1668" s="234" t="s">
        <v>137</v>
      </c>
      <c r="FB1668" s="181">
        <v>1</v>
      </c>
      <c r="FC1668" s="181">
        <v>0</v>
      </c>
      <c r="FD1668" s="359">
        <v>0</v>
      </c>
      <c r="FE1668" s="234" t="s">
        <v>1484</v>
      </c>
      <c r="FF1668" s="181">
        <v>1</v>
      </c>
      <c r="FG1668" s="234" t="s">
        <v>10453</v>
      </c>
      <c r="FH1668" s="181">
        <v>0</v>
      </c>
      <c r="FI1668" s="181">
        <v>0</v>
      </c>
      <c r="FJ1668" s="359" t="s">
        <v>148</v>
      </c>
      <c r="FK1668" s="234" t="s">
        <v>137</v>
      </c>
      <c r="FL1668" s="181">
        <v>0</v>
      </c>
      <c r="FM1668" s="234" t="s">
        <v>137</v>
      </c>
      <c r="FN1668" s="181">
        <v>0</v>
      </c>
      <c r="FO1668" s="181">
        <v>0</v>
      </c>
      <c r="FP1668" s="359" t="s">
        <v>148</v>
      </c>
      <c r="FQ1668" s="234" t="s">
        <v>137</v>
      </c>
      <c r="FR1668" s="181">
        <v>0</v>
      </c>
      <c r="FS1668" s="234" t="s">
        <v>137</v>
      </c>
      <c r="FT1668" s="181">
        <v>0</v>
      </c>
      <c r="FU1668" s="181">
        <v>0</v>
      </c>
      <c r="FV1668" s="359" t="s">
        <v>148</v>
      </c>
      <c r="FW1668" s="234" t="s">
        <v>137</v>
      </c>
      <c r="FX1668" s="181">
        <v>0</v>
      </c>
      <c r="FY1668" s="234" t="s">
        <v>137</v>
      </c>
      <c r="FZ1668" s="181">
        <v>1</v>
      </c>
      <c r="GA1668" s="181">
        <v>1</v>
      </c>
      <c r="GB1668" s="359">
        <v>1</v>
      </c>
      <c r="GC1668" s="234" t="s">
        <v>137</v>
      </c>
      <c r="GD1668" s="181">
        <v>0</v>
      </c>
      <c r="GE1668" s="234" t="s">
        <v>137</v>
      </c>
      <c r="GF1668" s="181">
        <v>0</v>
      </c>
      <c r="GG1668" s="181">
        <v>0</v>
      </c>
      <c r="GH1668" s="359" t="s">
        <v>148</v>
      </c>
      <c r="GI1668" s="234"/>
      <c r="GJ1668" s="181">
        <v>0</v>
      </c>
      <c r="GK1668" s="234" t="s">
        <v>137</v>
      </c>
      <c r="GL1668" s="181" t="s">
        <v>143</v>
      </c>
      <c r="GM1668" s="181" t="s">
        <v>1858</v>
      </c>
      <c r="GN1668" s="180" t="s">
        <v>146</v>
      </c>
      <c r="GO1668" s="272"/>
      <c r="GP1668" s="272"/>
      <c r="GQ1668" s="181" t="s">
        <v>145</v>
      </c>
      <c r="GR1668" s="181" t="s">
        <v>146</v>
      </c>
      <c r="GS1668" s="181"/>
      <c r="GT1668" s="181"/>
      <c r="GU1668" s="181"/>
      <c r="GV1668" s="181"/>
      <c r="GW1668" s="234"/>
      <c r="GX1668" s="181"/>
      <c r="GY1668" s="181"/>
      <c r="GZ1668" s="181"/>
      <c r="HA1668" s="181"/>
      <c r="HB1668" s="181"/>
      <c r="HC1668" s="181"/>
      <c r="HD1668" s="557" t="s">
        <v>132</v>
      </c>
      <c r="HE1668" s="550"/>
      <c r="HF1668" s="558" t="s">
        <v>132</v>
      </c>
      <c r="HG1668" s="550"/>
      <c r="HH1668" s="550"/>
      <c r="HI1668" s="558" t="s">
        <v>132</v>
      </c>
      <c r="HJ1668" s="558" t="s">
        <v>148</v>
      </c>
      <c r="HK1668" s="550"/>
    </row>
    <row r="1669" spans="1:219" s="164" customFormat="1" ht="115" customHeight="1">
      <c r="A1669" s="337">
        <v>464520</v>
      </c>
      <c r="B1669" s="181" t="s">
        <v>10349</v>
      </c>
      <c r="C1669" s="181" t="s">
        <v>10454</v>
      </c>
      <c r="D1669" s="195" t="s">
        <v>119</v>
      </c>
      <c r="E1669" s="181" t="s">
        <v>132</v>
      </c>
      <c r="F1669" s="181" t="s">
        <v>137</v>
      </c>
      <c r="G1669" s="234" t="s">
        <v>137</v>
      </c>
      <c r="H1669" s="181" t="s">
        <v>132</v>
      </c>
      <c r="I1669" s="234" t="s">
        <v>137</v>
      </c>
      <c r="J1669" s="234" t="s">
        <v>137</v>
      </c>
      <c r="K1669" s="355" t="s">
        <v>138</v>
      </c>
      <c r="L1669" s="181" t="s">
        <v>137</v>
      </c>
      <c r="M1669" s="434" t="s">
        <v>137</v>
      </c>
      <c r="N1669" s="181" t="s">
        <v>138</v>
      </c>
      <c r="O1669" s="181" t="s">
        <v>137</v>
      </c>
      <c r="P1669" s="234" t="s">
        <v>137</v>
      </c>
      <c r="Q1669" s="181" t="s">
        <v>132</v>
      </c>
      <c r="R1669" s="181" t="s">
        <v>137</v>
      </c>
      <c r="S1669" s="234" t="s">
        <v>137</v>
      </c>
      <c r="T1669" s="181" t="s">
        <v>132</v>
      </c>
      <c r="U1669" s="234" t="s">
        <v>137</v>
      </c>
      <c r="V1669" s="234" t="s">
        <v>137</v>
      </c>
      <c r="W1669" s="181" t="s">
        <v>132</v>
      </c>
      <c r="X1669" s="181" t="s">
        <v>137</v>
      </c>
      <c r="Y1669" s="234" t="s">
        <v>137</v>
      </c>
      <c r="Z1669" s="181" t="s">
        <v>132</v>
      </c>
      <c r="AA1669" s="181"/>
      <c r="AB1669" s="234"/>
      <c r="AC1669" s="181" t="s">
        <v>132</v>
      </c>
      <c r="AD1669" s="181" t="s">
        <v>137</v>
      </c>
      <c r="AE1669" s="234" t="s">
        <v>137</v>
      </c>
      <c r="AF1669" s="201" t="s">
        <v>148</v>
      </c>
      <c r="AG1669" s="181"/>
      <c r="AH1669" s="246"/>
      <c r="AI1669" s="181" t="s">
        <v>132</v>
      </c>
      <c r="AJ1669" s="181" t="s">
        <v>137</v>
      </c>
      <c r="AK1669" s="234" t="s">
        <v>137</v>
      </c>
      <c r="AL1669" s="181" t="s">
        <v>132</v>
      </c>
      <c r="AM1669" s="181" t="s">
        <v>137</v>
      </c>
      <c r="AN1669" s="234" t="s">
        <v>137</v>
      </c>
      <c r="AO1669" s="181" t="s">
        <v>132</v>
      </c>
      <c r="AP1669" s="234" t="s">
        <v>137</v>
      </c>
      <c r="AQ1669" s="234" t="s">
        <v>137</v>
      </c>
      <c r="AR1669" s="181" t="s">
        <v>132</v>
      </c>
      <c r="AS1669" s="234" t="s">
        <v>137</v>
      </c>
      <c r="AT1669" s="234" t="s">
        <v>137</v>
      </c>
      <c r="AU1669" s="181" t="s">
        <v>132</v>
      </c>
      <c r="AV1669" s="181" t="s">
        <v>137</v>
      </c>
      <c r="AW1669" s="234" t="s">
        <v>137</v>
      </c>
      <c r="AX1669" s="181" t="s">
        <v>138</v>
      </c>
      <c r="AY1669" s="181" t="s">
        <v>137</v>
      </c>
      <c r="AZ1669" s="234" t="s">
        <v>137</v>
      </c>
      <c r="BA1669" s="181" t="s">
        <v>132</v>
      </c>
      <c r="BB1669" s="181" t="s">
        <v>137</v>
      </c>
      <c r="BC1669" s="234" t="s">
        <v>137</v>
      </c>
      <c r="BD1669" s="181">
        <v>4</v>
      </c>
      <c r="BE1669" s="181">
        <v>2</v>
      </c>
      <c r="BF1669" s="357">
        <v>0.5</v>
      </c>
      <c r="BG1669" s="234" t="s">
        <v>10455</v>
      </c>
      <c r="BH1669" s="181">
        <v>0</v>
      </c>
      <c r="BI1669" s="234" t="s">
        <v>10456</v>
      </c>
      <c r="BJ1669" s="181">
        <v>1</v>
      </c>
      <c r="BK1669" s="181">
        <v>0</v>
      </c>
      <c r="BL1669" s="357">
        <v>0</v>
      </c>
      <c r="BM1669" s="234" t="s">
        <v>10455</v>
      </c>
      <c r="BN1669" s="181">
        <v>0</v>
      </c>
      <c r="BO1669" s="234" t="s">
        <v>137</v>
      </c>
      <c r="BP1669" s="181">
        <v>1</v>
      </c>
      <c r="BQ1669" s="181">
        <v>0</v>
      </c>
      <c r="BR1669" s="357">
        <v>0</v>
      </c>
      <c r="BS1669" s="234" t="s">
        <v>10455</v>
      </c>
      <c r="BT1669" s="181">
        <v>0</v>
      </c>
      <c r="BU1669" s="234" t="s">
        <v>137</v>
      </c>
      <c r="BV1669" s="181">
        <v>0</v>
      </c>
      <c r="BW1669" s="181">
        <v>0</v>
      </c>
      <c r="BX1669" s="358" t="s">
        <v>148</v>
      </c>
      <c r="BY1669" s="234"/>
      <c r="BZ1669" s="181">
        <v>0</v>
      </c>
      <c r="CA1669" s="234" t="s">
        <v>137</v>
      </c>
      <c r="CB1669" s="181">
        <v>0</v>
      </c>
      <c r="CC1669" s="181">
        <v>0</v>
      </c>
      <c r="CD1669" s="358" t="s">
        <v>148</v>
      </c>
      <c r="CE1669" s="234" t="s">
        <v>137</v>
      </c>
      <c r="CF1669" s="181">
        <v>0</v>
      </c>
      <c r="CG1669" s="234" t="s">
        <v>137</v>
      </c>
      <c r="CH1669" s="181">
        <v>0</v>
      </c>
      <c r="CI1669" s="181">
        <v>0</v>
      </c>
      <c r="CJ1669" s="358" t="s">
        <v>148</v>
      </c>
      <c r="CK1669" s="181" t="s">
        <v>137</v>
      </c>
      <c r="CL1669" s="181">
        <v>0</v>
      </c>
      <c r="CM1669" s="234" t="s">
        <v>137</v>
      </c>
      <c r="CN1669" s="181">
        <v>1</v>
      </c>
      <c r="CO1669" s="181">
        <v>1</v>
      </c>
      <c r="CP1669" s="358">
        <v>1</v>
      </c>
      <c r="CQ1669" s="234" t="s">
        <v>137</v>
      </c>
      <c r="CR1669" s="181">
        <v>0</v>
      </c>
      <c r="CS1669" s="234" t="s">
        <v>137</v>
      </c>
      <c r="CT1669" s="181">
        <v>0</v>
      </c>
      <c r="CU1669" s="181">
        <v>0</v>
      </c>
      <c r="CV1669" s="358" t="s">
        <v>148</v>
      </c>
      <c r="CW1669" s="234" t="s">
        <v>137</v>
      </c>
      <c r="CX1669" s="181">
        <v>0</v>
      </c>
      <c r="CY1669" s="234" t="s">
        <v>137</v>
      </c>
      <c r="CZ1669" s="181">
        <v>0</v>
      </c>
      <c r="DA1669" s="181">
        <v>0</v>
      </c>
      <c r="DB1669" s="358" t="s">
        <v>148</v>
      </c>
      <c r="DC1669" s="234" t="s">
        <v>137</v>
      </c>
      <c r="DD1669" s="181">
        <v>0</v>
      </c>
      <c r="DE1669" s="234" t="s">
        <v>137</v>
      </c>
      <c r="DF1669" s="181">
        <v>0</v>
      </c>
      <c r="DG1669" s="181">
        <v>0</v>
      </c>
      <c r="DH1669" s="358" t="s">
        <v>148</v>
      </c>
      <c r="DI1669" s="234" t="s">
        <v>137</v>
      </c>
      <c r="DJ1669" s="181">
        <v>0</v>
      </c>
      <c r="DK1669" s="234" t="s">
        <v>137</v>
      </c>
      <c r="DL1669" s="181">
        <v>1</v>
      </c>
      <c r="DM1669" s="181">
        <v>0</v>
      </c>
      <c r="DN1669" s="358">
        <v>0</v>
      </c>
      <c r="DO1669" s="234" t="s">
        <v>10457</v>
      </c>
      <c r="DP1669" s="181">
        <v>0</v>
      </c>
      <c r="DQ1669" s="234" t="s">
        <v>137</v>
      </c>
      <c r="DR1669" s="181">
        <v>27</v>
      </c>
      <c r="DS1669" s="181">
        <v>0</v>
      </c>
      <c r="DT1669" s="358">
        <v>0</v>
      </c>
      <c r="DU1669" s="234" t="s">
        <v>10455</v>
      </c>
      <c r="DV1669" s="181">
        <v>0</v>
      </c>
      <c r="DW1669" s="234" t="s">
        <v>137</v>
      </c>
      <c r="DX1669" s="181">
        <v>0</v>
      </c>
      <c r="DY1669" s="181">
        <v>0</v>
      </c>
      <c r="DZ1669" s="357" t="s">
        <v>148</v>
      </c>
      <c r="EA1669" s="234" t="s">
        <v>137</v>
      </c>
      <c r="EB1669" s="181">
        <v>0</v>
      </c>
      <c r="EC1669" s="234" t="s">
        <v>137</v>
      </c>
      <c r="ED1669" s="181">
        <v>0</v>
      </c>
      <c r="EE1669" s="181">
        <v>0</v>
      </c>
      <c r="EF1669" s="357" t="s">
        <v>148</v>
      </c>
      <c r="EG1669" s="234" t="s">
        <v>137</v>
      </c>
      <c r="EH1669" s="181">
        <v>0</v>
      </c>
      <c r="EI1669" s="234" t="s">
        <v>137</v>
      </c>
      <c r="EJ1669" s="181">
        <v>1</v>
      </c>
      <c r="EK1669" s="181">
        <v>0</v>
      </c>
      <c r="EL1669" s="357">
        <v>0</v>
      </c>
      <c r="EM1669" s="234" t="s">
        <v>10455</v>
      </c>
      <c r="EN1669" s="181">
        <v>1</v>
      </c>
      <c r="EO1669" s="234" t="s">
        <v>10458</v>
      </c>
      <c r="EP1669" s="181">
        <v>0</v>
      </c>
      <c r="EQ1669" s="181">
        <v>0</v>
      </c>
      <c r="ER1669" s="358" t="s">
        <v>148</v>
      </c>
      <c r="ES1669" s="234" t="s">
        <v>137</v>
      </c>
      <c r="ET1669" s="181">
        <v>0</v>
      </c>
      <c r="EU1669" s="234" t="s">
        <v>137</v>
      </c>
      <c r="EV1669" s="181">
        <v>2</v>
      </c>
      <c r="EW1669" s="181">
        <v>0</v>
      </c>
      <c r="EX1669" s="359">
        <v>0</v>
      </c>
      <c r="EY1669" s="234" t="s">
        <v>10455</v>
      </c>
      <c r="EZ1669" s="181">
        <v>1</v>
      </c>
      <c r="FA1669" s="234" t="s">
        <v>10459</v>
      </c>
      <c r="FB1669" s="181">
        <v>0</v>
      </c>
      <c r="FC1669" s="181">
        <v>0</v>
      </c>
      <c r="FD1669" s="359" t="s">
        <v>148</v>
      </c>
      <c r="FE1669" s="234" t="s">
        <v>137</v>
      </c>
      <c r="FF1669" s="181">
        <v>0</v>
      </c>
      <c r="FG1669" s="234" t="s">
        <v>137</v>
      </c>
      <c r="FH1669" s="181">
        <v>0</v>
      </c>
      <c r="FI1669" s="181">
        <v>0</v>
      </c>
      <c r="FJ1669" s="359" t="s">
        <v>148</v>
      </c>
      <c r="FK1669" s="234" t="s">
        <v>137</v>
      </c>
      <c r="FL1669" s="181">
        <v>0</v>
      </c>
      <c r="FM1669" s="234" t="s">
        <v>137</v>
      </c>
      <c r="FN1669" s="181">
        <v>0</v>
      </c>
      <c r="FO1669" s="181">
        <v>0</v>
      </c>
      <c r="FP1669" s="359" t="s">
        <v>148</v>
      </c>
      <c r="FQ1669" s="234" t="s">
        <v>137</v>
      </c>
      <c r="FR1669" s="181">
        <v>0</v>
      </c>
      <c r="FS1669" s="234" t="s">
        <v>137</v>
      </c>
      <c r="FT1669" s="181">
        <v>0</v>
      </c>
      <c r="FU1669" s="181">
        <v>0</v>
      </c>
      <c r="FV1669" s="359" t="s">
        <v>148</v>
      </c>
      <c r="FW1669" s="234" t="s">
        <v>137</v>
      </c>
      <c r="FX1669" s="181">
        <v>0</v>
      </c>
      <c r="FY1669" s="234" t="s">
        <v>137</v>
      </c>
      <c r="FZ1669" s="181">
        <v>2</v>
      </c>
      <c r="GA1669" s="181">
        <v>0</v>
      </c>
      <c r="GB1669" s="359">
        <v>0</v>
      </c>
      <c r="GC1669" s="234" t="s">
        <v>10455</v>
      </c>
      <c r="GD1669" s="181">
        <v>1</v>
      </c>
      <c r="GE1669" s="234" t="s">
        <v>10459</v>
      </c>
      <c r="GF1669" s="181">
        <v>5</v>
      </c>
      <c r="GG1669" s="181">
        <v>0</v>
      </c>
      <c r="GH1669" s="359">
        <v>0</v>
      </c>
      <c r="GI1669" s="234" t="s">
        <v>10455</v>
      </c>
      <c r="GJ1669" s="181">
        <v>0</v>
      </c>
      <c r="GK1669" s="234" t="s">
        <v>137</v>
      </c>
      <c r="GL1669" s="181" t="s">
        <v>143</v>
      </c>
      <c r="GM1669" s="181" t="s">
        <v>1858</v>
      </c>
      <c r="GN1669" s="180" t="s">
        <v>146</v>
      </c>
      <c r="GO1669" s="272"/>
      <c r="GP1669" s="272"/>
      <c r="GQ1669" s="181" t="s">
        <v>156</v>
      </c>
      <c r="GR1669" s="181" t="s">
        <v>146</v>
      </c>
      <c r="GS1669" s="181" t="s">
        <v>132</v>
      </c>
      <c r="GT1669" s="181" t="s">
        <v>132</v>
      </c>
      <c r="GU1669" s="181" t="s">
        <v>132</v>
      </c>
      <c r="GV1669" s="181"/>
      <c r="GW1669" s="234"/>
      <c r="GX1669" s="181" t="s">
        <v>132</v>
      </c>
      <c r="GY1669" s="181"/>
      <c r="GZ1669" s="181" t="s">
        <v>132</v>
      </c>
      <c r="HA1669" s="181"/>
      <c r="HB1669" s="181"/>
      <c r="HC1669" s="181"/>
      <c r="HD1669" s="557" t="s">
        <v>132</v>
      </c>
      <c r="HE1669" s="550" t="s">
        <v>132</v>
      </c>
      <c r="HF1669" s="558" t="s">
        <v>132</v>
      </c>
      <c r="HG1669" s="550"/>
      <c r="HH1669" s="550"/>
      <c r="HI1669" s="558" t="s">
        <v>132</v>
      </c>
      <c r="HJ1669" s="558" t="s">
        <v>148</v>
      </c>
      <c r="HK1669" s="550"/>
    </row>
    <row r="1670" spans="1:219" s="164" customFormat="1" ht="115" customHeight="1">
      <c r="A1670" s="337">
        <v>464686</v>
      </c>
      <c r="B1670" s="181" t="s">
        <v>10349</v>
      </c>
      <c r="C1670" s="181" t="s">
        <v>10460</v>
      </c>
      <c r="D1670" s="195" t="s">
        <v>118</v>
      </c>
      <c r="E1670" s="181"/>
      <c r="F1670" s="181"/>
      <c r="G1670" s="234" t="s">
        <v>137</v>
      </c>
      <c r="H1670" s="181" t="s">
        <v>132</v>
      </c>
      <c r="I1670" s="234" t="s">
        <v>137</v>
      </c>
      <c r="J1670" s="234" t="s">
        <v>137</v>
      </c>
      <c r="K1670" s="355" t="s">
        <v>138</v>
      </c>
      <c r="L1670" s="181" t="s">
        <v>137</v>
      </c>
      <c r="M1670" s="434" t="s">
        <v>137</v>
      </c>
      <c r="N1670" s="181" t="s">
        <v>132</v>
      </c>
      <c r="O1670" s="181" t="s">
        <v>137</v>
      </c>
      <c r="P1670" s="234" t="s">
        <v>137</v>
      </c>
      <c r="Q1670" s="181" t="s">
        <v>138</v>
      </c>
      <c r="R1670" s="181" t="s">
        <v>137</v>
      </c>
      <c r="S1670" s="234" t="s">
        <v>137</v>
      </c>
      <c r="T1670" s="181" t="s">
        <v>138</v>
      </c>
      <c r="U1670" s="234" t="s">
        <v>137</v>
      </c>
      <c r="V1670" s="234" t="s">
        <v>137</v>
      </c>
      <c r="W1670" s="181" t="s">
        <v>132</v>
      </c>
      <c r="X1670" s="181" t="s">
        <v>137</v>
      </c>
      <c r="Y1670" s="234" t="s">
        <v>137</v>
      </c>
      <c r="Z1670" s="181" t="s">
        <v>132</v>
      </c>
      <c r="AA1670" s="181" t="s">
        <v>137</v>
      </c>
      <c r="AB1670" s="234" t="s">
        <v>137</v>
      </c>
      <c r="AC1670" s="181" t="s">
        <v>132</v>
      </c>
      <c r="AD1670" s="181" t="s">
        <v>137</v>
      </c>
      <c r="AE1670" s="234" t="s">
        <v>137</v>
      </c>
      <c r="AF1670" s="201" t="s">
        <v>148</v>
      </c>
      <c r="AG1670" s="181" t="s">
        <v>132</v>
      </c>
      <c r="AH1670" s="246" t="s">
        <v>19446</v>
      </c>
      <c r="AI1670" s="181" t="s">
        <v>132</v>
      </c>
      <c r="AJ1670" s="181" t="s">
        <v>137</v>
      </c>
      <c r="AK1670" s="234" t="s">
        <v>137</v>
      </c>
      <c r="AL1670" s="181" t="s">
        <v>132</v>
      </c>
      <c r="AM1670" s="181" t="s">
        <v>137</v>
      </c>
      <c r="AN1670" s="234" t="s">
        <v>137</v>
      </c>
      <c r="AO1670" s="181" t="s">
        <v>132</v>
      </c>
      <c r="AP1670" s="234" t="s">
        <v>137</v>
      </c>
      <c r="AQ1670" s="234" t="s">
        <v>137</v>
      </c>
      <c r="AR1670" s="181" t="s">
        <v>132</v>
      </c>
      <c r="AS1670" s="234" t="s">
        <v>137</v>
      </c>
      <c r="AT1670" s="234" t="s">
        <v>137</v>
      </c>
      <c r="AU1670" s="181" t="s">
        <v>132</v>
      </c>
      <c r="AV1670" s="181" t="s">
        <v>137</v>
      </c>
      <c r="AW1670" s="234" t="s">
        <v>137</v>
      </c>
      <c r="AX1670" s="181" t="s">
        <v>132</v>
      </c>
      <c r="AY1670" s="181" t="s">
        <v>137</v>
      </c>
      <c r="AZ1670" s="234" t="s">
        <v>137</v>
      </c>
      <c r="BA1670" s="181" t="s">
        <v>132</v>
      </c>
      <c r="BB1670" s="181" t="s">
        <v>137</v>
      </c>
      <c r="BC1670" s="234" t="s">
        <v>137</v>
      </c>
      <c r="BD1670" s="181">
        <v>1</v>
      </c>
      <c r="BE1670" s="181">
        <v>0</v>
      </c>
      <c r="BF1670" s="357">
        <v>0</v>
      </c>
      <c r="BG1670" s="234" t="s">
        <v>10461</v>
      </c>
      <c r="BH1670" s="181">
        <v>0</v>
      </c>
      <c r="BI1670" s="234" t="s">
        <v>137</v>
      </c>
      <c r="BJ1670" s="181">
        <v>0</v>
      </c>
      <c r="BK1670" s="181">
        <v>0</v>
      </c>
      <c r="BL1670" s="357" t="s">
        <v>148</v>
      </c>
      <c r="BM1670" s="234" t="s">
        <v>137</v>
      </c>
      <c r="BN1670" s="181">
        <v>0</v>
      </c>
      <c r="BO1670" s="234" t="s">
        <v>137</v>
      </c>
      <c r="BP1670" s="181">
        <v>1</v>
      </c>
      <c r="BQ1670" s="181">
        <v>1</v>
      </c>
      <c r="BR1670" s="357">
        <v>1</v>
      </c>
      <c r="BS1670" s="234" t="s">
        <v>137</v>
      </c>
      <c r="BT1670" s="181">
        <v>0</v>
      </c>
      <c r="BU1670" s="234" t="s">
        <v>137</v>
      </c>
      <c r="BV1670" s="181">
        <v>0</v>
      </c>
      <c r="BW1670" s="181">
        <v>0</v>
      </c>
      <c r="BX1670" s="358" t="s">
        <v>148</v>
      </c>
      <c r="BY1670" s="234"/>
      <c r="BZ1670" s="181">
        <v>0</v>
      </c>
      <c r="CA1670" s="234" t="s">
        <v>137</v>
      </c>
      <c r="CB1670" s="181">
        <v>0</v>
      </c>
      <c r="CC1670" s="181">
        <v>0</v>
      </c>
      <c r="CD1670" s="358" t="s">
        <v>148</v>
      </c>
      <c r="CE1670" s="234" t="s">
        <v>137</v>
      </c>
      <c r="CF1670" s="181">
        <v>0</v>
      </c>
      <c r="CG1670" s="234" t="s">
        <v>137</v>
      </c>
      <c r="CH1670" s="181">
        <v>0</v>
      </c>
      <c r="CI1670" s="181">
        <v>0</v>
      </c>
      <c r="CJ1670" s="358" t="s">
        <v>148</v>
      </c>
      <c r="CK1670" s="181" t="s">
        <v>137</v>
      </c>
      <c r="CL1670" s="181">
        <v>0</v>
      </c>
      <c r="CM1670" s="234" t="s">
        <v>137</v>
      </c>
      <c r="CN1670" s="181">
        <v>1</v>
      </c>
      <c r="CO1670" s="181">
        <v>1</v>
      </c>
      <c r="CP1670" s="358">
        <v>1</v>
      </c>
      <c r="CQ1670" s="234" t="s">
        <v>137</v>
      </c>
      <c r="CR1670" s="181">
        <v>0</v>
      </c>
      <c r="CS1670" s="234" t="s">
        <v>137</v>
      </c>
      <c r="CT1670" s="181">
        <v>0</v>
      </c>
      <c r="CU1670" s="181">
        <v>0</v>
      </c>
      <c r="CV1670" s="358" t="s">
        <v>148</v>
      </c>
      <c r="CW1670" s="234" t="s">
        <v>137</v>
      </c>
      <c r="CX1670" s="181">
        <v>0</v>
      </c>
      <c r="CY1670" s="234" t="s">
        <v>137</v>
      </c>
      <c r="CZ1670" s="181">
        <v>0</v>
      </c>
      <c r="DA1670" s="181">
        <v>0</v>
      </c>
      <c r="DB1670" s="358" t="s">
        <v>148</v>
      </c>
      <c r="DC1670" s="234" t="s">
        <v>137</v>
      </c>
      <c r="DD1670" s="181">
        <v>0</v>
      </c>
      <c r="DE1670" s="234" t="s">
        <v>137</v>
      </c>
      <c r="DF1670" s="181">
        <v>0</v>
      </c>
      <c r="DG1670" s="181">
        <v>0</v>
      </c>
      <c r="DH1670" s="358" t="s">
        <v>148</v>
      </c>
      <c r="DI1670" s="234" t="s">
        <v>137</v>
      </c>
      <c r="DJ1670" s="181">
        <v>0</v>
      </c>
      <c r="DK1670" s="234" t="s">
        <v>137</v>
      </c>
      <c r="DL1670" s="181">
        <v>0</v>
      </c>
      <c r="DM1670" s="181">
        <v>0</v>
      </c>
      <c r="DN1670" s="358" t="s">
        <v>148</v>
      </c>
      <c r="DO1670" s="234" t="s">
        <v>137</v>
      </c>
      <c r="DP1670" s="181">
        <v>0</v>
      </c>
      <c r="DQ1670" s="234" t="s">
        <v>137</v>
      </c>
      <c r="DR1670" s="181">
        <v>16</v>
      </c>
      <c r="DS1670" s="181">
        <v>0</v>
      </c>
      <c r="DT1670" s="358">
        <v>0</v>
      </c>
      <c r="DU1670" s="234" t="s">
        <v>17438</v>
      </c>
      <c r="DV1670" s="181">
        <v>0</v>
      </c>
      <c r="DW1670" s="234" t="s">
        <v>137</v>
      </c>
      <c r="DX1670" s="181">
        <v>1</v>
      </c>
      <c r="DY1670" s="181">
        <v>0</v>
      </c>
      <c r="DZ1670" s="357">
        <v>0</v>
      </c>
      <c r="EA1670" s="234" t="s">
        <v>10462</v>
      </c>
      <c r="EB1670" s="181">
        <v>0</v>
      </c>
      <c r="EC1670" s="234" t="s">
        <v>137</v>
      </c>
      <c r="ED1670" s="181">
        <v>0</v>
      </c>
      <c r="EE1670" s="181">
        <v>0</v>
      </c>
      <c r="EF1670" s="357" t="s">
        <v>148</v>
      </c>
      <c r="EG1670" s="234" t="s">
        <v>137</v>
      </c>
      <c r="EH1670" s="181">
        <v>0</v>
      </c>
      <c r="EI1670" s="234" t="s">
        <v>137</v>
      </c>
      <c r="EJ1670" s="181">
        <v>1</v>
      </c>
      <c r="EK1670" s="181">
        <v>0</v>
      </c>
      <c r="EL1670" s="357">
        <v>0</v>
      </c>
      <c r="EM1670" s="234" t="s">
        <v>17439</v>
      </c>
      <c r="EN1670" s="181">
        <v>1</v>
      </c>
      <c r="EO1670" s="234" t="s">
        <v>10463</v>
      </c>
      <c r="EP1670" s="181">
        <v>0</v>
      </c>
      <c r="EQ1670" s="181">
        <v>0</v>
      </c>
      <c r="ER1670" s="358" t="s">
        <v>148</v>
      </c>
      <c r="ES1670" s="234" t="s">
        <v>137</v>
      </c>
      <c r="ET1670" s="181">
        <v>0</v>
      </c>
      <c r="EU1670" s="234" t="s">
        <v>137</v>
      </c>
      <c r="EV1670" s="181">
        <v>1</v>
      </c>
      <c r="EW1670" s="181">
        <v>0</v>
      </c>
      <c r="EX1670" s="359">
        <v>0</v>
      </c>
      <c r="EY1670" s="234" t="s">
        <v>13817</v>
      </c>
      <c r="EZ1670" s="181">
        <v>1</v>
      </c>
      <c r="FA1670" s="234" t="s">
        <v>13818</v>
      </c>
      <c r="FB1670" s="181">
        <v>0</v>
      </c>
      <c r="FC1670" s="181">
        <v>0</v>
      </c>
      <c r="FD1670" s="359" t="s">
        <v>148</v>
      </c>
      <c r="FE1670" s="234" t="s">
        <v>137</v>
      </c>
      <c r="FF1670" s="181">
        <v>0</v>
      </c>
      <c r="FG1670" s="234" t="s">
        <v>137</v>
      </c>
      <c r="FH1670" s="181">
        <v>0</v>
      </c>
      <c r="FI1670" s="181">
        <v>0</v>
      </c>
      <c r="FJ1670" s="359" t="s">
        <v>148</v>
      </c>
      <c r="FK1670" s="234" t="s">
        <v>137</v>
      </c>
      <c r="FL1670" s="181">
        <v>0</v>
      </c>
      <c r="FM1670" s="234" t="s">
        <v>137</v>
      </c>
      <c r="FN1670" s="181">
        <v>0</v>
      </c>
      <c r="FO1670" s="181">
        <v>0</v>
      </c>
      <c r="FP1670" s="359" t="s">
        <v>148</v>
      </c>
      <c r="FQ1670" s="234" t="s">
        <v>137</v>
      </c>
      <c r="FR1670" s="181">
        <v>0</v>
      </c>
      <c r="FS1670" s="234" t="s">
        <v>137</v>
      </c>
      <c r="FT1670" s="181">
        <v>0</v>
      </c>
      <c r="FU1670" s="181">
        <v>0</v>
      </c>
      <c r="FV1670" s="359" t="s">
        <v>148</v>
      </c>
      <c r="FW1670" s="234" t="s">
        <v>137</v>
      </c>
      <c r="FX1670" s="181">
        <v>0</v>
      </c>
      <c r="FY1670" s="234" t="s">
        <v>137</v>
      </c>
      <c r="FZ1670" s="181">
        <v>3</v>
      </c>
      <c r="GA1670" s="181">
        <v>2</v>
      </c>
      <c r="GB1670" s="359">
        <v>0.66700000000000004</v>
      </c>
      <c r="GC1670" s="234" t="s">
        <v>10464</v>
      </c>
      <c r="GD1670" s="181">
        <v>0</v>
      </c>
      <c r="GE1670" s="234" t="s">
        <v>137</v>
      </c>
      <c r="GF1670" s="181">
        <v>0</v>
      </c>
      <c r="GG1670" s="181">
        <v>0</v>
      </c>
      <c r="GH1670" s="359" t="s">
        <v>148</v>
      </c>
      <c r="GI1670" s="234"/>
      <c r="GJ1670" s="181">
        <v>0</v>
      </c>
      <c r="GK1670" s="234" t="s">
        <v>137</v>
      </c>
      <c r="GL1670" s="181" t="s">
        <v>143</v>
      </c>
      <c r="GM1670" s="181" t="s">
        <v>1858</v>
      </c>
      <c r="GN1670" s="181" t="s">
        <v>146</v>
      </c>
      <c r="GO1670" s="234"/>
      <c r="GP1670" s="234"/>
      <c r="GQ1670" s="181" t="s">
        <v>145</v>
      </c>
      <c r="GR1670" s="181" t="s">
        <v>146</v>
      </c>
      <c r="GS1670" s="181"/>
      <c r="GT1670" s="181"/>
      <c r="GU1670" s="181"/>
      <c r="GV1670" s="181"/>
      <c r="GW1670" s="234"/>
      <c r="GX1670" s="181"/>
      <c r="GY1670" s="181"/>
      <c r="GZ1670" s="181"/>
      <c r="HA1670" s="181"/>
      <c r="HB1670" s="181"/>
      <c r="HC1670" s="181"/>
      <c r="HD1670" s="557" t="s">
        <v>132</v>
      </c>
      <c r="HE1670" s="550" t="s">
        <v>132</v>
      </c>
      <c r="HF1670" s="558" t="s">
        <v>132</v>
      </c>
      <c r="HG1670" s="550"/>
      <c r="HH1670" s="550"/>
      <c r="HI1670" s="558" t="s">
        <v>132</v>
      </c>
      <c r="HJ1670" s="558" t="s">
        <v>148</v>
      </c>
      <c r="HK1670" s="550"/>
    </row>
    <row r="1671" spans="1:219" s="164" customFormat="1" ht="115" customHeight="1">
      <c r="A1671" s="180">
        <v>464821</v>
      </c>
      <c r="B1671" s="181" t="s">
        <v>10349</v>
      </c>
      <c r="C1671" s="181" t="s">
        <v>10465</v>
      </c>
      <c r="D1671" s="195" t="s">
        <v>115</v>
      </c>
      <c r="E1671" s="181" t="s">
        <v>138</v>
      </c>
      <c r="F1671" s="181"/>
      <c r="G1671" s="234"/>
      <c r="H1671" s="181" t="s">
        <v>132</v>
      </c>
      <c r="I1671" s="234" t="s">
        <v>137</v>
      </c>
      <c r="J1671" s="234" t="s">
        <v>137</v>
      </c>
      <c r="K1671" s="355" t="s">
        <v>138</v>
      </c>
      <c r="L1671" s="181" t="s">
        <v>137</v>
      </c>
      <c r="M1671" s="434"/>
      <c r="N1671" s="181" t="s">
        <v>138</v>
      </c>
      <c r="O1671" s="181" t="s">
        <v>137</v>
      </c>
      <c r="P1671" s="234" t="s">
        <v>137</v>
      </c>
      <c r="Q1671" s="181" t="s">
        <v>132</v>
      </c>
      <c r="R1671" s="181" t="s">
        <v>137</v>
      </c>
      <c r="S1671" s="234" t="s">
        <v>137</v>
      </c>
      <c r="T1671" s="181" t="s">
        <v>138</v>
      </c>
      <c r="U1671" s="234" t="s">
        <v>137</v>
      </c>
      <c r="V1671" s="234" t="s">
        <v>137</v>
      </c>
      <c r="W1671" s="181" t="s">
        <v>132</v>
      </c>
      <c r="X1671" s="181" t="s">
        <v>137</v>
      </c>
      <c r="Y1671" s="234" t="s">
        <v>137</v>
      </c>
      <c r="Z1671" s="181" t="s">
        <v>132</v>
      </c>
      <c r="AA1671" s="181"/>
      <c r="AB1671" s="234"/>
      <c r="AC1671" s="181" t="s">
        <v>132</v>
      </c>
      <c r="AD1671" s="181" t="s">
        <v>137</v>
      </c>
      <c r="AE1671" s="234" t="s">
        <v>137</v>
      </c>
      <c r="AF1671" s="201" t="s">
        <v>148</v>
      </c>
      <c r="AG1671" s="181"/>
      <c r="AH1671" s="246"/>
      <c r="AI1671" s="181" t="s">
        <v>138</v>
      </c>
      <c r="AJ1671" s="181" t="s">
        <v>132</v>
      </c>
      <c r="AK1671" s="234" t="s">
        <v>10466</v>
      </c>
      <c r="AL1671" s="181" t="s">
        <v>138</v>
      </c>
      <c r="AM1671" s="181" t="s">
        <v>137</v>
      </c>
      <c r="AN1671" s="234" t="s">
        <v>137</v>
      </c>
      <c r="AO1671" s="181" t="s">
        <v>132</v>
      </c>
      <c r="AP1671" s="234" t="s">
        <v>137</v>
      </c>
      <c r="AQ1671" s="234" t="s">
        <v>137</v>
      </c>
      <c r="AR1671" s="181" t="s">
        <v>132</v>
      </c>
      <c r="AS1671" s="234" t="s">
        <v>137</v>
      </c>
      <c r="AT1671" s="234" t="s">
        <v>137</v>
      </c>
      <c r="AU1671" s="181" t="s">
        <v>132</v>
      </c>
      <c r="AV1671" s="181" t="s">
        <v>137</v>
      </c>
      <c r="AW1671" s="234" t="s">
        <v>137</v>
      </c>
      <c r="AX1671" s="181" t="s">
        <v>132</v>
      </c>
      <c r="AY1671" s="181" t="s">
        <v>137</v>
      </c>
      <c r="AZ1671" s="234" t="s">
        <v>137</v>
      </c>
      <c r="BA1671" s="181" t="s">
        <v>132</v>
      </c>
      <c r="BB1671" s="181" t="s">
        <v>137</v>
      </c>
      <c r="BC1671" s="234" t="s">
        <v>137</v>
      </c>
      <c r="BD1671" s="181">
        <v>1</v>
      </c>
      <c r="BE1671" s="181">
        <v>0</v>
      </c>
      <c r="BF1671" s="357">
        <v>0</v>
      </c>
      <c r="BG1671" s="234" t="s">
        <v>10467</v>
      </c>
      <c r="BH1671" s="181">
        <v>1</v>
      </c>
      <c r="BI1671" s="234" t="s">
        <v>17440</v>
      </c>
      <c r="BJ1671" s="181">
        <v>1</v>
      </c>
      <c r="BK1671" s="181">
        <v>0</v>
      </c>
      <c r="BL1671" s="357">
        <v>0</v>
      </c>
      <c r="BM1671" s="234" t="s">
        <v>10467</v>
      </c>
      <c r="BN1671" s="181">
        <v>1</v>
      </c>
      <c r="BO1671" s="234" t="s">
        <v>17441</v>
      </c>
      <c r="BP1671" s="181">
        <v>1</v>
      </c>
      <c r="BQ1671" s="181">
        <v>0</v>
      </c>
      <c r="BR1671" s="357">
        <v>0</v>
      </c>
      <c r="BS1671" s="234" t="s">
        <v>10467</v>
      </c>
      <c r="BT1671" s="181">
        <v>0</v>
      </c>
      <c r="BU1671" s="234" t="s">
        <v>137</v>
      </c>
      <c r="BV1671" s="181">
        <v>0</v>
      </c>
      <c r="BW1671" s="181">
        <v>0</v>
      </c>
      <c r="BX1671" s="358" t="s">
        <v>148</v>
      </c>
      <c r="BY1671" s="234"/>
      <c r="BZ1671" s="181">
        <v>0</v>
      </c>
      <c r="CA1671" s="234" t="s">
        <v>137</v>
      </c>
      <c r="CB1671" s="181">
        <v>0</v>
      </c>
      <c r="CC1671" s="181">
        <v>0</v>
      </c>
      <c r="CD1671" s="358" t="s">
        <v>148</v>
      </c>
      <c r="CE1671" s="234" t="s">
        <v>137</v>
      </c>
      <c r="CF1671" s="181">
        <v>0</v>
      </c>
      <c r="CG1671" s="234" t="s">
        <v>137</v>
      </c>
      <c r="CH1671" s="181">
        <v>0</v>
      </c>
      <c r="CI1671" s="181">
        <v>0</v>
      </c>
      <c r="CJ1671" s="358" t="s">
        <v>148</v>
      </c>
      <c r="CK1671" s="181" t="s">
        <v>137</v>
      </c>
      <c r="CL1671" s="181">
        <v>0</v>
      </c>
      <c r="CM1671" s="234" t="s">
        <v>137</v>
      </c>
      <c r="CN1671" s="181">
        <v>1</v>
      </c>
      <c r="CO1671" s="181">
        <v>0</v>
      </c>
      <c r="CP1671" s="358">
        <v>0</v>
      </c>
      <c r="CQ1671" s="234" t="s">
        <v>10467</v>
      </c>
      <c r="CR1671" s="181">
        <v>0</v>
      </c>
      <c r="CS1671" s="234" t="s">
        <v>137</v>
      </c>
      <c r="CT1671" s="181">
        <v>0</v>
      </c>
      <c r="CU1671" s="181">
        <v>0</v>
      </c>
      <c r="CV1671" s="358" t="s">
        <v>148</v>
      </c>
      <c r="CW1671" s="234" t="s">
        <v>137</v>
      </c>
      <c r="CX1671" s="181">
        <v>0</v>
      </c>
      <c r="CY1671" s="234" t="s">
        <v>137</v>
      </c>
      <c r="CZ1671" s="181">
        <v>0</v>
      </c>
      <c r="DA1671" s="181">
        <v>0</v>
      </c>
      <c r="DB1671" s="358" t="s">
        <v>148</v>
      </c>
      <c r="DC1671" s="234" t="s">
        <v>137</v>
      </c>
      <c r="DD1671" s="181">
        <v>0</v>
      </c>
      <c r="DE1671" s="234" t="s">
        <v>137</v>
      </c>
      <c r="DF1671" s="181">
        <v>0</v>
      </c>
      <c r="DG1671" s="181">
        <v>0</v>
      </c>
      <c r="DH1671" s="358" t="s">
        <v>148</v>
      </c>
      <c r="DI1671" s="234" t="s">
        <v>137</v>
      </c>
      <c r="DJ1671" s="181">
        <v>0</v>
      </c>
      <c r="DK1671" s="234" t="s">
        <v>137</v>
      </c>
      <c r="DL1671" s="181">
        <v>0</v>
      </c>
      <c r="DM1671" s="181">
        <v>0</v>
      </c>
      <c r="DN1671" s="358" t="s">
        <v>148</v>
      </c>
      <c r="DO1671" s="234" t="s">
        <v>137</v>
      </c>
      <c r="DP1671" s="181">
        <v>0</v>
      </c>
      <c r="DQ1671" s="234" t="s">
        <v>137</v>
      </c>
      <c r="DR1671" s="181">
        <v>46</v>
      </c>
      <c r="DS1671" s="181">
        <v>0</v>
      </c>
      <c r="DT1671" s="358">
        <v>0</v>
      </c>
      <c r="DU1671" s="234" t="s">
        <v>10467</v>
      </c>
      <c r="DV1671" s="181">
        <v>0</v>
      </c>
      <c r="DW1671" s="234" t="s">
        <v>137</v>
      </c>
      <c r="DX1671" s="181">
        <v>0</v>
      </c>
      <c r="DY1671" s="181">
        <v>0</v>
      </c>
      <c r="DZ1671" s="357" t="s">
        <v>148</v>
      </c>
      <c r="EA1671" s="234" t="s">
        <v>137</v>
      </c>
      <c r="EB1671" s="181">
        <v>0</v>
      </c>
      <c r="EC1671" s="234" t="s">
        <v>137</v>
      </c>
      <c r="ED1671" s="181">
        <v>0</v>
      </c>
      <c r="EE1671" s="181">
        <v>0</v>
      </c>
      <c r="EF1671" s="357" t="s">
        <v>148</v>
      </c>
      <c r="EG1671" s="234" t="s">
        <v>137</v>
      </c>
      <c r="EH1671" s="181">
        <v>0</v>
      </c>
      <c r="EI1671" s="234" t="s">
        <v>137</v>
      </c>
      <c r="EJ1671" s="181">
        <v>1</v>
      </c>
      <c r="EK1671" s="181">
        <v>0</v>
      </c>
      <c r="EL1671" s="357">
        <v>0</v>
      </c>
      <c r="EM1671" s="234" t="s">
        <v>10467</v>
      </c>
      <c r="EN1671" s="181">
        <v>1</v>
      </c>
      <c r="EO1671" s="234" t="s">
        <v>17442</v>
      </c>
      <c r="EP1671" s="181">
        <v>0</v>
      </c>
      <c r="EQ1671" s="181">
        <v>0</v>
      </c>
      <c r="ER1671" s="358" t="s">
        <v>148</v>
      </c>
      <c r="ES1671" s="234" t="s">
        <v>137</v>
      </c>
      <c r="ET1671" s="181">
        <v>0</v>
      </c>
      <c r="EU1671" s="234" t="s">
        <v>137</v>
      </c>
      <c r="EV1671" s="181">
        <v>1</v>
      </c>
      <c r="EW1671" s="181">
        <v>0</v>
      </c>
      <c r="EX1671" s="359">
        <v>0</v>
      </c>
      <c r="EY1671" s="234" t="s">
        <v>10467</v>
      </c>
      <c r="EZ1671" s="181">
        <v>1</v>
      </c>
      <c r="FA1671" s="234" t="s">
        <v>17442</v>
      </c>
      <c r="FB1671" s="181">
        <v>0</v>
      </c>
      <c r="FC1671" s="181">
        <v>0</v>
      </c>
      <c r="FD1671" s="359" t="s">
        <v>148</v>
      </c>
      <c r="FE1671" s="234" t="s">
        <v>137</v>
      </c>
      <c r="FF1671" s="181">
        <v>0</v>
      </c>
      <c r="FG1671" s="234" t="s">
        <v>137</v>
      </c>
      <c r="FH1671" s="181">
        <v>0</v>
      </c>
      <c r="FI1671" s="181">
        <v>0</v>
      </c>
      <c r="FJ1671" s="359" t="s">
        <v>148</v>
      </c>
      <c r="FK1671" s="234" t="s">
        <v>137</v>
      </c>
      <c r="FL1671" s="181">
        <v>0</v>
      </c>
      <c r="FM1671" s="234" t="s">
        <v>137</v>
      </c>
      <c r="FN1671" s="181">
        <v>0</v>
      </c>
      <c r="FO1671" s="181">
        <v>0</v>
      </c>
      <c r="FP1671" s="359" t="s">
        <v>148</v>
      </c>
      <c r="FQ1671" s="234" t="s">
        <v>137</v>
      </c>
      <c r="FR1671" s="181">
        <v>0</v>
      </c>
      <c r="FS1671" s="234" t="s">
        <v>137</v>
      </c>
      <c r="FT1671" s="181">
        <v>0</v>
      </c>
      <c r="FU1671" s="181">
        <v>0</v>
      </c>
      <c r="FV1671" s="359" t="s">
        <v>148</v>
      </c>
      <c r="FW1671" s="234" t="s">
        <v>137</v>
      </c>
      <c r="FX1671" s="181">
        <v>0</v>
      </c>
      <c r="FY1671" s="234" t="s">
        <v>137</v>
      </c>
      <c r="FZ1671" s="181">
        <v>2</v>
      </c>
      <c r="GA1671" s="181">
        <v>0</v>
      </c>
      <c r="GB1671" s="359">
        <v>0</v>
      </c>
      <c r="GC1671" s="234" t="s">
        <v>10470</v>
      </c>
      <c r="GD1671" s="181">
        <v>2</v>
      </c>
      <c r="GE1671" s="234" t="s">
        <v>10469</v>
      </c>
      <c r="GF1671" s="181">
        <v>0</v>
      </c>
      <c r="GG1671" s="181">
        <v>0</v>
      </c>
      <c r="GH1671" s="359" t="s">
        <v>148</v>
      </c>
      <c r="GI1671" s="234"/>
      <c r="GJ1671" s="181">
        <v>0</v>
      </c>
      <c r="GK1671" s="234" t="s">
        <v>137</v>
      </c>
      <c r="GL1671" s="181" t="s">
        <v>143</v>
      </c>
      <c r="GM1671" s="181" t="s">
        <v>1858</v>
      </c>
      <c r="GN1671" s="180" t="s">
        <v>146</v>
      </c>
      <c r="GO1671" s="272"/>
      <c r="GP1671" s="272"/>
      <c r="GQ1671" s="181" t="s">
        <v>145</v>
      </c>
      <c r="GR1671" s="181" t="s">
        <v>146</v>
      </c>
      <c r="GS1671" s="181"/>
      <c r="GT1671" s="181"/>
      <c r="GU1671" s="181"/>
      <c r="GV1671" s="181"/>
      <c r="GW1671" s="234"/>
      <c r="GX1671" s="181"/>
      <c r="GY1671" s="181"/>
      <c r="GZ1671" s="181"/>
      <c r="HA1671" s="181"/>
      <c r="HB1671" s="181"/>
      <c r="HC1671" s="181"/>
      <c r="HD1671" s="557" t="s">
        <v>132</v>
      </c>
      <c r="HE1671" s="550" t="s">
        <v>132</v>
      </c>
      <c r="HF1671" s="558" t="s">
        <v>132</v>
      </c>
      <c r="HG1671" s="550"/>
      <c r="HH1671" s="550"/>
      <c r="HI1671" s="558" t="s">
        <v>132</v>
      </c>
      <c r="HJ1671" s="558" t="s">
        <v>148</v>
      </c>
      <c r="HK1671" s="550"/>
    </row>
    <row r="1672" spans="1:219" s="164" customFormat="1" ht="115" customHeight="1">
      <c r="A1672" s="337">
        <v>464902</v>
      </c>
      <c r="B1672" s="181" t="s">
        <v>10349</v>
      </c>
      <c r="C1672" s="181" t="s">
        <v>10471</v>
      </c>
      <c r="D1672" s="195" t="s">
        <v>115</v>
      </c>
      <c r="E1672" s="181"/>
      <c r="F1672" s="181"/>
      <c r="G1672" s="234" t="s">
        <v>137</v>
      </c>
      <c r="H1672" s="181" t="s">
        <v>132</v>
      </c>
      <c r="I1672" s="234" t="s">
        <v>137</v>
      </c>
      <c r="J1672" s="234" t="s">
        <v>137</v>
      </c>
      <c r="K1672" s="355" t="s">
        <v>138</v>
      </c>
      <c r="L1672" s="181" t="s">
        <v>137</v>
      </c>
      <c r="M1672" s="434" t="s">
        <v>137</v>
      </c>
      <c r="N1672" s="181" t="s">
        <v>138</v>
      </c>
      <c r="O1672" s="181" t="s">
        <v>137</v>
      </c>
      <c r="P1672" s="234" t="s">
        <v>137</v>
      </c>
      <c r="Q1672" s="181" t="s">
        <v>132</v>
      </c>
      <c r="R1672" s="181" t="s">
        <v>137</v>
      </c>
      <c r="S1672" s="234" t="s">
        <v>137</v>
      </c>
      <c r="T1672" s="181" t="s">
        <v>138</v>
      </c>
      <c r="U1672" s="234" t="s">
        <v>137</v>
      </c>
      <c r="V1672" s="234" t="s">
        <v>137</v>
      </c>
      <c r="W1672" s="181" t="s">
        <v>132</v>
      </c>
      <c r="X1672" s="181" t="s">
        <v>137</v>
      </c>
      <c r="Y1672" s="234" t="s">
        <v>137</v>
      </c>
      <c r="Z1672" s="181" t="s">
        <v>138</v>
      </c>
      <c r="AA1672" s="181" t="s">
        <v>132</v>
      </c>
      <c r="AB1672" s="234" t="s">
        <v>10472</v>
      </c>
      <c r="AC1672" s="181" t="s">
        <v>132</v>
      </c>
      <c r="AD1672" s="181" t="s">
        <v>137</v>
      </c>
      <c r="AE1672" s="234" t="s">
        <v>137</v>
      </c>
      <c r="AF1672" s="201" t="s">
        <v>148</v>
      </c>
      <c r="AG1672" s="181" t="s">
        <v>132</v>
      </c>
      <c r="AH1672" s="246" t="s">
        <v>10473</v>
      </c>
      <c r="AI1672" s="181" t="s">
        <v>132</v>
      </c>
      <c r="AJ1672" s="181" t="s">
        <v>137</v>
      </c>
      <c r="AK1672" s="234" t="s">
        <v>137</v>
      </c>
      <c r="AL1672" s="181" t="s">
        <v>132</v>
      </c>
      <c r="AM1672" s="181" t="s">
        <v>137</v>
      </c>
      <c r="AN1672" s="234" t="s">
        <v>137</v>
      </c>
      <c r="AO1672" s="181" t="s">
        <v>132</v>
      </c>
      <c r="AP1672" s="234" t="s">
        <v>137</v>
      </c>
      <c r="AQ1672" s="234" t="s">
        <v>137</v>
      </c>
      <c r="AR1672" s="181" t="s">
        <v>132</v>
      </c>
      <c r="AS1672" s="234" t="s">
        <v>137</v>
      </c>
      <c r="AT1672" s="234" t="s">
        <v>137</v>
      </c>
      <c r="AU1672" s="181" t="s">
        <v>132</v>
      </c>
      <c r="AV1672" s="181" t="s">
        <v>137</v>
      </c>
      <c r="AW1672" s="234" t="s">
        <v>137</v>
      </c>
      <c r="AX1672" s="181" t="s">
        <v>132</v>
      </c>
      <c r="AY1672" s="181" t="s">
        <v>137</v>
      </c>
      <c r="AZ1672" s="234" t="s">
        <v>137</v>
      </c>
      <c r="BA1672" s="181" t="s">
        <v>132</v>
      </c>
      <c r="BB1672" s="181" t="s">
        <v>137</v>
      </c>
      <c r="BC1672" s="234" t="s">
        <v>137</v>
      </c>
      <c r="BD1672" s="181">
        <v>6</v>
      </c>
      <c r="BE1672" s="181">
        <v>0</v>
      </c>
      <c r="BF1672" s="357">
        <v>0</v>
      </c>
      <c r="BG1672" s="234" t="s">
        <v>10474</v>
      </c>
      <c r="BH1672" s="181">
        <v>0</v>
      </c>
      <c r="BI1672" s="234"/>
      <c r="BJ1672" s="181">
        <v>12</v>
      </c>
      <c r="BK1672" s="181">
        <v>0</v>
      </c>
      <c r="BL1672" s="357">
        <v>0</v>
      </c>
      <c r="BM1672" s="234" t="s">
        <v>10474</v>
      </c>
      <c r="BN1672" s="181">
        <v>0</v>
      </c>
      <c r="BO1672" s="234" t="s">
        <v>137</v>
      </c>
      <c r="BP1672" s="181">
        <v>1</v>
      </c>
      <c r="BQ1672" s="181">
        <v>0</v>
      </c>
      <c r="BR1672" s="357">
        <v>0</v>
      </c>
      <c r="BS1672" s="234" t="s">
        <v>10475</v>
      </c>
      <c r="BT1672" s="181">
        <v>0</v>
      </c>
      <c r="BU1672" s="234" t="s">
        <v>137</v>
      </c>
      <c r="BV1672" s="181">
        <v>0</v>
      </c>
      <c r="BW1672" s="181">
        <v>0</v>
      </c>
      <c r="BX1672" s="358" t="s">
        <v>148</v>
      </c>
      <c r="BY1672" s="234"/>
      <c r="BZ1672" s="181">
        <v>0</v>
      </c>
      <c r="CA1672" s="234" t="s">
        <v>137</v>
      </c>
      <c r="CB1672" s="181">
        <v>0</v>
      </c>
      <c r="CC1672" s="181">
        <v>0</v>
      </c>
      <c r="CD1672" s="358" t="s">
        <v>148</v>
      </c>
      <c r="CE1672" s="234" t="s">
        <v>137</v>
      </c>
      <c r="CF1672" s="181">
        <v>0</v>
      </c>
      <c r="CG1672" s="234" t="s">
        <v>137</v>
      </c>
      <c r="CH1672" s="181">
        <v>1</v>
      </c>
      <c r="CI1672" s="181">
        <v>1</v>
      </c>
      <c r="CJ1672" s="358">
        <v>1</v>
      </c>
      <c r="CK1672" s="181" t="s">
        <v>137</v>
      </c>
      <c r="CL1672" s="181">
        <v>0</v>
      </c>
      <c r="CM1672" s="234" t="s">
        <v>137</v>
      </c>
      <c r="CN1672" s="181">
        <v>2</v>
      </c>
      <c r="CO1672" s="181">
        <v>0</v>
      </c>
      <c r="CP1672" s="358">
        <v>0</v>
      </c>
      <c r="CQ1672" s="234" t="s">
        <v>10476</v>
      </c>
      <c r="CR1672" s="181">
        <v>0</v>
      </c>
      <c r="CS1672" s="234" t="s">
        <v>137</v>
      </c>
      <c r="CT1672" s="181">
        <v>0</v>
      </c>
      <c r="CU1672" s="181">
        <v>0</v>
      </c>
      <c r="CV1672" s="358" t="s">
        <v>148</v>
      </c>
      <c r="CW1672" s="234" t="s">
        <v>137</v>
      </c>
      <c r="CX1672" s="181">
        <v>0</v>
      </c>
      <c r="CY1672" s="234" t="s">
        <v>137</v>
      </c>
      <c r="CZ1672" s="181">
        <v>0</v>
      </c>
      <c r="DA1672" s="181">
        <v>0</v>
      </c>
      <c r="DB1672" s="358" t="s">
        <v>148</v>
      </c>
      <c r="DC1672" s="234" t="s">
        <v>137</v>
      </c>
      <c r="DD1672" s="181">
        <v>0</v>
      </c>
      <c r="DE1672" s="234" t="s">
        <v>137</v>
      </c>
      <c r="DF1672" s="181">
        <v>0</v>
      </c>
      <c r="DG1672" s="181">
        <v>0</v>
      </c>
      <c r="DH1672" s="358" t="s">
        <v>148</v>
      </c>
      <c r="DI1672" s="234" t="s">
        <v>137</v>
      </c>
      <c r="DJ1672" s="181">
        <v>0</v>
      </c>
      <c r="DK1672" s="234" t="s">
        <v>137</v>
      </c>
      <c r="DL1672" s="181">
        <v>0</v>
      </c>
      <c r="DM1672" s="181">
        <v>0</v>
      </c>
      <c r="DN1672" s="358" t="s">
        <v>148</v>
      </c>
      <c r="DO1672" s="234" t="s">
        <v>137</v>
      </c>
      <c r="DP1672" s="181">
        <v>0</v>
      </c>
      <c r="DQ1672" s="234" t="s">
        <v>137</v>
      </c>
      <c r="DR1672" s="181">
        <v>22</v>
      </c>
      <c r="DS1672" s="181">
        <v>0</v>
      </c>
      <c r="DT1672" s="358">
        <v>0</v>
      </c>
      <c r="DU1672" s="234" t="s">
        <v>10477</v>
      </c>
      <c r="DV1672" s="181">
        <v>0</v>
      </c>
      <c r="DW1672" s="234" t="s">
        <v>137</v>
      </c>
      <c r="DX1672" s="181">
        <v>0</v>
      </c>
      <c r="DY1672" s="181">
        <v>0</v>
      </c>
      <c r="DZ1672" s="357" t="s">
        <v>148</v>
      </c>
      <c r="EA1672" s="234" t="s">
        <v>137</v>
      </c>
      <c r="EB1672" s="181">
        <v>0</v>
      </c>
      <c r="EC1672" s="234" t="s">
        <v>137</v>
      </c>
      <c r="ED1672" s="181">
        <v>0</v>
      </c>
      <c r="EE1672" s="181">
        <v>0</v>
      </c>
      <c r="EF1672" s="357" t="s">
        <v>148</v>
      </c>
      <c r="EG1672" s="234" t="s">
        <v>137</v>
      </c>
      <c r="EH1672" s="181">
        <v>0</v>
      </c>
      <c r="EI1672" s="234" t="s">
        <v>137</v>
      </c>
      <c r="EJ1672" s="181">
        <v>0</v>
      </c>
      <c r="EK1672" s="181">
        <v>0</v>
      </c>
      <c r="EL1672" s="357" t="s">
        <v>148</v>
      </c>
      <c r="EM1672" s="234" t="s">
        <v>137</v>
      </c>
      <c r="EN1672" s="181">
        <v>0</v>
      </c>
      <c r="EO1672" s="234" t="s">
        <v>137</v>
      </c>
      <c r="EP1672" s="181">
        <v>0</v>
      </c>
      <c r="EQ1672" s="181">
        <v>0</v>
      </c>
      <c r="ER1672" s="358" t="s">
        <v>148</v>
      </c>
      <c r="ES1672" s="234" t="s">
        <v>137</v>
      </c>
      <c r="ET1672" s="181">
        <v>0</v>
      </c>
      <c r="EU1672" s="234" t="s">
        <v>137</v>
      </c>
      <c r="EV1672" s="181">
        <v>2</v>
      </c>
      <c r="EW1672" s="181">
        <v>0</v>
      </c>
      <c r="EX1672" s="359">
        <v>0</v>
      </c>
      <c r="EY1672" s="234" t="s">
        <v>10474</v>
      </c>
      <c r="EZ1672" s="181">
        <v>0</v>
      </c>
      <c r="FA1672" s="234" t="s">
        <v>137</v>
      </c>
      <c r="FB1672" s="181">
        <v>1</v>
      </c>
      <c r="FC1672" s="181">
        <v>0</v>
      </c>
      <c r="FD1672" s="359">
        <v>0</v>
      </c>
      <c r="FE1672" s="234" t="s">
        <v>10474</v>
      </c>
      <c r="FF1672" s="181">
        <v>0</v>
      </c>
      <c r="FG1672" s="234" t="s">
        <v>137</v>
      </c>
      <c r="FH1672" s="181">
        <v>0</v>
      </c>
      <c r="FI1672" s="181">
        <v>0</v>
      </c>
      <c r="FJ1672" s="359" t="s">
        <v>148</v>
      </c>
      <c r="FK1672" s="234" t="s">
        <v>137</v>
      </c>
      <c r="FL1672" s="181">
        <v>0</v>
      </c>
      <c r="FM1672" s="234" t="s">
        <v>137</v>
      </c>
      <c r="FN1672" s="181">
        <v>0</v>
      </c>
      <c r="FO1672" s="181">
        <v>0</v>
      </c>
      <c r="FP1672" s="359" t="s">
        <v>148</v>
      </c>
      <c r="FQ1672" s="234" t="s">
        <v>137</v>
      </c>
      <c r="FR1672" s="181">
        <v>0</v>
      </c>
      <c r="FS1672" s="234" t="s">
        <v>137</v>
      </c>
      <c r="FT1672" s="181">
        <v>0</v>
      </c>
      <c r="FU1672" s="181">
        <v>0</v>
      </c>
      <c r="FV1672" s="359" t="s">
        <v>148</v>
      </c>
      <c r="FW1672" s="234" t="s">
        <v>137</v>
      </c>
      <c r="FX1672" s="181">
        <v>0</v>
      </c>
      <c r="FY1672" s="234" t="s">
        <v>137</v>
      </c>
      <c r="FZ1672" s="181">
        <v>2</v>
      </c>
      <c r="GA1672" s="181">
        <v>0</v>
      </c>
      <c r="GB1672" s="359">
        <v>0</v>
      </c>
      <c r="GC1672" s="234" t="s">
        <v>10474</v>
      </c>
      <c r="GD1672" s="181">
        <v>0</v>
      </c>
      <c r="GE1672" s="234" t="s">
        <v>137</v>
      </c>
      <c r="GF1672" s="181">
        <v>0</v>
      </c>
      <c r="GG1672" s="181">
        <v>0</v>
      </c>
      <c r="GH1672" s="359" t="s">
        <v>148</v>
      </c>
      <c r="GI1672" s="234"/>
      <c r="GJ1672" s="181">
        <v>0</v>
      </c>
      <c r="GK1672" s="234" t="s">
        <v>137</v>
      </c>
      <c r="GL1672" s="181" t="s">
        <v>143</v>
      </c>
      <c r="GM1672" s="181" t="s">
        <v>1858</v>
      </c>
      <c r="GN1672" s="180" t="s">
        <v>146</v>
      </c>
      <c r="GO1672" s="272"/>
      <c r="GP1672" s="272"/>
      <c r="GQ1672" s="181" t="s">
        <v>145</v>
      </c>
      <c r="GR1672" s="181" t="s">
        <v>146</v>
      </c>
      <c r="GS1672" s="181"/>
      <c r="GT1672" s="181"/>
      <c r="GU1672" s="181"/>
      <c r="GV1672" s="181"/>
      <c r="GW1672" s="234"/>
      <c r="GX1672" s="181"/>
      <c r="GY1672" s="181"/>
      <c r="GZ1672" s="181"/>
      <c r="HA1672" s="181"/>
      <c r="HB1672" s="181"/>
      <c r="HC1672" s="181"/>
      <c r="HD1672" s="557" t="s">
        <v>132</v>
      </c>
      <c r="HE1672" s="550" t="s">
        <v>132</v>
      </c>
      <c r="HF1672" s="558" t="s">
        <v>132</v>
      </c>
      <c r="HG1672" s="550"/>
      <c r="HH1672" s="550"/>
      <c r="HI1672" s="558" t="s">
        <v>132</v>
      </c>
      <c r="HJ1672" s="558" t="s">
        <v>148</v>
      </c>
      <c r="HK1672" s="550"/>
    </row>
    <row r="1673" spans="1:219" s="164" customFormat="1" ht="115" customHeight="1">
      <c r="A1673" s="337">
        <v>464911</v>
      </c>
      <c r="B1673" s="181" t="s">
        <v>10349</v>
      </c>
      <c r="C1673" s="181" t="s">
        <v>10478</v>
      </c>
      <c r="D1673" s="195" t="s">
        <v>115</v>
      </c>
      <c r="E1673" s="181" t="s">
        <v>132</v>
      </c>
      <c r="F1673" s="181" t="s">
        <v>137</v>
      </c>
      <c r="G1673" s="234" t="s">
        <v>137</v>
      </c>
      <c r="H1673" s="181" t="s">
        <v>132</v>
      </c>
      <c r="I1673" s="234" t="s">
        <v>137</v>
      </c>
      <c r="J1673" s="234" t="s">
        <v>137</v>
      </c>
      <c r="K1673" s="355" t="s">
        <v>138</v>
      </c>
      <c r="L1673" s="181" t="s">
        <v>137</v>
      </c>
      <c r="M1673" s="434" t="s">
        <v>137</v>
      </c>
      <c r="N1673" s="181" t="s">
        <v>138</v>
      </c>
      <c r="O1673" s="181" t="s">
        <v>137</v>
      </c>
      <c r="P1673" s="234" t="s">
        <v>137</v>
      </c>
      <c r="Q1673" s="181" t="s">
        <v>132</v>
      </c>
      <c r="R1673" s="181" t="s">
        <v>137</v>
      </c>
      <c r="S1673" s="234" t="s">
        <v>137</v>
      </c>
      <c r="T1673" s="181" t="s">
        <v>138</v>
      </c>
      <c r="U1673" s="234" t="s">
        <v>137</v>
      </c>
      <c r="V1673" s="234" t="s">
        <v>137</v>
      </c>
      <c r="W1673" s="181" t="s">
        <v>132</v>
      </c>
      <c r="X1673" s="181" t="s">
        <v>137</v>
      </c>
      <c r="Y1673" s="234" t="s">
        <v>137</v>
      </c>
      <c r="Z1673" s="181" t="s">
        <v>132</v>
      </c>
      <c r="AA1673" s="181" t="s">
        <v>137</v>
      </c>
      <c r="AB1673" s="234" t="s">
        <v>137</v>
      </c>
      <c r="AC1673" s="181" t="s">
        <v>132</v>
      </c>
      <c r="AD1673" s="181" t="s">
        <v>137</v>
      </c>
      <c r="AE1673" s="234" t="s">
        <v>137</v>
      </c>
      <c r="AF1673" s="201" t="s">
        <v>148</v>
      </c>
      <c r="AG1673" s="181"/>
      <c r="AH1673" s="246"/>
      <c r="AI1673" s="181" t="s">
        <v>132</v>
      </c>
      <c r="AJ1673" s="181" t="s">
        <v>137</v>
      </c>
      <c r="AK1673" s="234" t="s">
        <v>137</v>
      </c>
      <c r="AL1673" s="181" t="s">
        <v>132</v>
      </c>
      <c r="AM1673" s="181" t="s">
        <v>137</v>
      </c>
      <c r="AN1673" s="234" t="s">
        <v>137</v>
      </c>
      <c r="AO1673" s="181" t="s">
        <v>132</v>
      </c>
      <c r="AP1673" s="234" t="s">
        <v>137</v>
      </c>
      <c r="AQ1673" s="234" t="s">
        <v>137</v>
      </c>
      <c r="AR1673" s="181" t="s">
        <v>132</v>
      </c>
      <c r="AS1673" s="234" t="s">
        <v>137</v>
      </c>
      <c r="AT1673" s="234" t="s">
        <v>137</v>
      </c>
      <c r="AU1673" s="181" t="s">
        <v>132</v>
      </c>
      <c r="AV1673" s="181" t="s">
        <v>137</v>
      </c>
      <c r="AW1673" s="234" t="s">
        <v>137</v>
      </c>
      <c r="AX1673" s="181" t="s">
        <v>132</v>
      </c>
      <c r="AY1673" s="181" t="s">
        <v>137</v>
      </c>
      <c r="AZ1673" s="234" t="s">
        <v>137</v>
      </c>
      <c r="BA1673" s="181" t="s">
        <v>132</v>
      </c>
      <c r="BB1673" s="181" t="s">
        <v>137</v>
      </c>
      <c r="BC1673" s="234" t="s">
        <v>137</v>
      </c>
      <c r="BD1673" s="181">
        <v>2</v>
      </c>
      <c r="BE1673" s="181">
        <v>0</v>
      </c>
      <c r="BF1673" s="357">
        <v>0</v>
      </c>
      <c r="BG1673" s="234" t="s">
        <v>326</v>
      </c>
      <c r="BH1673" s="181">
        <v>0</v>
      </c>
      <c r="BI1673" s="234" t="s">
        <v>10468</v>
      </c>
      <c r="BJ1673" s="181">
        <v>0</v>
      </c>
      <c r="BK1673" s="181">
        <v>0</v>
      </c>
      <c r="BL1673" s="357" t="s">
        <v>148</v>
      </c>
      <c r="BM1673" s="234" t="s">
        <v>137</v>
      </c>
      <c r="BN1673" s="181">
        <v>0</v>
      </c>
      <c r="BO1673" s="234" t="s">
        <v>137</v>
      </c>
      <c r="BP1673" s="181">
        <v>1</v>
      </c>
      <c r="BQ1673" s="181">
        <v>0</v>
      </c>
      <c r="BR1673" s="357">
        <v>0</v>
      </c>
      <c r="BS1673" s="234" t="s">
        <v>326</v>
      </c>
      <c r="BT1673" s="181">
        <v>1</v>
      </c>
      <c r="BU1673" s="234" t="s">
        <v>10479</v>
      </c>
      <c r="BV1673" s="181">
        <v>1</v>
      </c>
      <c r="BW1673" s="181">
        <v>0</v>
      </c>
      <c r="BX1673" s="358">
        <v>0</v>
      </c>
      <c r="BY1673" s="234" t="s">
        <v>326</v>
      </c>
      <c r="BZ1673" s="181">
        <v>0</v>
      </c>
      <c r="CA1673" s="234" t="s">
        <v>137</v>
      </c>
      <c r="CB1673" s="181">
        <v>2</v>
      </c>
      <c r="CC1673" s="181">
        <v>2</v>
      </c>
      <c r="CD1673" s="358">
        <v>1</v>
      </c>
      <c r="CE1673" s="234" t="s">
        <v>137</v>
      </c>
      <c r="CF1673" s="181">
        <v>0</v>
      </c>
      <c r="CG1673" s="234" t="s">
        <v>137</v>
      </c>
      <c r="CH1673" s="181">
        <v>0</v>
      </c>
      <c r="CI1673" s="181">
        <v>0</v>
      </c>
      <c r="CJ1673" s="358" t="s">
        <v>148</v>
      </c>
      <c r="CK1673" s="181" t="s">
        <v>137</v>
      </c>
      <c r="CL1673" s="181">
        <v>0</v>
      </c>
      <c r="CM1673" s="234" t="s">
        <v>137</v>
      </c>
      <c r="CN1673" s="181">
        <v>1</v>
      </c>
      <c r="CO1673" s="181">
        <v>0</v>
      </c>
      <c r="CP1673" s="358">
        <v>0</v>
      </c>
      <c r="CQ1673" s="234" t="s">
        <v>326</v>
      </c>
      <c r="CR1673" s="181">
        <v>0</v>
      </c>
      <c r="CS1673" s="234" t="s">
        <v>137</v>
      </c>
      <c r="CT1673" s="181">
        <v>0</v>
      </c>
      <c r="CU1673" s="181">
        <v>0</v>
      </c>
      <c r="CV1673" s="358" t="s">
        <v>148</v>
      </c>
      <c r="CW1673" s="234" t="s">
        <v>137</v>
      </c>
      <c r="CX1673" s="181">
        <v>0</v>
      </c>
      <c r="CY1673" s="234" t="s">
        <v>137</v>
      </c>
      <c r="CZ1673" s="181">
        <v>0</v>
      </c>
      <c r="DA1673" s="181">
        <v>0</v>
      </c>
      <c r="DB1673" s="358" t="s">
        <v>148</v>
      </c>
      <c r="DC1673" s="234" t="s">
        <v>137</v>
      </c>
      <c r="DD1673" s="181">
        <v>0</v>
      </c>
      <c r="DE1673" s="234" t="s">
        <v>137</v>
      </c>
      <c r="DF1673" s="181">
        <v>0</v>
      </c>
      <c r="DG1673" s="181">
        <v>0</v>
      </c>
      <c r="DH1673" s="358" t="s">
        <v>148</v>
      </c>
      <c r="DI1673" s="234" t="s">
        <v>137</v>
      </c>
      <c r="DJ1673" s="181">
        <v>0</v>
      </c>
      <c r="DK1673" s="234" t="s">
        <v>137</v>
      </c>
      <c r="DL1673" s="181">
        <v>0</v>
      </c>
      <c r="DM1673" s="181">
        <v>0</v>
      </c>
      <c r="DN1673" s="358" t="s">
        <v>148</v>
      </c>
      <c r="DO1673" s="234" t="s">
        <v>137</v>
      </c>
      <c r="DP1673" s="181">
        <v>0</v>
      </c>
      <c r="DQ1673" s="234" t="s">
        <v>137</v>
      </c>
      <c r="DR1673" s="181">
        <v>28</v>
      </c>
      <c r="DS1673" s="181">
        <v>0</v>
      </c>
      <c r="DT1673" s="358">
        <v>0</v>
      </c>
      <c r="DU1673" s="234" t="s">
        <v>326</v>
      </c>
      <c r="DV1673" s="181">
        <v>0</v>
      </c>
      <c r="DW1673" s="234" t="s">
        <v>137</v>
      </c>
      <c r="DX1673" s="181">
        <v>0</v>
      </c>
      <c r="DY1673" s="181">
        <v>0</v>
      </c>
      <c r="DZ1673" s="357" t="s">
        <v>148</v>
      </c>
      <c r="EA1673" s="234" t="s">
        <v>137</v>
      </c>
      <c r="EB1673" s="181">
        <v>0</v>
      </c>
      <c r="EC1673" s="234" t="s">
        <v>137</v>
      </c>
      <c r="ED1673" s="181">
        <v>0</v>
      </c>
      <c r="EE1673" s="181">
        <v>0</v>
      </c>
      <c r="EF1673" s="357" t="s">
        <v>148</v>
      </c>
      <c r="EG1673" s="234" t="s">
        <v>137</v>
      </c>
      <c r="EH1673" s="181">
        <v>0</v>
      </c>
      <c r="EI1673" s="234" t="s">
        <v>137</v>
      </c>
      <c r="EJ1673" s="181">
        <v>1</v>
      </c>
      <c r="EK1673" s="181">
        <v>0</v>
      </c>
      <c r="EL1673" s="357">
        <v>0</v>
      </c>
      <c r="EM1673" s="234" t="s">
        <v>10480</v>
      </c>
      <c r="EN1673" s="181">
        <v>1</v>
      </c>
      <c r="EO1673" s="234" t="s">
        <v>10481</v>
      </c>
      <c r="EP1673" s="181">
        <v>0</v>
      </c>
      <c r="EQ1673" s="181">
        <v>0</v>
      </c>
      <c r="ER1673" s="358" t="s">
        <v>148</v>
      </c>
      <c r="ES1673" s="234" t="s">
        <v>137</v>
      </c>
      <c r="ET1673" s="181">
        <v>0</v>
      </c>
      <c r="EU1673" s="234" t="s">
        <v>137</v>
      </c>
      <c r="EV1673" s="181">
        <v>3</v>
      </c>
      <c r="EW1673" s="181">
        <v>0</v>
      </c>
      <c r="EX1673" s="359">
        <v>0</v>
      </c>
      <c r="EY1673" s="234" t="s">
        <v>326</v>
      </c>
      <c r="EZ1673" s="181">
        <v>0</v>
      </c>
      <c r="FA1673" s="234" t="s">
        <v>137</v>
      </c>
      <c r="FB1673" s="181">
        <v>0</v>
      </c>
      <c r="FC1673" s="181">
        <v>0</v>
      </c>
      <c r="FD1673" s="359" t="s">
        <v>148</v>
      </c>
      <c r="FE1673" s="234" t="s">
        <v>137</v>
      </c>
      <c r="FF1673" s="181">
        <v>0</v>
      </c>
      <c r="FG1673" s="234" t="s">
        <v>137</v>
      </c>
      <c r="FH1673" s="181">
        <v>2</v>
      </c>
      <c r="FI1673" s="181">
        <v>0</v>
      </c>
      <c r="FJ1673" s="359">
        <v>0</v>
      </c>
      <c r="FK1673" s="234" t="s">
        <v>326</v>
      </c>
      <c r="FL1673" s="181">
        <v>0</v>
      </c>
      <c r="FM1673" s="234" t="s">
        <v>137</v>
      </c>
      <c r="FN1673" s="181">
        <v>0</v>
      </c>
      <c r="FO1673" s="181">
        <v>0</v>
      </c>
      <c r="FP1673" s="359" t="s">
        <v>148</v>
      </c>
      <c r="FQ1673" s="234" t="s">
        <v>137</v>
      </c>
      <c r="FR1673" s="181">
        <v>0</v>
      </c>
      <c r="FS1673" s="234" t="s">
        <v>137</v>
      </c>
      <c r="FT1673" s="181">
        <v>0</v>
      </c>
      <c r="FU1673" s="181">
        <v>0</v>
      </c>
      <c r="FV1673" s="359" t="s">
        <v>148</v>
      </c>
      <c r="FW1673" s="234" t="s">
        <v>137</v>
      </c>
      <c r="FX1673" s="181">
        <v>0</v>
      </c>
      <c r="FY1673" s="234" t="s">
        <v>137</v>
      </c>
      <c r="FZ1673" s="181">
        <v>1</v>
      </c>
      <c r="GA1673" s="181">
        <v>1</v>
      </c>
      <c r="GB1673" s="359">
        <v>1</v>
      </c>
      <c r="GC1673" s="234" t="s">
        <v>137</v>
      </c>
      <c r="GD1673" s="181">
        <v>0</v>
      </c>
      <c r="GE1673" s="234" t="s">
        <v>137</v>
      </c>
      <c r="GF1673" s="181">
        <v>0</v>
      </c>
      <c r="GG1673" s="181">
        <v>0</v>
      </c>
      <c r="GH1673" s="359" t="s">
        <v>148</v>
      </c>
      <c r="GI1673" s="234"/>
      <c r="GJ1673" s="181">
        <v>0</v>
      </c>
      <c r="GK1673" s="234" t="s">
        <v>137</v>
      </c>
      <c r="GL1673" s="181" t="s">
        <v>143</v>
      </c>
      <c r="GM1673" s="181" t="s">
        <v>1858</v>
      </c>
      <c r="GN1673" s="180" t="s">
        <v>146</v>
      </c>
      <c r="GO1673" s="272"/>
      <c r="GP1673" s="272"/>
      <c r="GQ1673" s="181" t="s">
        <v>145</v>
      </c>
      <c r="GR1673" s="181" t="s">
        <v>146</v>
      </c>
      <c r="GS1673" s="181"/>
      <c r="GT1673" s="181"/>
      <c r="GU1673" s="181"/>
      <c r="GV1673" s="181"/>
      <c r="GW1673" s="234"/>
      <c r="GX1673" s="181"/>
      <c r="GY1673" s="181"/>
      <c r="GZ1673" s="181"/>
      <c r="HA1673" s="181"/>
      <c r="HB1673" s="181"/>
      <c r="HC1673" s="181"/>
      <c r="HD1673" s="557" t="s">
        <v>132</v>
      </c>
      <c r="HE1673" s="550" t="s">
        <v>132</v>
      </c>
      <c r="HF1673" s="558" t="s">
        <v>132</v>
      </c>
      <c r="HG1673" s="550"/>
      <c r="HH1673" s="550"/>
      <c r="HI1673" s="558" t="s">
        <v>132</v>
      </c>
      <c r="HJ1673" s="558" t="s">
        <v>148</v>
      </c>
      <c r="HK1673" s="550"/>
    </row>
    <row r="1674" spans="1:219" s="164" customFormat="1" ht="115" customHeight="1">
      <c r="A1674" s="337">
        <v>464929</v>
      </c>
      <c r="B1674" s="181" t="s">
        <v>10349</v>
      </c>
      <c r="C1674" s="181" t="s">
        <v>10482</v>
      </c>
      <c r="D1674" s="195" t="s">
        <v>123</v>
      </c>
      <c r="E1674" s="181" t="s">
        <v>132</v>
      </c>
      <c r="F1674" s="181" t="s">
        <v>137</v>
      </c>
      <c r="G1674" s="234" t="s">
        <v>137</v>
      </c>
      <c r="H1674" s="181" t="s">
        <v>132</v>
      </c>
      <c r="I1674" s="234" t="s">
        <v>137</v>
      </c>
      <c r="J1674" s="234" t="s">
        <v>137</v>
      </c>
      <c r="K1674" s="355" t="s">
        <v>138</v>
      </c>
      <c r="L1674" s="234"/>
      <c r="M1674" s="434"/>
      <c r="N1674" s="181" t="s">
        <v>138</v>
      </c>
      <c r="O1674" s="234"/>
      <c r="P1674" s="234"/>
      <c r="Q1674" s="181" t="s">
        <v>132</v>
      </c>
      <c r="R1674" s="181" t="s">
        <v>137</v>
      </c>
      <c r="S1674" s="234" t="s">
        <v>137</v>
      </c>
      <c r="T1674" s="181" t="s">
        <v>132</v>
      </c>
      <c r="U1674" s="234" t="s">
        <v>137</v>
      </c>
      <c r="V1674" s="234" t="s">
        <v>137</v>
      </c>
      <c r="W1674" s="181" t="s">
        <v>132</v>
      </c>
      <c r="X1674" s="181" t="s">
        <v>137</v>
      </c>
      <c r="Y1674" s="234" t="s">
        <v>137</v>
      </c>
      <c r="Z1674" s="181" t="s">
        <v>132</v>
      </c>
      <c r="AA1674" s="181"/>
      <c r="AB1674" s="234"/>
      <c r="AC1674" s="181" t="s">
        <v>132</v>
      </c>
      <c r="AD1674" s="181" t="s">
        <v>137</v>
      </c>
      <c r="AE1674" s="234" t="s">
        <v>137</v>
      </c>
      <c r="AF1674" s="201" t="s">
        <v>148</v>
      </c>
      <c r="AG1674" s="181" t="s">
        <v>132</v>
      </c>
      <c r="AH1674" s="246" t="s">
        <v>10922</v>
      </c>
      <c r="AI1674" s="181" t="s">
        <v>132</v>
      </c>
      <c r="AJ1674" s="181" t="s">
        <v>137</v>
      </c>
      <c r="AK1674" s="234" t="s">
        <v>137</v>
      </c>
      <c r="AL1674" s="181" t="s">
        <v>138</v>
      </c>
      <c r="AM1674" s="181" t="s">
        <v>132</v>
      </c>
      <c r="AN1674" s="234" t="s">
        <v>10483</v>
      </c>
      <c r="AO1674" s="181" t="s">
        <v>132</v>
      </c>
      <c r="AP1674" s="234" t="s">
        <v>137</v>
      </c>
      <c r="AQ1674" s="234" t="s">
        <v>137</v>
      </c>
      <c r="AR1674" s="181" t="s">
        <v>132</v>
      </c>
      <c r="AS1674" s="181" t="s">
        <v>137</v>
      </c>
      <c r="AT1674" s="234" t="s">
        <v>137</v>
      </c>
      <c r="AU1674" s="181" t="s">
        <v>132</v>
      </c>
      <c r="AV1674" s="181" t="s">
        <v>137</v>
      </c>
      <c r="AW1674" s="234" t="s">
        <v>137</v>
      </c>
      <c r="AX1674" s="181" t="s">
        <v>138</v>
      </c>
      <c r="AY1674" s="181" t="s">
        <v>132</v>
      </c>
      <c r="AZ1674" s="234" t="s">
        <v>10483</v>
      </c>
      <c r="BA1674" s="181"/>
      <c r="BB1674" s="181"/>
      <c r="BC1674" s="234"/>
      <c r="BD1674" s="181">
        <v>2</v>
      </c>
      <c r="BE1674" s="181">
        <v>0</v>
      </c>
      <c r="BF1674" s="357">
        <v>0</v>
      </c>
      <c r="BG1674" s="234" t="s">
        <v>10484</v>
      </c>
      <c r="BH1674" s="181">
        <v>0</v>
      </c>
      <c r="BI1674" s="234" t="s">
        <v>137</v>
      </c>
      <c r="BJ1674" s="181">
        <v>2</v>
      </c>
      <c r="BK1674" s="181">
        <v>0</v>
      </c>
      <c r="BL1674" s="357">
        <v>0</v>
      </c>
      <c r="BM1674" s="234" t="s">
        <v>10485</v>
      </c>
      <c r="BN1674" s="181">
        <v>0</v>
      </c>
      <c r="BO1674" s="234" t="s">
        <v>137</v>
      </c>
      <c r="BP1674" s="181">
        <v>1</v>
      </c>
      <c r="BQ1674" s="181">
        <v>0</v>
      </c>
      <c r="BR1674" s="357">
        <v>0</v>
      </c>
      <c r="BS1674" s="234" t="s">
        <v>10486</v>
      </c>
      <c r="BT1674" s="181">
        <v>0</v>
      </c>
      <c r="BU1674" s="234" t="s">
        <v>137</v>
      </c>
      <c r="BV1674" s="181">
        <v>0</v>
      </c>
      <c r="BW1674" s="181">
        <v>0</v>
      </c>
      <c r="BX1674" s="358" t="s">
        <v>148</v>
      </c>
      <c r="BY1674" s="234"/>
      <c r="BZ1674" s="181">
        <v>0</v>
      </c>
      <c r="CA1674" s="234" t="s">
        <v>137</v>
      </c>
      <c r="CB1674" s="181">
        <v>4</v>
      </c>
      <c r="CC1674" s="181">
        <v>3</v>
      </c>
      <c r="CD1674" s="358">
        <v>0.75</v>
      </c>
      <c r="CE1674" s="234" t="s">
        <v>17443</v>
      </c>
      <c r="CF1674" s="181">
        <v>0</v>
      </c>
      <c r="CG1674" s="234" t="s">
        <v>17444</v>
      </c>
      <c r="CH1674" s="181">
        <v>0</v>
      </c>
      <c r="CI1674" s="181">
        <v>0</v>
      </c>
      <c r="CJ1674" s="358" t="s">
        <v>148</v>
      </c>
      <c r="CK1674" s="181" t="s">
        <v>137</v>
      </c>
      <c r="CL1674" s="181">
        <v>0</v>
      </c>
      <c r="CM1674" s="234" t="s">
        <v>137</v>
      </c>
      <c r="CN1674" s="181">
        <v>1</v>
      </c>
      <c r="CO1674" s="181">
        <v>0</v>
      </c>
      <c r="CP1674" s="358">
        <v>0</v>
      </c>
      <c r="CQ1674" s="234" t="s">
        <v>10487</v>
      </c>
      <c r="CR1674" s="181">
        <v>0</v>
      </c>
      <c r="CS1674" s="234" t="s">
        <v>137</v>
      </c>
      <c r="CT1674" s="181">
        <v>0</v>
      </c>
      <c r="CU1674" s="181">
        <v>0</v>
      </c>
      <c r="CV1674" s="358" t="s">
        <v>148</v>
      </c>
      <c r="CW1674" s="234" t="s">
        <v>137</v>
      </c>
      <c r="CX1674" s="181">
        <v>0</v>
      </c>
      <c r="CY1674" s="234" t="s">
        <v>137</v>
      </c>
      <c r="CZ1674" s="181">
        <v>0</v>
      </c>
      <c r="DA1674" s="181">
        <v>0</v>
      </c>
      <c r="DB1674" s="358" t="s">
        <v>148</v>
      </c>
      <c r="DC1674" s="234" t="s">
        <v>137</v>
      </c>
      <c r="DD1674" s="181">
        <v>0</v>
      </c>
      <c r="DE1674" s="234" t="s">
        <v>137</v>
      </c>
      <c r="DF1674" s="181">
        <v>0</v>
      </c>
      <c r="DG1674" s="181">
        <v>0</v>
      </c>
      <c r="DH1674" s="358" t="s">
        <v>148</v>
      </c>
      <c r="DI1674" s="234" t="s">
        <v>137</v>
      </c>
      <c r="DJ1674" s="181">
        <v>0</v>
      </c>
      <c r="DK1674" s="234" t="s">
        <v>137</v>
      </c>
      <c r="DL1674" s="181">
        <v>2</v>
      </c>
      <c r="DM1674" s="181">
        <v>0</v>
      </c>
      <c r="DN1674" s="358">
        <v>0</v>
      </c>
      <c r="DO1674" s="234" t="s">
        <v>10488</v>
      </c>
      <c r="DP1674" s="181">
        <v>0</v>
      </c>
      <c r="DQ1674" s="234" t="s">
        <v>137</v>
      </c>
      <c r="DR1674" s="181">
        <v>27</v>
      </c>
      <c r="DS1674" s="181">
        <v>0</v>
      </c>
      <c r="DT1674" s="358">
        <v>0</v>
      </c>
      <c r="DU1674" s="234" t="s">
        <v>10489</v>
      </c>
      <c r="DV1674" s="181">
        <v>0</v>
      </c>
      <c r="DW1674" s="234" t="s">
        <v>137</v>
      </c>
      <c r="DX1674" s="181">
        <v>1</v>
      </c>
      <c r="DY1674" s="181">
        <v>0</v>
      </c>
      <c r="DZ1674" s="357">
        <v>0</v>
      </c>
      <c r="EA1674" s="234" t="s">
        <v>10490</v>
      </c>
      <c r="EB1674" s="181">
        <v>0</v>
      </c>
      <c r="EC1674" s="234" t="s">
        <v>137</v>
      </c>
      <c r="ED1674" s="181">
        <v>0</v>
      </c>
      <c r="EE1674" s="181">
        <v>0</v>
      </c>
      <c r="EF1674" s="357" t="s">
        <v>148</v>
      </c>
      <c r="EG1674" s="234" t="s">
        <v>137</v>
      </c>
      <c r="EH1674" s="181">
        <v>0</v>
      </c>
      <c r="EI1674" s="234" t="s">
        <v>137</v>
      </c>
      <c r="EJ1674" s="181">
        <v>0</v>
      </c>
      <c r="EK1674" s="181">
        <v>0</v>
      </c>
      <c r="EL1674" s="357" t="s">
        <v>148</v>
      </c>
      <c r="EM1674" s="234" t="s">
        <v>137</v>
      </c>
      <c r="EN1674" s="181">
        <v>0</v>
      </c>
      <c r="EO1674" s="234" t="s">
        <v>137</v>
      </c>
      <c r="EP1674" s="181">
        <v>0</v>
      </c>
      <c r="EQ1674" s="181">
        <v>0</v>
      </c>
      <c r="ER1674" s="358" t="s">
        <v>148</v>
      </c>
      <c r="ES1674" s="234" t="s">
        <v>137</v>
      </c>
      <c r="ET1674" s="181">
        <v>0</v>
      </c>
      <c r="EU1674" s="234" t="s">
        <v>137</v>
      </c>
      <c r="EV1674" s="181">
        <v>8</v>
      </c>
      <c r="EW1674" s="181">
        <v>0</v>
      </c>
      <c r="EX1674" s="359">
        <v>0</v>
      </c>
      <c r="EY1674" s="234" t="s">
        <v>13819</v>
      </c>
      <c r="EZ1674" s="181">
        <v>8</v>
      </c>
      <c r="FA1674" s="234" t="s">
        <v>13820</v>
      </c>
      <c r="FB1674" s="181">
        <v>0</v>
      </c>
      <c r="FC1674" s="181">
        <v>0</v>
      </c>
      <c r="FD1674" s="359" t="s">
        <v>148</v>
      </c>
      <c r="FE1674" s="234" t="s">
        <v>137</v>
      </c>
      <c r="FF1674" s="181">
        <v>0</v>
      </c>
      <c r="FG1674" s="234" t="s">
        <v>137</v>
      </c>
      <c r="FH1674" s="181">
        <v>0</v>
      </c>
      <c r="FI1674" s="181">
        <v>0</v>
      </c>
      <c r="FJ1674" s="359" t="s">
        <v>148</v>
      </c>
      <c r="FK1674" s="234" t="s">
        <v>137</v>
      </c>
      <c r="FL1674" s="181">
        <v>0</v>
      </c>
      <c r="FM1674" s="234" t="s">
        <v>137</v>
      </c>
      <c r="FN1674" s="181">
        <v>0</v>
      </c>
      <c r="FO1674" s="181">
        <v>0</v>
      </c>
      <c r="FP1674" s="359" t="s">
        <v>148</v>
      </c>
      <c r="FQ1674" s="234" t="s">
        <v>137</v>
      </c>
      <c r="FR1674" s="181">
        <v>0</v>
      </c>
      <c r="FS1674" s="234" t="s">
        <v>137</v>
      </c>
      <c r="FT1674" s="181">
        <v>0</v>
      </c>
      <c r="FU1674" s="181">
        <v>0</v>
      </c>
      <c r="FV1674" s="359" t="s">
        <v>148</v>
      </c>
      <c r="FW1674" s="234" t="s">
        <v>137</v>
      </c>
      <c r="FX1674" s="181">
        <v>0</v>
      </c>
      <c r="FY1674" s="234" t="s">
        <v>137</v>
      </c>
      <c r="FZ1674" s="181">
        <v>1</v>
      </c>
      <c r="GA1674" s="181">
        <v>0</v>
      </c>
      <c r="GB1674" s="359">
        <v>0</v>
      </c>
      <c r="GC1674" s="234" t="s">
        <v>10491</v>
      </c>
      <c r="GD1674" s="181">
        <v>0</v>
      </c>
      <c r="GE1674" s="234" t="s">
        <v>137</v>
      </c>
      <c r="GF1674" s="181">
        <v>0</v>
      </c>
      <c r="GG1674" s="181">
        <v>0</v>
      </c>
      <c r="GH1674" s="359" t="s">
        <v>148</v>
      </c>
      <c r="GI1674" s="234"/>
      <c r="GJ1674" s="181">
        <v>0</v>
      </c>
      <c r="GK1674" s="234" t="s">
        <v>137</v>
      </c>
      <c r="GL1674" s="181" t="s">
        <v>143</v>
      </c>
      <c r="GM1674" s="181" t="s">
        <v>1858</v>
      </c>
      <c r="GN1674" s="180" t="s">
        <v>146</v>
      </c>
      <c r="GO1674" s="272"/>
      <c r="GP1674" s="272"/>
      <c r="GQ1674" s="181" t="s">
        <v>145</v>
      </c>
      <c r="GR1674" s="181" t="s">
        <v>146</v>
      </c>
      <c r="GS1674" s="181"/>
      <c r="GT1674" s="181"/>
      <c r="GU1674" s="181"/>
      <c r="GV1674" s="181"/>
      <c r="GW1674" s="234"/>
      <c r="GX1674" s="181"/>
      <c r="GY1674" s="181"/>
      <c r="GZ1674" s="181"/>
      <c r="HA1674" s="181"/>
      <c r="HB1674" s="181"/>
      <c r="HC1674" s="181"/>
      <c r="HD1674" s="557" t="s">
        <v>132</v>
      </c>
      <c r="HE1674" s="550"/>
      <c r="HF1674" s="558" t="s">
        <v>132</v>
      </c>
      <c r="HG1674" s="550"/>
      <c r="HH1674" s="550"/>
      <c r="HI1674" s="558" t="s">
        <v>132</v>
      </c>
      <c r="HJ1674" s="558" t="s">
        <v>148</v>
      </c>
      <c r="HK1674" s="550"/>
    </row>
    <row r="1675" spans="1:219" s="164"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4" customFormat="1" ht="115" customHeight="1">
      <c r="A1676" s="337" t="s">
        <v>17446</v>
      </c>
      <c r="B1676" s="181" t="s">
        <v>10349</v>
      </c>
      <c r="C1676" s="181" t="s">
        <v>10497</v>
      </c>
      <c r="D1676" s="195" t="s">
        <v>115</v>
      </c>
      <c r="E1676" s="181" t="s">
        <v>132</v>
      </c>
      <c r="F1676" s="181" t="s">
        <v>137</v>
      </c>
      <c r="G1676" s="234" t="s">
        <v>137</v>
      </c>
      <c r="H1676" s="181" t="s">
        <v>132</v>
      </c>
      <c r="I1676" s="234" t="s">
        <v>137</v>
      </c>
      <c r="J1676" s="234" t="s">
        <v>137</v>
      </c>
      <c r="K1676" s="355" t="s">
        <v>138</v>
      </c>
      <c r="L1676" s="181" t="s">
        <v>137</v>
      </c>
      <c r="M1676" s="434" t="s">
        <v>137</v>
      </c>
      <c r="N1676" s="181" t="s">
        <v>138</v>
      </c>
      <c r="O1676" s="181" t="s">
        <v>137</v>
      </c>
      <c r="P1676" s="234" t="s">
        <v>137</v>
      </c>
      <c r="Q1676" s="181" t="s">
        <v>132</v>
      </c>
      <c r="R1676" s="181" t="s">
        <v>137</v>
      </c>
      <c r="S1676" s="234" t="s">
        <v>137</v>
      </c>
      <c r="T1676" s="181" t="s">
        <v>138</v>
      </c>
      <c r="U1676" s="234" t="s">
        <v>137</v>
      </c>
      <c r="V1676" s="234" t="s">
        <v>137</v>
      </c>
      <c r="W1676" s="181" t="s">
        <v>132</v>
      </c>
      <c r="X1676" s="181" t="s">
        <v>137</v>
      </c>
      <c r="Y1676" s="234" t="s">
        <v>137</v>
      </c>
      <c r="Z1676" s="181" t="s">
        <v>138</v>
      </c>
      <c r="AA1676" s="181"/>
      <c r="AB1676" s="234"/>
      <c r="AC1676" s="181" t="s">
        <v>138</v>
      </c>
      <c r="AD1676" s="234"/>
      <c r="AE1676" s="234"/>
      <c r="AF1676" s="201" t="s">
        <v>148</v>
      </c>
      <c r="AG1676" s="181"/>
      <c r="AH1676" s="246"/>
      <c r="AI1676" s="181" t="s">
        <v>132</v>
      </c>
      <c r="AJ1676" s="181" t="s">
        <v>137</v>
      </c>
      <c r="AK1676" s="234" t="s">
        <v>137</v>
      </c>
      <c r="AL1676" s="181" t="s">
        <v>138</v>
      </c>
      <c r="AM1676" s="181" t="s">
        <v>137</v>
      </c>
      <c r="AN1676" s="234" t="s">
        <v>137</v>
      </c>
      <c r="AO1676" s="181" t="s">
        <v>138</v>
      </c>
      <c r="AP1676" s="234" t="s">
        <v>137</v>
      </c>
      <c r="AQ1676" s="234" t="s">
        <v>137</v>
      </c>
      <c r="AR1676" s="181" t="s">
        <v>132</v>
      </c>
      <c r="AS1676" s="181" t="s">
        <v>137</v>
      </c>
      <c r="AT1676" s="234" t="s">
        <v>137</v>
      </c>
      <c r="AU1676" s="181" t="s">
        <v>132</v>
      </c>
      <c r="AV1676" s="181" t="s">
        <v>137</v>
      </c>
      <c r="AW1676" s="234" t="s">
        <v>137</v>
      </c>
      <c r="AX1676" s="181" t="s">
        <v>138</v>
      </c>
      <c r="AY1676" s="181" t="s">
        <v>132</v>
      </c>
      <c r="AZ1676" s="234" t="s">
        <v>15666</v>
      </c>
      <c r="BA1676" s="181" t="s">
        <v>132</v>
      </c>
      <c r="BB1676" s="181" t="s">
        <v>137</v>
      </c>
      <c r="BC1676" s="234" t="s">
        <v>137</v>
      </c>
      <c r="BD1676" s="181">
        <v>1</v>
      </c>
      <c r="BE1676" s="181">
        <v>0</v>
      </c>
      <c r="BF1676" s="357">
        <v>0</v>
      </c>
      <c r="BG1676" s="234" t="s">
        <v>10498</v>
      </c>
      <c r="BH1676" s="181">
        <v>0</v>
      </c>
      <c r="BI1676" s="234" t="s">
        <v>137</v>
      </c>
      <c r="BJ1676" s="181">
        <v>6</v>
      </c>
      <c r="BK1676" s="181">
        <v>0</v>
      </c>
      <c r="BL1676" s="357">
        <v>0</v>
      </c>
      <c r="BM1676" s="234" t="s">
        <v>10499</v>
      </c>
      <c r="BN1676" s="181">
        <v>0</v>
      </c>
      <c r="BO1676" s="234" t="s">
        <v>137</v>
      </c>
      <c r="BP1676" s="181">
        <v>0</v>
      </c>
      <c r="BQ1676" s="181">
        <v>0</v>
      </c>
      <c r="BR1676" s="357" t="s">
        <v>148</v>
      </c>
      <c r="BS1676" s="234" t="s">
        <v>137</v>
      </c>
      <c r="BT1676" s="181">
        <v>0</v>
      </c>
      <c r="BU1676" s="234" t="s">
        <v>137</v>
      </c>
      <c r="BV1676" s="181">
        <v>1</v>
      </c>
      <c r="BW1676" s="181">
        <v>0</v>
      </c>
      <c r="BX1676" s="358">
        <v>0</v>
      </c>
      <c r="BY1676" s="234" t="s">
        <v>10500</v>
      </c>
      <c r="BZ1676" s="181">
        <v>0</v>
      </c>
      <c r="CA1676" s="234" t="s">
        <v>137</v>
      </c>
      <c r="CB1676" s="181">
        <v>0</v>
      </c>
      <c r="CC1676" s="181">
        <v>0</v>
      </c>
      <c r="CD1676" s="358" t="s">
        <v>148</v>
      </c>
      <c r="CE1676" s="234" t="s">
        <v>137</v>
      </c>
      <c r="CF1676" s="181">
        <v>0</v>
      </c>
      <c r="CG1676" s="234" t="s">
        <v>137</v>
      </c>
      <c r="CH1676" s="181">
        <v>2</v>
      </c>
      <c r="CI1676" s="181">
        <v>1</v>
      </c>
      <c r="CJ1676" s="358">
        <v>0.5</v>
      </c>
      <c r="CK1676" s="234" t="s">
        <v>10501</v>
      </c>
      <c r="CL1676" s="181">
        <v>0</v>
      </c>
      <c r="CM1676" s="234" t="s">
        <v>137</v>
      </c>
      <c r="CN1676" s="181">
        <v>1</v>
      </c>
      <c r="CO1676" s="181">
        <v>0</v>
      </c>
      <c r="CP1676" s="358">
        <v>0</v>
      </c>
      <c r="CQ1676" s="234" t="s">
        <v>10502</v>
      </c>
      <c r="CR1676" s="181">
        <v>0</v>
      </c>
      <c r="CS1676" s="234" t="s">
        <v>137</v>
      </c>
      <c r="CT1676" s="181">
        <v>0</v>
      </c>
      <c r="CU1676" s="181">
        <v>0</v>
      </c>
      <c r="CV1676" s="358" t="s">
        <v>148</v>
      </c>
      <c r="CW1676" s="234" t="s">
        <v>137</v>
      </c>
      <c r="CX1676" s="181">
        <v>0</v>
      </c>
      <c r="CY1676" s="234" t="s">
        <v>137</v>
      </c>
      <c r="CZ1676" s="181">
        <v>0</v>
      </c>
      <c r="DA1676" s="181">
        <v>0</v>
      </c>
      <c r="DB1676" s="358" t="s">
        <v>148</v>
      </c>
      <c r="DC1676" s="234" t="s">
        <v>137</v>
      </c>
      <c r="DD1676" s="181">
        <v>0</v>
      </c>
      <c r="DE1676" s="234" t="s">
        <v>137</v>
      </c>
      <c r="DF1676" s="181">
        <v>0</v>
      </c>
      <c r="DG1676" s="181">
        <v>0</v>
      </c>
      <c r="DH1676" s="358" t="s">
        <v>148</v>
      </c>
      <c r="DI1676" s="234" t="s">
        <v>137</v>
      </c>
      <c r="DJ1676" s="181">
        <v>0</v>
      </c>
      <c r="DK1676" s="234" t="s">
        <v>137</v>
      </c>
      <c r="DL1676" s="181">
        <v>0</v>
      </c>
      <c r="DM1676" s="181">
        <v>0</v>
      </c>
      <c r="DN1676" s="358" t="s">
        <v>148</v>
      </c>
      <c r="DO1676" s="234" t="s">
        <v>137</v>
      </c>
      <c r="DP1676" s="181">
        <v>0</v>
      </c>
      <c r="DQ1676" s="234" t="s">
        <v>137</v>
      </c>
      <c r="DR1676" s="181">
        <v>19</v>
      </c>
      <c r="DS1676" s="181">
        <v>0</v>
      </c>
      <c r="DT1676" s="358">
        <v>0</v>
      </c>
      <c r="DU1676" s="234" t="s">
        <v>10503</v>
      </c>
      <c r="DV1676" s="181">
        <v>0</v>
      </c>
      <c r="DW1676" s="234" t="s">
        <v>137</v>
      </c>
      <c r="DX1676" s="181">
        <v>0</v>
      </c>
      <c r="DY1676" s="181">
        <v>0</v>
      </c>
      <c r="DZ1676" s="357" t="s">
        <v>148</v>
      </c>
      <c r="EA1676" s="234" t="s">
        <v>137</v>
      </c>
      <c r="EB1676" s="181">
        <v>0</v>
      </c>
      <c r="EC1676" s="234" t="s">
        <v>137</v>
      </c>
      <c r="ED1676" s="181">
        <v>0</v>
      </c>
      <c r="EE1676" s="181">
        <v>0</v>
      </c>
      <c r="EF1676" s="357" t="s">
        <v>148</v>
      </c>
      <c r="EG1676" s="234" t="s">
        <v>137</v>
      </c>
      <c r="EH1676" s="181">
        <v>0</v>
      </c>
      <c r="EI1676" s="234" t="s">
        <v>137</v>
      </c>
      <c r="EJ1676" s="181">
        <v>1</v>
      </c>
      <c r="EK1676" s="181">
        <v>0</v>
      </c>
      <c r="EL1676" s="357">
        <v>0</v>
      </c>
      <c r="EM1676" s="234" t="s">
        <v>10504</v>
      </c>
      <c r="EN1676" s="181">
        <v>0</v>
      </c>
      <c r="EO1676" s="234" t="s">
        <v>137</v>
      </c>
      <c r="EP1676" s="181">
        <v>3</v>
      </c>
      <c r="EQ1676" s="181">
        <v>0</v>
      </c>
      <c r="ER1676" s="358">
        <v>0</v>
      </c>
      <c r="ES1676" s="234" t="s">
        <v>10505</v>
      </c>
      <c r="ET1676" s="181">
        <v>0</v>
      </c>
      <c r="EU1676" s="234" t="s">
        <v>137</v>
      </c>
      <c r="EV1676" s="181">
        <v>11</v>
      </c>
      <c r="EW1676" s="181">
        <v>1</v>
      </c>
      <c r="EX1676" s="359">
        <v>9.0909090909090912E-2</v>
      </c>
      <c r="EY1676" s="234" t="s">
        <v>13821</v>
      </c>
      <c r="EZ1676" s="181">
        <v>0</v>
      </c>
      <c r="FA1676" s="234" t="s">
        <v>137</v>
      </c>
      <c r="FB1676" s="181">
        <v>0</v>
      </c>
      <c r="FC1676" s="181">
        <v>0</v>
      </c>
      <c r="FD1676" s="359" t="s">
        <v>148</v>
      </c>
      <c r="FE1676" s="234" t="s">
        <v>137</v>
      </c>
      <c r="FF1676" s="181">
        <v>0</v>
      </c>
      <c r="FG1676" s="234" t="s">
        <v>137</v>
      </c>
      <c r="FH1676" s="181">
        <v>1</v>
      </c>
      <c r="FI1676" s="181">
        <v>0</v>
      </c>
      <c r="FJ1676" s="359">
        <v>0</v>
      </c>
      <c r="FK1676" s="234" t="s">
        <v>10506</v>
      </c>
      <c r="FL1676" s="181">
        <v>0</v>
      </c>
      <c r="FM1676" s="234" t="s">
        <v>137</v>
      </c>
      <c r="FN1676" s="181">
        <v>0</v>
      </c>
      <c r="FO1676" s="181">
        <v>0</v>
      </c>
      <c r="FP1676" s="359" t="s">
        <v>148</v>
      </c>
      <c r="FQ1676" s="234" t="s">
        <v>137</v>
      </c>
      <c r="FR1676" s="181">
        <v>0</v>
      </c>
      <c r="FS1676" s="234" t="s">
        <v>137</v>
      </c>
      <c r="FT1676" s="181">
        <v>0</v>
      </c>
      <c r="FU1676" s="181">
        <v>0</v>
      </c>
      <c r="FV1676" s="359" t="s">
        <v>148</v>
      </c>
      <c r="FW1676" s="234" t="s">
        <v>137</v>
      </c>
      <c r="FX1676" s="181">
        <v>0</v>
      </c>
      <c r="FY1676" s="234" t="s">
        <v>137</v>
      </c>
      <c r="FZ1676" s="181">
        <v>1</v>
      </c>
      <c r="GA1676" s="181">
        <v>0</v>
      </c>
      <c r="GB1676" s="359">
        <v>0</v>
      </c>
      <c r="GC1676" s="234" t="s">
        <v>15667</v>
      </c>
      <c r="GD1676" s="181">
        <v>0</v>
      </c>
      <c r="GE1676" s="234" t="s">
        <v>137</v>
      </c>
      <c r="GF1676" s="181">
        <v>8</v>
      </c>
      <c r="GG1676" s="181">
        <v>0</v>
      </c>
      <c r="GH1676" s="359">
        <v>0</v>
      </c>
      <c r="GI1676" s="234" t="s">
        <v>10507</v>
      </c>
      <c r="GJ1676" s="181">
        <v>8</v>
      </c>
      <c r="GK1676" s="234" t="s">
        <v>13930</v>
      </c>
      <c r="GL1676" s="181" t="s">
        <v>143</v>
      </c>
      <c r="GM1676" s="181" t="s">
        <v>1858</v>
      </c>
      <c r="GN1676" s="180" t="s">
        <v>146</v>
      </c>
      <c r="GO1676" s="272"/>
      <c r="GP1676" s="272"/>
      <c r="GQ1676" s="181" t="s">
        <v>145</v>
      </c>
      <c r="GR1676" s="181" t="s">
        <v>146</v>
      </c>
      <c r="GS1676" s="181"/>
      <c r="GT1676" s="181"/>
      <c r="GU1676" s="181"/>
      <c r="GV1676" s="181"/>
      <c r="GW1676" s="234"/>
      <c r="GX1676" s="181"/>
      <c r="GY1676" s="181"/>
      <c r="GZ1676" s="181"/>
      <c r="HA1676" s="181"/>
      <c r="HB1676" s="181"/>
      <c r="HC1676" s="181"/>
      <c r="HD1676" s="557" t="s">
        <v>132</v>
      </c>
      <c r="HE1676" s="550" t="s">
        <v>132</v>
      </c>
      <c r="HF1676" s="558" t="s">
        <v>132</v>
      </c>
      <c r="HG1676" s="550"/>
      <c r="HH1676" s="550"/>
      <c r="HI1676" s="558" t="s">
        <v>132</v>
      </c>
      <c r="HJ1676" s="558" t="s">
        <v>148</v>
      </c>
      <c r="HK1676" s="550"/>
    </row>
    <row r="1677" spans="1:219" s="164" customFormat="1" ht="115" customHeight="1">
      <c r="A1677" s="337">
        <v>465054</v>
      </c>
      <c r="B1677" s="181" t="s">
        <v>10349</v>
      </c>
      <c r="C1677" s="181" t="s">
        <v>10508</v>
      </c>
      <c r="D1677" s="195" t="s">
        <v>120</v>
      </c>
      <c r="E1677" s="181" t="s">
        <v>138</v>
      </c>
      <c r="F1677" s="181" t="s">
        <v>137</v>
      </c>
      <c r="G1677" s="234" t="s">
        <v>137</v>
      </c>
      <c r="H1677" s="181" t="s">
        <v>132</v>
      </c>
      <c r="I1677" s="234" t="s">
        <v>137</v>
      </c>
      <c r="J1677" s="234" t="s">
        <v>137</v>
      </c>
      <c r="K1677" s="355" t="s">
        <v>138</v>
      </c>
      <c r="L1677" s="181" t="s">
        <v>132</v>
      </c>
      <c r="M1677" s="434" t="s">
        <v>10509</v>
      </c>
      <c r="N1677" s="181" t="s">
        <v>138</v>
      </c>
      <c r="O1677" s="181" t="s">
        <v>132</v>
      </c>
      <c r="P1677" s="234" t="s">
        <v>10510</v>
      </c>
      <c r="Q1677" s="181" t="s">
        <v>138</v>
      </c>
      <c r="R1677" s="181" t="s">
        <v>132</v>
      </c>
      <c r="S1677" s="234" t="s">
        <v>10511</v>
      </c>
      <c r="T1677" s="181" t="s">
        <v>132</v>
      </c>
      <c r="U1677" s="234" t="s">
        <v>137</v>
      </c>
      <c r="V1677" s="234" t="s">
        <v>137</v>
      </c>
      <c r="W1677" s="181" t="s">
        <v>132</v>
      </c>
      <c r="X1677" s="181" t="s">
        <v>137</v>
      </c>
      <c r="Y1677" s="234" t="s">
        <v>137</v>
      </c>
      <c r="Z1677" s="181" t="s">
        <v>138</v>
      </c>
      <c r="AA1677" s="181" t="s">
        <v>132</v>
      </c>
      <c r="AB1677" s="234" t="s">
        <v>10512</v>
      </c>
      <c r="AC1677" s="181" t="s">
        <v>138</v>
      </c>
      <c r="AD1677" s="181" t="s">
        <v>132</v>
      </c>
      <c r="AE1677" s="234" t="s">
        <v>10511</v>
      </c>
      <c r="AF1677" s="201" t="s">
        <v>132</v>
      </c>
      <c r="AG1677" s="181"/>
      <c r="AH1677" s="246"/>
      <c r="AI1677" s="181" t="s">
        <v>132</v>
      </c>
      <c r="AJ1677" s="181" t="s">
        <v>137</v>
      </c>
      <c r="AK1677" s="234" t="s">
        <v>137</v>
      </c>
      <c r="AL1677" s="181" t="s">
        <v>132</v>
      </c>
      <c r="AM1677" s="181" t="s">
        <v>137</v>
      </c>
      <c r="AN1677" s="234" t="s">
        <v>137</v>
      </c>
      <c r="AO1677" s="181" t="s">
        <v>132</v>
      </c>
      <c r="AP1677" s="234" t="s">
        <v>137</v>
      </c>
      <c r="AQ1677" s="234" t="s">
        <v>137</v>
      </c>
      <c r="AR1677" s="181" t="s">
        <v>132</v>
      </c>
      <c r="AS1677" s="234" t="s">
        <v>137</v>
      </c>
      <c r="AT1677" s="234" t="s">
        <v>137</v>
      </c>
      <c r="AU1677" s="181" t="s">
        <v>132</v>
      </c>
      <c r="AV1677" s="181" t="s">
        <v>137</v>
      </c>
      <c r="AW1677" s="234" t="s">
        <v>137</v>
      </c>
      <c r="AX1677" s="181" t="s">
        <v>132</v>
      </c>
      <c r="AY1677" s="181" t="s">
        <v>137</v>
      </c>
      <c r="AZ1677" s="234" t="s">
        <v>137</v>
      </c>
      <c r="BA1677" s="181" t="s">
        <v>132</v>
      </c>
      <c r="BB1677" s="181" t="s">
        <v>137</v>
      </c>
      <c r="BC1677" s="234" t="s">
        <v>137</v>
      </c>
      <c r="BD1677" s="181">
        <v>2</v>
      </c>
      <c r="BE1677" s="181">
        <v>0</v>
      </c>
      <c r="BF1677" s="357">
        <v>0</v>
      </c>
      <c r="BG1677" s="234" t="s">
        <v>10513</v>
      </c>
      <c r="BH1677" s="181">
        <v>0</v>
      </c>
      <c r="BI1677" s="234"/>
      <c r="BJ1677" s="181">
        <v>13</v>
      </c>
      <c r="BK1677" s="181">
        <v>0</v>
      </c>
      <c r="BL1677" s="357">
        <v>0</v>
      </c>
      <c r="BM1677" s="234" t="s">
        <v>10513</v>
      </c>
      <c r="BN1677" s="181">
        <v>0</v>
      </c>
      <c r="BO1677" s="234" t="s">
        <v>137</v>
      </c>
      <c r="BP1677" s="181">
        <v>0</v>
      </c>
      <c r="BQ1677" s="181">
        <v>0</v>
      </c>
      <c r="BR1677" s="357" t="s">
        <v>148</v>
      </c>
      <c r="BS1677" s="234" t="s">
        <v>137</v>
      </c>
      <c r="BT1677" s="181">
        <v>0</v>
      </c>
      <c r="BU1677" s="234" t="s">
        <v>137</v>
      </c>
      <c r="BV1677" s="181">
        <v>3</v>
      </c>
      <c r="BW1677" s="181">
        <v>0</v>
      </c>
      <c r="BX1677" s="358">
        <v>0</v>
      </c>
      <c r="BY1677" s="234" t="s">
        <v>10513</v>
      </c>
      <c r="BZ1677" s="181">
        <v>0</v>
      </c>
      <c r="CA1677" s="234" t="s">
        <v>137</v>
      </c>
      <c r="CB1677" s="181">
        <v>0</v>
      </c>
      <c r="CC1677" s="181">
        <v>0</v>
      </c>
      <c r="CD1677" s="358" t="s">
        <v>148</v>
      </c>
      <c r="CE1677" s="234" t="s">
        <v>137</v>
      </c>
      <c r="CF1677" s="181">
        <v>0</v>
      </c>
      <c r="CG1677" s="234" t="s">
        <v>137</v>
      </c>
      <c r="CH1677" s="181">
        <v>7</v>
      </c>
      <c r="CI1677" s="181">
        <v>4</v>
      </c>
      <c r="CJ1677" s="358">
        <v>0.5714285714285714</v>
      </c>
      <c r="CK1677" s="181" t="s">
        <v>10513</v>
      </c>
      <c r="CL1677" s="181">
        <v>0</v>
      </c>
      <c r="CM1677" s="234" t="s">
        <v>137</v>
      </c>
      <c r="CN1677" s="181">
        <v>1</v>
      </c>
      <c r="CO1677" s="181">
        <v>0</v>
      </c>
      <c r="CP1677" s="358">
        <v>0</v>
      </c>
      <c r="CQ1677" s="234" t="s">
        <v>10513</v>
      </c>
      <c r="CR1677" s="181">
        <v>0</v>
      </c>
      <c r="CS1677" s="234" t="s">
        <v>137</v>
      </c>
      <c r="CT1677" s="181">
        <v>8</v>
      </c>
      <c r="CU1677" s="181">
        <v>6</v>
      </c>
      <c r="CV1677" s="358">
        <v>0.75</v>
      </c>
      <c r="CW1677" s="234" t="s">
        <v>10513</v>
      </c>
      <c r="CX1677" s="181">
        <v>0</v>
      </c>
      <c r="CY1677" s="234" t="s">
        <v>137</v>
      </c>
      <c r="CZ1677" s="181">
        <v>0</v>
      </c>
      <c r="DA1677" s="181">
        <v>0</v>
      </c>
      <c r="DB1677" s="358" t="s">
        <v>148</v>
      </c>
      <c r="DC1677" s="234" t="s">
        <v>137</v>
      </c>
      <c r="DD1677" s="181">
        <v>0</v>
      </c>
      <c r="DE1677" s="234" t="s">
        <v>137</v>
      </c>
      <c r="DF1677" s="181">
        <v>0</v>
      </c>
      <c r="DG1677" s="181">
        <v>0</v>
      </c>
      <c r="DH1677" s="358" t="s">
        <v>148</v>
      </c>
      <c r="DI1677" s="234" t="s">
        <v>137</v>
      </c>
      <c r="DJ1677" s="181">
        <v>0</v>
      </c>
      <c r="DK1677" s="234" t="s">
        <v>137</v>
      </c>
      <c r="DL1677" s="181">
        <v>5</v>
      </c>
      <c r="DM1677" s="181">
        <v>1</v>
      </c>
      <c r="DN1677" s="358">
        <v>0.2</v>
      </c>
      <c r="DO1677" s="234" t="s">
        <v>10513</v>
      </c>
      <c r="DP1677" s="181">
        <v>0</v>
      </c>
      <c r="DQ1677" s="234" t="s">
        <v>137</v>
      </c>
      <c r="DR1677" s="181">
        <v>65</v>
      </c>
      <c r="DS1677" s="181">
        <v>0</v>
      </c>
      <c r="DT1677" s="358">
        <v>0</v>
      </c>
      <c r="DU1677" s="234" t="s">
        <v>10514</v>
      </c>
      <c r="DV1677" s="181">
        <v>0</v>
      </c>
      <c r="DW1677" s="234" t="s">
        <v>137</v>
      </c>
      <c r="DX1677" s="181">
        <v>0</v>
      </c>
      <c r="DY1677" s="181">
        <v>0</v>
      </c>
      <c r="DZ1677" s="357" t="s">
        <v>148</v>
      </c>
      <c r="EA1677" s="234" t="s">
        <v>137</v>
      </c>
      <c r="EB1677" s="181">
        <v>0</v>
      </c>
      <c r="EC1677" s="234" t="s">
        <v>137</v>
      </c>
      <c r="ED1677" s="181">
        <v>1</v>
      </c>
      <c r="EE1677" s="181">
        <v>1</v>
      </c>
      <c r="EF1677" s="357">
        <v>1</v>
      </c>
      <c r="EG1677" s="234" t="s">
        <v>137</v>
      </c>
      <c r="EH1677" s="181">
        <v>0</v>
      </c>
      <c r="EI1677" s="234" t="s">
        <v>137</v>
      </c>
      <c r="EJ1677" s="181">
        <v>0</v>
      </c>
      <c r="EK1677" s="181">
        <v>0</v>
      </c>
      <c r="EL1677" s="357" t="s">
        <v>148</v>
      </c>
      <c r="EM1677" s="234" t="s">
        <v>137</v>
      </c>
      <c r="EN1677" s="181">
        <v>0</v>
      </c>
      <c r="EO1677" s="234" t="s">
        <v>137</v>
      </c>
      <c r="EP1677" s="181">
        <v>2</v>
      </c>
      <c r="EQ1677" s="181">
        <v>0</v>
      </c>
      <c r="ER1677" s="358">
        <v>0</v>
      </c>
      <c r="ES1677" s="234" t="s">
        <v>10515</v>
      </c>
      <c r="ET1677" s="181">
        <v>0</v>
      </c>
      <c r="EU1677" s="234" t="s">
        <v>137</v>
      </c>
      <c r="EV1677" s="181">
        <v>32</v>
      </c>
      <c r="EW1677" s="181">
        <v>31</v>
      </c>
      <c r="EX1677" s="359">
        <v>0.96875</v>
      </c>
      <c r="EY1677" s="234" t="s">
        <v>10516</v>
      </c>
      <c r="EZ1677" s="181">
        <v>0</v>
      </c>
      <c r="FA1677" s="234" t="s">
        <v>137</v>
      </c>
      <c r="FB1677" s="181">
        <v>0</v>
      </c>
      <c r="FC1677" s="181">
        <v>0</v>
      </c>
      <c r="FD1677" s="359" t="s">
        <v>148</v>
      </c>
      <c r="FE1677" s="234" t="s">
        <v>137</v>
      </c>
      <c r="FF1677" s="181">
        <v>0</v>
      </c>
      <c r="FG1677" s="234" t="s">
        <v>137</v>
      </c>
      <c r="FH1677" s="181">
        <v>2</v>
      </c>
      <c r="FI1677" s="181">
        <v>1</v>
      </c>
      <c r="FJ1677" s="359">
        <v>0.5</v>
      </c>
      <c r="FK1677" s="234" t="s">
        <v>10517</v>
      </c>
      <c r="FL1677" s="181">
        <v>0</v>
      </c>
      <c r="FM1677" s="234" t="s">
        <v>137</v>
      </c>
      <c r="FN1677" s="181">
        <v>0</v>
      </c>
      <c r="FO1677" s="181">
        <v>0</v>
      </c>
      <c r="FP1677" s="359" t="s">
        <v>148</v>
      </c>
      <c r="FQ1677" s="234" t="s">
        <v>137</v>
      </c>
      <c r="FR1677" s="181">
        <v>0</v>
      </c>
      <c r="FS1677" s="234" t="s">
        <v>137</v>
      </c>
      <c r="FT1677" s="181">
        <v>0</v>
      </c>
      <c r="FU1677" s="181">
        <v>0</v>
      </c>
      <c r="FV1677" s="359" t="s">
        <v>148</v>
      </c>
      <c r="FW1677" s="234" t="s">
        <v>137</v>
      </c>
      <c r="FX1677" s="181">
        <v>0</v>
      </c>
      <c r="FY1677" s="234" t="s">
        <v>137</v>
      </c>
      <c r="FZ1677" s="181">
        <v>4</v>
      </c>
      <c r="GA1677" s="181">
        <v>2</v>
      </c>
      <c r="GB1677" s="359">
        <v>0.5</v>
      </c>
      <c r="GC1677" s="234" t="s">
        <v>10516</v>
      </c>
      <c r="GD1677" s="181">
        <v>0</v>
      </c>
      <c r="GE1677" s="234" t="s">
        <v>137</v>
      </c>
      <c r="GF1677" s="181">
        <v>1</v>
      </c>
      <c r="GG1677" s="181">
        <v>0</v>
      </c>
      <c r="GH1677" s="359">
        <v>0</v>
      </c>
      <c r="GI1677" s="234" t="s">
        <v>10513</v>
      </c>
      <c r="GJ1677" s="181">
        <v>0</v>
      </c>
      <c r="GK1677" s="234" t="s">
        <v>137</v>
      </c>
      <c r="GL1677" s="181" t="s">
        <v>143</v>
      </c>
      <c r="GM1677" s="181"/>
      <c r="GN1677" s="180" t="s">
        <v>146</v>
      </c>
      <c r="GO1677" s="272"/>
      <c r="GP1677" s="272"/>
      <c r="GQ1677" s="181" t="s">
        <v>156</v>
      </c>
      <c r="GR1677" s="181" t="s">
        <v>146</v>
      </c>
      <c r="GS1677" s="181" t="s">
        <v>132</v>
      </c>
      <c r="GT1677" s="181"/>
      <c r="GU1677" s="181" t="s">
        <v>132</v>
      </c>
      <c r="GV1677" s="181"/>
      <c r="GW1677" s="234"/>
      <c r="GX1677" s="181" t="s">
        <v>132</v>
      </c>
      <c r="GY1677" s="181"/>
      <c r="GZ1677" s="181" t="s">
        <v>132</v>
      </c>
      <c r="HA1677" s="181"/>
      <c r="HB1677" s="181"/>
      <c r="HC1677" s="181"/>
      <c r="HD1677" s="557" t="s">
        <v>132</v>
      </c>
      <c r="HE1677" s="550" t="s">
        <v>132</v>
      </c>
      <c r="HF1677" s="558" t="s">
        <v>132</v>
      </c>
      <c r="HG1677" s="550"/>
      <c r="HH1677" s="550"/>
      <c r="HI1677" s="558" t="s">
        <v>132</v>
      </c>
      <c r="HJ1677" s="558" t="s">
        <v>148</v>
      </c>
      <c r="HK1677" s="550"/>
    </row>
    <row r="1678" spans="1:219" s="164" customFormat="1" ht="115" customHeight="1">
      <c r="A1678" s="337">
        <v>465232</v>
      </c>
      <c r="B1678" s="181" t="s">
        <v>10349</v>
      </c>
      <c r="C1678" s="181" t="s">
        <v>10518</v>
      </c>
      <c r="D1678" s="195" t="s">
        <v>114</v>
      </c>
      <c r="E1678" s="181" t="s">
        <v>138</v>
      </c>
      <c r="F1678" s="181"/>
      <c r="G1678" s="234" t="s">
        <v>137</v>
      </c>
      <c r="H1678" s="181" t="s">
        <v>138</v>
      </c>
      <c r="I1678" s="234"/>
      <c r="J1678" s="234" t="s">
        <v>137</v>
      </c>
      <c r="K1678" s="355" t="s">
        <v>138</v>
      </c>
      <c r="L1678" s="181" t="s">
        <v>137</v>
      </c>
      <c r="M1678" s="434" t="s">
        <v>137</v>
      </c>
      <c r="N1678" s="181" t="s">
        <v>138</v>
      </c>
      <c r="O1678" s="181" t="s">
        <v>137</v>
      </c>
      <c r="P1678" s="234" t="s">
        <v>137</v>
      </c>
      <c r="Q1678" s="181"/>
      <c r="R1678" s="181" t="s">
        <v>137</v>
      </c>
      <c r="S1678" s="234" t="s">
        <v>137</v>
      </c>
      <c r="T1678" s="181"/>
      <c r="U1678" s="234" t="s">
        <v>137</v>
      </c>
      <c r="V1678" s="234" t="s">
        <v>137</v>
      </c>
      <c r="W1678" s="181" t="s">
        <v>138</v>
      </c>
      <c r="X1678" s="181" t="s">
        <v>137</v>
      </c>
      <c r="Y1678" s="234" t="s">
        <v>137</v>
      </c>
      <c r="Z1678" s="181" t="s">
        <v>138</v>
      </c>
      <c r="AA1678" s="181" t="s">
        <v>137</v>
      </c>
      <c r="AB1678" s="234" t="s">
        <v>137</v>
      </c>
      <c r="AC1678" s="181" t="s">
        <v>138</v>
      </c>
      <c r="AD1678" s="181" t="s">
        <v>137</v>
      </c>
      <c r="AE1678" s="234" t="s">
        <v>137</v>
      </c>
      <c r="AF1678" s="201" t="s">
        <v>148</v>
      </c>
      <c r="AG1678" s="181"/>
      <c r="AH1678" s="246"/>
      <c r="AI1678" s="181" t="s">
        <v>132</v>
      </c>
      <c r="AJ1678" s="181" t="s">
        <v>137</v>
      </c>
      <c r="AK1678" s="234" t="s">
        <v>137</v>
      </c>
      <c r="AL1678" s="181" t="s">
        <v>132</v>
      </c>
      <c r="AM1678" s="181" t="s">
        <v>137</v>
      </c>
      <c r="AN1678" s="234" t="s">
        <v>137</v>
      </c>
      <c r="AO1678" s="181" t="s">
        <v>138</v>
      </c>
      <c r="AP1678" s="234" t="s">
        <v>137</v>
      </c>
      <c r="AQ1678" s="234" t="s">
        <v>137</v>
      </c>
      <c r="AR1678" s="181" t="s">
        <v>138</v>
      </c>
      <c r="AS1678" s="234" t="s">
        <v>137</v>
      </c>
      <c r="AT1678" s="234" t="s">
        <v>137</v>
      </c>
      <c r="AU1678" s="181" t="s">
        <v>132</v>
      </c>
      <c r="AV1678" s="181" t="s">
        <v>137</v>
      </c>
      <c r="AW1678" s="234" t="s">
        <v>137</v>
      </c>
      <c r="AX1678" s="181" t="s">
        <v>138</v>
      </c>
      <c r="AY1678" s="181" t="s">
        <v>137</v>
      </c>
      <c r="AZ1678" s="234" t="s">
        <v>137</v>
      </c>
      <c r="BA1678" s="181" t="s">
        <v>132</v>
      </c>
      <c r="BB1678" s="181" t="s">
        <v>137</v>
      </c>
      <c r="BC1678" s="234" t="s">
        <v>137</v>
      </c>
      <c r="BD1678" s="181">
        <v>1</v>
      </c>
      <c r="BE1678" s="181">
        <v>0</v>
      </c>
      <c r="BF1678" s="357">
        <v>0</v>
      </c>
      <c r="BG1678" s="234" t="s">
        <v>10519</v>
      </c>
      <c r="BH1678" s="181">
        <v>0</v>
      </c>
      <c r="BI1678" s="234" t="s">
        <v>137</v>
      </c>
      <c r="BJ1678" s="181">
        <v>0</v>
      </c>
      <c r="BK1678" s="181">
        <v>0</v>
      </c>
      <c r="BL1678" s="357" t="s">
        <v>148</v>
      </c>
      <c r="BM1678" s="234" t="s">
        <v>137</v>
      </c>
      <c r="BN1678" s="181">
        <v>0</v>
      </c>
      <c r="BO1678" s="234" t="s">
        <v>137</v>
      </c>
      <c r="BP1678" s="181">
        <v>1</v>
      </c>
      <c r="BQ1678" s="181">
        <v>0</v>
      </c>
      <c r="BR1678" s="357">
        <v>0</v>
      </c>
      <c r="BS1678" s="234" t="s">
        <v>10520</v>
      </c>
      <c r="BT1678" s="181">
        <v>0</v>
      </c>
      <c r="BU1678" s="234" t="s">
        <v>137</v>
      </c>
      <c r="BV1678" s="181">
        <v>0</v>
      </c>
      <c r="BW1678" s="181">
        <v>0</v>
      </c>
      <c r="BX1678" s="358" t="s">
        <v>148</v>
      </c>
      <c r="BY1678" s="234"/>
      <c r="BZ1678" s="181">
        <v>0</v>
      </c>
      <c r="CA1678" s="234" t="s">
        <v>137</v>
      </c>
      <c r="CB1678" s="181">
        <v>0</v>
      </c>
      <c r="CC1678" s="181">
        <v>0</v>
      </c>
      <c r="CD1678" s="358" t="s">
        <v>148</v>
      </c>
      <c r="CE1678" s="234" t="s">
        <v>137</v>
      </c>
      <c r="CF1678" s="181">
        <v>0</v>
      </c>
      <c r="CG1678" s="234" t="s">
        <v>137</v>
      </c>
      <c r="CH1678" s="181">
        <v>0</v>
      </c>
      <c r="CI1678" s="181">
        <v>0</v>
      </c>
      <c r="CJ1678" s="358" t="s">
        <v>148</v>
      </c>
      <c r="CK1678" s="181" t="s">
        <v>137</v>
      </c>
      <c r="CL1678" s="181">
        <v>0</v>
      </c>
      <c r="CM1678" s="234" t="s">
        <v>137</v>
      </c>
      <c r="CN1678" s="181">
        <v>0</v>
      </c>
      <c r="CO1678" s="181">
        <v>0</v>
      </c>
      <c r="CP1678" s="358" t="s">
        <v>148</v>
      </c>
      <c r="CQ1678" s="234" t="s">
        <v>137</v>
      </c>
      <c r="CR1678" s="181">
        <v>0</v>
      </c>
      <c r="CS1678" s="234" t="s">
        <v>137</v>
      </c>
      <c r="CT1678" s="181">
        <v>0</v>
      </c>
      <c r="CU1678" s="181">
        <v>0</v>
      </c>
      <c r="CV1678" s="358" t="s">
        <v>148</v>
      </c>
      <c r="CW1678" s="234" t="s">
        <v>137</v>
      </c>
      <c r="CX1678" s="181">
        <v>0</v>
      </c>
      <c r="CY1678" s="234" t="s">
        <v>137</v>
      </c>
      <c r="CZ1678" s="181">
        <v>0</v>
      </c>
      <c r="DA1678" s="181">
        <v>0</v>
      </c>
      <c r="DB1678" s="358" t="s">
        <v>148</v>
      </c>
      <c r="DC1678" s="234" t="s">
        <v>137</v>
      </c>
      <c r="DD1678" s="181">
        <v>0</v>
      </c>
      <c r="DE1678" s="234" t="s">
        <v>137</v>
      </c>
      <c r="DF1678" s="181">
        <v>0</v>
      </c>
      <c r="DG1678" s="181">
        <v>0</v>
      </c>
      <c r="DH1678" s="358" t="s">
        <v>148</v>
      </c>
      <c r="DI1678" s="234" t="s">
        <v>137</v>
      </c>
      <c r="DJ1678" s="181">
        <v>0</v>
      </c>
      <c r="DK1678" s="234" t="s">
        <v>137</v>
      </c>
      <c r="DL1678" s="181">
        <v>1</v>
      </c>
      <c r="DM1678" s="181">
        <v>1</v>
      </c>
      <c r="DN1678" s="358">
        <v>1</v>
      </c>
      <c r="DO1678" s="234" t="s">
        <v>137</v>
      </c>
      <c r="DP1678" s="181">
        <v>0</v>
      </c>
      <c r="DQ1678" s="234" t="s">
        <v>137</v>
      </c>
      <c r="DR1678" s="181">
        <v>46</v>
      </c>
      <c r="DS1678" s="181">
        <v>0</v>
      </c>
      <c r="DT1678" s="358">
        <v>0</v>
      </c>
      <c r="DU1678" s="234" t="s">
        <v>10521</v>
      </c>
      <c r="DV1678" s="181">
        <v>0</v>
      </c>
      <c r="DW1678" s="234" t="s">
        <v>137</v>
      </c>
      <c r="DX1678" s="181">
        <v>0</v>
      </c>
      <c r="DY1678" s="181">
        <v>0</v>
      </c>
      <c r="DZ1678" s="357" t="s">
        <v>148</v>
      </c>
      <c r="EA1678" s="234" t="s">
        <v>137</v>
      </c>
      <c r="EB1678" s="181">
        <v>0</v>
      </c>
      <c r="EC1678" s="234" t="s">
        <v>137</v>
      </c>
      <c r="ED1678" s="181">
        <v>0</v>
      </c>
      <c r="EE1678" s="181">
        <v>0</v>
      </c>
      <c r="EF1678" s="357" t="s">
        <v>148</v>
      </c>
      <c r="EG1678" s="234" t="s">
        <v>137</v>
      </c>
      <c r="EH1678" s="181">
        <v>0</v>
      </c>
      <c r="EI1678" s="234" t="s">
        <v>137</v>
      </c>
      <c r="EJ1678" s="181">
        <v>0</v>
      </c>
      <c r="EK1678" s="181">
        <v>0</v>
      </c>
      <c r="EL1678" s="357" t="s">
        <v>148</v>
      </c>
      <c r="EM1678" s="234" t="s">
        <v>137</v>
      </c>
      <c r="EN1678" s="181">
        <v>0</v>
      </c>
      <c r="EO1678" s="234" t="s">
        <v>137</v>
      </c>
      <c r="EP1678" s="181">
        <v>0</v>
      </c>
      <c r="EQ1678" s="181">
        <v>0</v>
      </c>
      <c r="ER1678" s="358" t="s">
        <v>148</v>
      </c>
      <c r="ES1678" s="234" t="s">
        <v>137</v>
      </c>
      <c r="ET1678" s="181">
        <v>0</v>
      </c>
      <c r="EU1678" s="234" t="s">
        <v>137</v>
      </c>
      <c r="EV1678" s="181">
        <v>0</v>
      </c>
      <c r="EW1678" s="181">
        <v>0</v>
      </c>
      <c r="EX1678" s="359" t="s">
        <v>148</v>
      </c>
      <c r="EY1678" s="234" t="s">
        <v>137</v>
      </c>
      <c r="EZ1678" s="181">
        <v>0</v>
      </c>
      <c r="FA1678" s="234" t="s">
        <v>137</v>
      </c>
      <c r="FB1678" s="181">
        <v>0</v>
      </c>
      <c r="FC1678" s="181">
        <v>0</v>
      </c>
      <c r="FD1678" s="359" t="s">
        <v>148</v>
      </c>
      <c r="FE1678" s="234" t="s">
        <v>137</v>
      </c>
      <c r="FF1678" s="181">
        <v>0</v>
      </c>
      <c r="FG1678" s="234" t="s">
        <v>137</v>
      </c>
      <c r="FH1678" s="181">
        <v>0</v>
      </c>
      <c r="FI1678" s="181">
        <v>0</v>
      </c>
      <c r="FJ1678" s="359" t="s">
        <v>148</v>
      </c>
      <c r="FK1678" s="234" t="s">
        <v>137</v>
      </c>
      <c r="FL1678" s="181">
        <v>0</v>
      </c>
      <c r="FM1678" s="234" t="s">
        <v>137</v>
      </c>
      <c r="FN1678" s="181">
        <v>1</v>
      </c>
      <c r="FO1678" s="181">
        <v>0</v>
      </c>
      <c r="FP1678" s="359">
        <v>0</v>
      </c>
      <c r="FQ1678" s="234" t="s">
        <v>10522</v>
      </c>
      <c r="FR1678" s="181">
        <v>1</v>
      </c>
      <c r="FS1678" s="234" t="s">
        <v>10523</v>
      </c>
      <c r="FT1678" s="181">
        <v>1</v>
      </c>
      <c r="FU1678" s="181">
        <v>0</v>
      </c>
      <c r="FV1678" s="359">
        <v>0</v>
      </c>
      <c r="FW1678" s="234" t="s">
        <v>17447</v>
      </c>
      <c r="FX1678" s="181">
        <v>0</v>
      </c>
      <c r="FY1678" s="234" t="s">
        <v>137</v>
      </c>
      <c r="FZ1678" s="181">
        <v>1</v>
      </c>
      <c r="GA1678" s="181">
        <v>0</v>
      </c>
      <c r="GB1678" s="359">
        <v>0</v>
      </c>
      <c r="GC1678" s="234" t="s">
        <v>10524</v>
      </c>
      <c r="GD1678" s="181">
        <v>0</v>
      </c>
      <c r="GE1678" s="234" t="s">
        <v>137</v>
      </c>
      <c r="GF1678" s="181">
        <v>0</v>
      </c>
      <c r="GG1678" s="181">
        <v>0</v>
      </c>
      <c r="GH1678" s="359" t="s">
        <v>148</v>
      </c>
      <c r="GI1678" s="234"/>
      <c r="GJ1678" s="181">
        <v>0</v>
      </c>
      <c r="GK1678" s="234" t="s">
        <v>137</v>
      </c>
      <c r="GL1678" s="181" t="s">
        <v>143</v>
      </c>
      <c r="GM1678" s="181" t="s">
        <v>1858</v>
      </c>
      <c r="GN1678" s="180" t="s">
        <v>146</v>
      </c>
      <c r="GO1678" s="272"/>
      <c r="GP1678" s="272"/>
      <c r="GQ1678" s="181" t="s">
        <v>145</v>
      </c>
      <c r="GR1678" s="181" t="s">
        <v>146</v>
      </c>
      <c r="GS1678" s="181"/>
      <c r="GT1678" s="181"/>
      <c r="GU1678" s="181"/>
      <c r="GV1678" s="181"/>
      <c r="GW1678" s="234"/>
      <c r="GX1678" s="181"/>
      <c r="GY1678" s="181"/>
      <c r="GZ1678" s="181"/>
      <c r="HA1678" s="181"/>
      <c r="HB1678" s="181"/>
      <c r="HC1678" s="181"/>
      <c r="HD1678" s="557" t="s">
        <v>132</v>
      </c>
      <c r="HE1678" s="550" t="s">
        <v>132</v>
      </c>
      <c r="HF1678" s="558" t="s">
        <v>132</v>
      </c>
      <c r="HG1678" s="550"/>
      <c r="HH1678" s="550"/>
      <c r="HI1678" s="558" t="s">
        <v>132</v>
      </c>
      <c r="HJ1678" s="558" t="s">
        <v>148</v>
      </c>
      <c r="HK1678" s="550"/>
    </row>
    <row r="1679" spans="1:219" s="164" customFormat="1" ht="115" customHeight="1">
      <c r="A1679" s="180">
        <v>465241</v>
      </c>
      <c r="B1679" s="181" t="s">
        <v>10349</v>
      </c>
      <c r="C1679" s="181" t="s">
        <v>10525</v>
      </c>
      <c r="D1679" s="195" t="s">
        <v>112</v>
      </c>
      <c r="E1679" s="181" t="s">
        <v>138</v>
      </c>
      <c r="F1679" s="181" t="s">
        <v>137</v>
      </c>
      <c r="G1679" s="234" t="s">
        <v>137</v>
      </c>
      <c r="H1679" s="181"/>
      <c r="I1679" s="234" t="s">
        <v>137</v>
      </c>
      <c r="J1679" s="234" t="s">
        <v>137</v>
      </c>
      <c r="K1679" s="355" t="s">
        <v>138</v>
      </c>
      <c r="L1679" s="181" t="s">
        <v>137</v>
      </c>
      <c r="M1679" s="434" t="s">
        <v>137</v>
      </c>
      <c r="N1679" s="181" t="s">
        <v>138</v>
      </c>
      <c r="O1679" s="181" t="s">
        <v>137</v>
      </c>
      <c r="P1679" s="234" t="s">
        <v>137</v>
      </c>
      <c r="Q1679" s="181" t="s">
        <v>138</v>
      </c>
      <c r="R1679" s="181" t="s">
        <v>137</v>
      </c>
      <c r="S1679" s="234" t="s">
        <v>137</v>
      </c>
      <c r="T1679" s="181" t="s">
        <v>132</v>
      </c>
      <c r="U1679" s="234" t="s">
        <v>137</v>
      </c>
      <c r="V1679" s="234" t="s">
        <v>137</v>
      </c>
      <c r="W1679" s="181" t="s">
        <v>132</v>
      </c>
      <c r="X1679" s="181" t="s">
        <v>137</v>
      </c>
      <c r="Y1679" s="234" t="s">
        <v>137</v>
      </c>
      <c r="Z1679" s="181" t="s">
        <v>138</v>
      </c>
      <c r="AA1679" s="181" t="s">
        <v>137</v>
      </c>
      <c r="AB1679" s="234" t="s">
        <v>137</v>
      </c>
      <c r="AC1679" s="181" t="s">
        <v>138</v>
      </c>
      <c r="AD1679" s="181" t="s">
        <v>137</v>
      </c>
      <c r="AE1679" s="234" t="s">
        <v>137</v>
      </c>
      <c r="AF1679" s="201" t="s">
        <v>148</v>
      </c>
      <c r="AG1679" s="181"/>
      <c r="AH1679" s="246"/>
      <c r="AI1679" s="181"/>
      <c r="AJ1679" s="181" t="s">
        <v>137</v>
      </c>
      <c r="AK1679" s="234" t="s">
        <v>137</v>
      </c>
      <c r="AL1679" s="181" t="s">
        <v>138</v>
      </c>
      <c r="AM1679" s="181" t="s">
        <v>137</v>
      </c>
      <c r="AN1679" s="234" t="s">
        <v>137</v>
      </c>
      <c r="AO1679" s="181" t="s">
        <v>132</v>
      </c>
      <c r="AP1679" s="234" t="s">
        <v>137</v>
      </c>
      <c r="AQ1679" s="234" t="s">
        <v>137</v>
      </c>
      <c r="AR1679" s="181" t="s">
        <v>132</v>
      </c>
      <c r="AS1679" s="234" t="s">
        <v>137</v>
      </c>
      <c r="AT1679" s="234" t="s">
        <v>137</v>
      </c>
      <c r="AU1679" s="181" t="s">
        <v>132</v>
      </c>
      <c r="AV1679" s="181" t="s">
        <v>137</v>
      </c>
      <c r="AW1679" s="234" t="s">
        <v>137</v>
      </c>
      <c r="AX1679" s="181" t="s">
        <v>138</v>
      </c>
      <c r="AY1679" s="181" t="s">
        <v>137</v>
      </c>
      <c r="AZ1679" s="234" t="s">
        <v>137</v>
      </c>
      <c r="BA1679" s="181" t="s">
        <v>138</v>
      </c>
      <c r="BB1679" s="181" t="s">
        <v>137</v>
      </c>
      <c r="BC1679" s="234" t="s">
        <v>137</v>
      </c>
      <c r="BD1679" s="181">
        <v>1</v>
      </c>
      <c r="BE1679" s="181">
        <v>0</v>
      </c>
      <c r="BF1679" s="357">
        <v>0</v>
      </c>
      <c r="BG1679" s="234" t="s">
        <v>10526</v>
      </c>
      <c r="BH1679" s="181">
        <v>0</v>
      </c>
      <c r="BI1679" s="234" t="s">
        <v>137</v>
      </c>
      <c r="BJ1679" s="181">
        <v>1</v>
      </c>
      <c r="BK1679" s="181">
        <v>0</v>
      </c>
      <c r="BL1679" s="357">
        <v>0</v>
      </c>
      <c r="BM1679" s="234" t="s">
        <v>10526</v>
      </c>
      <c r="BN1679" s="181">
        <v>0</v>
      </c>
      <c r="BO1679" s="234" t="s">
        <v>137</v>
      </c>
      <c r="BP1679" s="181">
        <v>1</v>
      </c>
      <c r="BQ1679" s="181">
        <v>0</v>
      </c>
      <c r="BR1679" s="357">
        <v>0</v>
      </c>
      <c r="BS1679" s="234" t="s">
        <v>10526</v>
      </c>
      <c r="BT1679" s="181">
        <v>0</v>
      </c>
      <c r="BU1679" s="234" t="s">
        <v>137</v>
      </c>
      <c r="BV1679" s="181">
        <v>1</v>
      </c>
      <c r="BW1679" s="181">
        <v>0</v>
      </c>
      <c r="BX1679" s="358">
        <v>0</v>
      </c>
      <c r="BY1679" s="234" t="s">
        <v>10526</v>
      </c>
      <c r="BZ1679" s="181">
        <v>0</v>
      </c>
      <c r="CA1679" s="234" t="s">
        <v>137</v>
      </c>
      <c r="CB1679" s="181">
        <v>1</v>
      </c>
      <c r="CC1679" s="181">
        <v>1</v>
      </c>
      <c r="CD1679" s="358">
        <v>1</v>
      </c>
      <c r="CE1679" s="234" t="s">
        <v>137</v>
      </c>
      <c r="CF1679" s="181">
        <v>0</v>
      </c>
      <c r="CG1679" s="234" t="s">
        <v>137</v>
      </c>
      <c r="CH1679" s="181">
        <v>0</v>
      </c>
      <c r="CI1679" s="181">
        <v>0</v>
      </c>
      <c r="CJ1679" s="358" t="s">
        <v>148</v>
      </c>
      <c r="CK1679" s="181" t="s">
        <v>137</v>
      </c>
      <c r="CL1679" s="181">
        <v>0</v>
      </c>
      <c r="CM1679" s="234" t="s">
        <v>137</v>
      </c>
      <c r="CN1679" s="181">
        <v>0</v>
      </c>
      <c r="CO1679" s="181">
        <v>0</v>
      </c>
      <c r="CP1679" s="358" t="s">
        <v>148</v>
      </c>
      <c r="CQ1679" s="234" t="s">
        <v>137</v>
      </c>
      <c r="CR1679" s="181">
        <v>0</v>
      </c>
      <c r="CS1679" s="234" t="s">
        <v>137</v>
      </c>
      <c r="CT1679" s="181">
        <v>0</v>
      </c>
      <c r="CU1679" s="181">
        <v>0</v>
      </c>
      <c r="CV1679" s="358" t="s">
        <v>148</v>
      </c>
      <c r="CW1679" s="234" t="s">
        <v>137</v>
      </c>
      <c r="CX1679" s="181">
        <v>0</v>
      </c>
      <c r="CY1679" s="234" t="s">
        <v>137</v>
      </c>
      <c r="CZ1679" s="181">
        <v>0</v>
      </c>
      <c r="DA1679" s="181">
        <v>0</v>
      </c>
      <c r="DB1679" s="358" t="s">
        <v>148</v>
      </c>
      <c r="DC1679" s="234" t="s">
        <v>137</v>
      </c>
      <c r="DD1679" s="181">
        <v>0</v>
      </c>
      <c r="DE1679" s="234" t="s">
        <v>137</v>
      </c>
      <c r="DF1679" s="181">
        <v>0</v>
      </c>
      <c r="DG1679" s="181">
        <v>0</v>
      </c>
      <c r="DH1679" s="358" t="s">
        <v>148</v>
      </c>
      <c r="DI1679" s="234" t="s">
        <v>137</v>
      </c>
      <c r="DJ1679" s="181">
        <v>0</v>
      </c>
      <c r="DK1679" s="234" t="s">
        <v>137</v>
      </c>
      <c r="DL1679" s="181">
        <v>0</v>
      </c>
      <c r="DM1679" s="181">
        <v>0</v>
      </c>
      <c r="DN1679" s="358" t="s">
        <v>148</v>
      </c>
      <c r="DO1679" s="234" t="s">
        <v>137</v>
      </c>
      <c r="DP1679" s="181">
        <v>0</v>
      </c>
      <c r="DQ1679" s="234" t="s">
        <v>137</v>
      </c>
      <c r="DR1679" s="181">
        <v>9</v>
      </c>
      <c r="DS1679" s="181">
        <v>0</v>
      </c>
      <c r="DT1679" s="358">
        <v>0</v>
      </c>
      <c r="DU1679" s="234" t="s">
        <v>10527</v>
      </c>
      <c r="DV1679" s="181">
        <v>0</v>
      </c>
      <c r="DW1679" s="234" t="s">
        <v>137</v>
      </c>
      <c r="DX1679" s="181">
        <v>0</v>
      </c>
      <c r="DY1679" s="181">
        <v>0</v>
      </c>
      <c r="DZ1679" s="357" t="s">
        <v>148</v>
      </c>
      <c r="EA1679" s="234" t="s">
        <v>137</v>
      </c>
      <c r="EB1679" s="181">
        <v>0</v>
      </c>
      <c r="EC1679" s="234" t="s">
        <v>137</v>
      </c>
      <c r="ED1679" s="181">
        <v>0</v>
      </c>
      <c r="EE1679" s="181">
        <v>0</v>
      </c>
      <c r="EF1679" s="357" t="s">
        <v>148</v>
      </c>
      <c r="EG1679" s="234" t="s">
        <v>137</v>
      </c>
      <c r="EH1679" s="181">
        <v>0</v>
      </c>
      <c r="EI1679" s="234" t="s">
        <v>137</v>
      </c>
      <c r="EJ1679" s="181">
        <v>0</v>
      </c>
      <c r="EK1679" s="181">
        <v>0</v>
      </c>
      <c r="EL1679" s="357" t="s">
        <v>148</v>
      </c>
      <c r="EM1679" s="234" t="s">
        <v>137</v>
      </c>
      <c r="EN1679" s="181">
        <v>0</v>
      </c>
      <c r="EO1679" s="234" t="s">
        <v>137</v>
      </c>
      <c r="EP1679" s="181">
        <v>0</v>
      </c>
      <c r="EQ1679" s="181">
        <v>0</v>
      </c>
      <c r="ER1679" s="358" t="s">
        <v>148</v>
      </c>
      <c r="ES1679" s="234" t="s">
        <v>137</v>
      </c>
      <c r="ET1679" s="181">
        <v>0</v>
      </c>
      <c r="EU1679" s="234" t="s">
        <v>137</v>
      </c>
      <c r="EV1679" s="181">
        <v>0</v>
      </c>
      <c r="EW1679" s="181">
        <v>0</v>
      </c>
      <c r="EX1679" s="359" t="s">
        <v>148</v>
      </c>
      <c r="EY1679" s="234" t="s">
        <v>137</v>
      </c>
      <c r="EZ1679" s="181">
        <v>0</v>
      </c>
      <c r="FA1679" s="234" t="s">
        <v>137</v>
      </c>
      <c r="FB1679" s="181">
        <v>0</v>
      </c>
      <c r="FC1679" s="181">
        <v>0</v>
      </c>
      <c r="FD1679" s="359" t="s">
        <v>148</v>
      </c>
      <c r="FE1679" s="234" t="s">
        <v>137</v>
      </c>
      <c r="FF1679" s="181">
        <v>0</v>
      </c>
      <c r="FG1679" s="234" t="s">
        <v>137</v>
      </c>
      <c r="FH1679" s="181">
        <v>0</v>
      </c>
      <c r="FI1679" s="181">
        <v>0</v>
      </c>
      <c r="FJ1679" s="359" t="s">
        <v>148</v>
      </c>
      <c r="FK1679" s="234" t="s">
        <v>137</v>
      </c>
      <c r="FL1679" s="181">
        <v>0</v>
      </c>
      <c r="FM1679" s="234" t="s">
        <v>137</v>
      </c>
      <c r="FN1679" s="181">
        <v>0</v>
      </c>
      <c r="FO1679" s="181">
        <v>0</v>
      </c>
      <c r="FP1679" s="359" t="s">
        <v>148</v>
      </c>
      <c r="FQ1679" s="234" t="s">
        <v>137</v>
      </c>
      <c r="FR1679" s="181">
        <v>0</v>
      </c>
      <c r="FS1679" s="234" t="s">
        <v>137</v>
      </c>
      <c r="FT1679" s="181">
        <v>0</v>
      </c>
      <c r="FU1679" s="181">
        <v>0</v>
      </c>
      <c r="FV1679" s="359" t="s">
        <v>148</v>
      </c>
      <c r="FW1679" s="234" t="s">
        <v>137</v>
      </c>
      <c r="FX1679" s="181">
        <v>0</v>
      </c>
      <c r="FY1679" s="234" t="s">
        <v>137</v>
      </c>
      <c r="FZ1679" s="181">
        <v>0</v>
      </c>
      <c r="GA1679" s="181">
        <v>0</v>
      </c>
      <c r="GB1679" s="359" t="s">
        <v>148</v>
      </c>
      <c r="GC1679" s="234" t="s">
        <v>137</v>
      </c>
      <c r="GD1679" s="181">
        <v>0</v>
      </c>
      <c r="GE1679" s="234" t="s">
        <v>137</v>
      </c>
      <c r="GF1679" s="181">
        <v>0</v>
      </c>
      <c r="GG1679" s="181">
        <v>0</v>
      </c>
      <c r="GH1679" s="359" t="s">
        <v>148</v>
      </c>
      <c r="GI1679" s="234"/>
      <c r="GJ1679" s="181">
        <v>0</v>
      </c>
      <c r="GK1679" s="234" t="s">
        <v>137</v>
      </c>
      <c r="GL1679" s="181" t="s">
        <v>143</v>
      </c>
      <c r="GM1679" s="181" t="s">
        <v>1858</v>
      </c>
      <c r="GN1679" s="180" t="s">
        <v>146</v>
      </c>
      <c r="GO1679" s="272"/>
      <c r="GP1679" s="272"/>
      <c r="GQ1679" s="181" t="s">
        <v>145</v>
      </c>
      <c r="GR1679" s="181" t="s">
        <v>146</v>
      </c>
      <c r="GS1679" s="181"/>
      <c r="GT1679" s="181"/>
      <c r="GU1679" s="181"/>
      <c r="GV1679" s="181"/>
      <c r="GW1679" s="234"/>
      <c r="GX1679" s="181"/>
      <c r="GY1679" s="181"/>
      <c r="GZ1679" s="181"/>
      <c r="HA1679" s="181"/>
      <c r="HB1679" s="181"/>
      <c r="HC1679" s="181"/>
      <c r="HD1679" s="557" t="s">
        <v>132</v>
      </c>
      <c r="HE1679" s="550" t="s">
        <v>132</v>
      </c>
      <c r="HF1679" s="558" t="s">
        <v>132</v>
      </c>
      <c r="HG1679" s="550"/>
      <c r="HH1679" s="550"/>
      <c r="HI1679" s="558" t="s">
        <v>132</v>
      </c>
      <c r="HJ1679" s="558" t="s">
        <v>148</v>
      </c>
      <c r="HK1679" s="550"/>
    </row>
    <row r="1680" spans="1:219" s="164"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4" customFormat="1" ht="115" customHeight="1">
      <c r="A1681" s="337">
        <v>465275</v>
      </c>
      <c r="B1681" s="181" t="s">
        <v>10349</v>
      </c>
      <c r="C1681" s="181" t="s">
        <v>19447</v>
      </c>
      <c r="D1681" s="195" t="s">
        <v>117</v>
      </c>
      <c r="E1681" s="181" t="s">
        <v>132</v>
      </c>
      <c r="F1681" s="181" t="s">
        <v>137</v>
      </c>
      <c r="G1681" s="234" t="s">
        <v>137</v>
      </c>
      <c r="H1681" s="181"/>
      <c r="I1681" s="181" t="s">
        <v>132</v>
      </c>
      <c r="J1681" s="234" t="s">
        <v>17452</v>
      </c>
      <c r="K1681" s="355" t="s">
        <v>138</v>
      </c>
      <c r="L1681" s="181"/>
      <c r="M1681" s="434"/>
      <c r="N1681" s="181" t="s">
        <v>138</v>
      </c>
      <c r="O1681" s="181" t="s">
        <v>132</v>
      </c>
      <c r="P1681" s="234" t="s">
        <v>10532</v>
      </c>
      <c r="Q1681" s="181" t="s">
        <v>138</v>
      </c>
      <c r="R1681" s="181" t="s">
        <v>137</v>
      </c>
      <c r="S1681" s="234" t="s">
        <v>137</v>
      </c>
      <c r="T1681" s="181" t="s">
        <v>132</v>
      </c>
      <c r="U1681" s="234" t="s">
        <v>137</v>
      </c>
      <c r="V1681" s="234" t="s">
        <v>137</v>
      </c>
      <c r="W1681" s="181" t="s">
        <v>132</v>
      </c>
      <c r="X1681" s="181" t="s">
        <v>137</v>
      </c>
      <c r="Y1681" s="234" t="s">
        <v>137</v>
      </c>
      <c r="Z1681" s="181" t="s">
        <v>138</v>
      </c>
      <c r="AA1681" s="181" t="s">
        <v>132</v>
      </c>
      <c r="AB1681" s="234" t="s">
        <v>10533</v>
      </c>
      <c r="AC1681" s="181" t="s">
        <v>138</v>
      </c>
      <c r="AD1681" s="181" t="s">
        <v>132</v>
      </c>
      <c r="AE1681" s="234" t="s">
        <v>10533</v>
      </c>
      <c r="AF1681" s="201" t="s">
        <v>148</v>
      </c>
      <c r="AG1681" s="181"/>
      <c r="AH1681" s="246"/>
      <c r="AI1681" s="181" t="s">
        <v>132</v>
      </c>
      <c r="AJ1681" s="181" t="s">
        <v>137</v>
      </c>
      <c r="AK1681" s="234" t="s">
        <v>137</v>
      </c>
      <c r="AL1681" s="181" t="s">
        <v>138</v>
      </c>
      <c r="AM1681" s="181" t="s">
        <v>137</v>
      </c>
      <c r="AN1681" s="234" t="s">
        <v>137</v>
      </c>
      <c r="AO1681" s="181" t="s">
        <v>132</v>
      </c>
      <c r="AP1681" s="234" t="s">
        <v>137</v>
      </c>
      <c r="AQ1681" s="234" t="s">
        <v>137</v>
      </c>
      <c r="AR1681" s="181" t="s">
        <v>132</v>
      </c>
      <c r="AS1681" s="234" t="s">
        <v>137</v>
      </c>
      <c r="AT1681" s="234" t="s">
        <v>137</v>
      </c>
      <c r="AU1681" s="181" t="s">
        <v>132</v>
      </c>
      <c r="AV1681" s="181" t="s">
        <v>137</v>
      </c>
      <c r="AW1681" s="234" t="s">
        <v>137</v>
      </c>
      <c r="AX1681" s="181" t="s">
        <v>132</v>
      </c>
      <c r="AY1681" s="181" t="s">
        <v>137</v>
      </c>
      <c r="AZ1681" s="234" t="s">
        <v>137</v>
      </c>
      <c r="BA1681" s="181" t="s">
        <v>132</v>
      </c>
      <c r="BB1681" s="181" t="s">
        <v>137</v>
      </c>
      <c r="BC1681" s="234" t="s">
        <v>137</v>
      </c>
      <c r="BD1681" s="181">
        <v>1</v>
      </c>
      <c r="BE1681" s="181">
        <v>0</v>
      </c>
      <c r="BF1681" s="357">
        <v>0</v>
      </c>
      <c r="BG1681" s="234" t="s">
        <v>17453</v>
      </c>
      <c r="BH1681" s="181">
        <v>1</v>
      </c>
      <c r="BI1681" s="234" t="s">
        <v>19145</v>
      </c>
      <c r="BJ1681" s="181">
        <v>3</v>
      </c>
      <c r="BK1681" s="181">
        <v>0</v>
      </c>
      <c r="BL1681" s="357">
        <v>0</v>
      </c>
      <c r="BM1681" s="234" t="s">
        <v>10534</v>
      </c>
      <c r="BN1681" s="181">
        <v>0</v>
      </c>
      <c r="BO1681" s="234" t="s">
        <v>137</v>
      </c>
      <c r="BP1681" s="181">
        <v>0</v>
      </c>
      <c r="BQ1681" s="181">
        <v>0</v>
      </c>
      <c r="BR1681" s="357" t="s">
        <v>148</v>
      </c>
      <c r="BS1681" s="234" t="s">
        <v>137</v>
      </c>
      <c r="BT1681" s="181">
        <v>0</v>
      </c>
      <c r="BU1681" s="234" t="s">
        <v>137</v>
      </c>
      <c r="BV1681" s="181">
        <v>0</v>
      </c>
      <c r="BW1681" s="181">
        <v>0</v>
      </c>
      <c r="BX1681" s="358" t="s">
        <v>148</v>
      </c>
      <c r="BY1681" s="234"/>
      <c r="BZ1681" s="181">
        <v>0</v>
      </c>
      <c r="CA1681" s="234" t="s">
        <v>137</v>
      </c>
      <c r="CB1681" s="181">
        <v>0</v>
      </c>
      <c r="CC1681" s="181">
        <v>0</v>
      </c>
      <c r="CD1681" s="358" t="s">
        <v>148</v>
      </c>
      <c r="CE1681" s="234" t="s">
        <v>137</v>
      </c>
      <c r="CF1681" s="181">
        <v>0</v>
      </c>
      <c r="CG1681" s="234" t="s">
        <v>137</v>
      </c>
      <c r="CH1681" s="181">
        <v>0</v>
      </c>
      <c r="CI1681" s="181">
        <v>0</v>
      </c>
      <c r="CJ1681" s="358" t="s">
        <v>148</v>
      </c>
      <c r="CK1681" s="181" t="s">
        <v>137</v>
      </c>
      <c r="CL1681" s="181">
        <v>0</v>
      </c>
      <c r="CM1681" s="234" t="s">
        <v>137</v>
      </c>
      <c r="CN1681" s="181">
        <v>0</v>
      </c>
      <c r="CO1681" s="181">
        <v>0</v>
      </c>
      <c r="CP1681" s="358" t="s">
        <v>148</v>
      </c>
      <c r="CQ1681" s="234" t="s">
        <v>137</v>
      </c>
      <c r="CR1681" s="181">
        <v>0</v>
      </c>
      <c r="CS1681" s="234" t="s">
        <v>137</v>
      </c>
      <c r="CT1681" s="181">
        <v>0</v>
      </c>
      <c r="CU1681" s="181">
        <v>0</v>
      </c>
      <c r="CV1681" s="358" t="s">
        <v>148</v>
      </c>
      <c r="CW1681" s="234" t="s">
        <v>137</v>
      </c>
      <c r="CX1681" s="181">
        <v>0</v>
      </c>
      <c r="CY1681" s="234" t="s">
        <v>137</v>
      </c>
      <c r="CZ1681" s="181">
        <v>0</v>
      </c>
      <c r="DA1681" s="181">
        <v>0</v>
      </c>
      <c r="DB1681" s="358" t="s">
        <v>148</v>
      </c>
      <c r="DC1681" s="234" t="s">
        <v>137</v>
      </c>
      <c r="DD1681" s="181">
        <v>0</v>
      </c>
      <c r="DE1681" s="234" t="s">
        <v>137</v>
      </c>
      <c r="DF1681" s="181">
        <v>0</v>
      </c>
      <c r="DG1681" s="181">
        <v>0</v>
      </c>
      <c r="DH1681" s="358" t="s">
        <v>148</v>
      </c>
      <c r="DI1681" s="234" t="s">
        <v>137</v>
      </c>
      <c r="DJ1681" s="181">
        <v>0</v>
      </c>
      <c r="DK1681" s="234" t="s">
        <v>137</v>
      </c>
      <c r="DL1681" s="181">
        <v>0</v>
      </c>
      <c r="DM1681" s="181">
        <v>0</v>
      </c>
      <c r="DN1681" s="358" t="s">
        <v>148</v>
      </c>
      <c r="DO1681" s="234" t="s">
        <v>137</v>
      </c>
      <c r="DP1681" s="181">
        <v>0</v>
      </c>
      <c r="DQ1681" s="234" t="s">
        <v>137</v>
      </c>
      <c r="DR1681" s="181">
        <v>64</v>
      </c>
      <c r="DS1681" s="181">
        <v>0</v>
      </c>
      <c r="DT1681" s="358">
        <v>0</v>
      </c>
      <c r="DU1681" s="234" t="s">
        <v>10535</v>
      </c>
      <c r="DV1681" s="181">
        <v>0</v>
      </c>
      <c r="DW1681" s="234" t="s">
        <v>137</v>
      </c>
      <c r="DX1681" s="181">
        <v>0</v>
      </c>
      <c r="DY1681" s="181">
        <v>0</v>
      </c>
      <c r="DZ1681" s="357" t="s">
        <v>148</v>
      </c>
      <c r="EA1681" s="234" t="s">
        <v>137</v>
      </c>
      <c r="EB1681" s="181">
        <v>0</v>
      </c>
      <c r="EC1681" s="234" t="s">
        <v>137</v>
      </c>
      <c r="ED1681" s="181">
        <v>0</v>
      </c>
      <c r="EE1681" s="181">
        <v>0</v>
      </c>
      <c r="EF1681" s="357" t="s">
        <v>148</v>
      </c>
      <c r="EG1681" s="234" t="s">
        <v>137</v>
      </c>
      <c r="EH1681" s="181">
        <v>0</v>
      </c>
      <c r="EI1681" s="234" t="s">
        <v>137</v>
      </c>
      <c r="EJ1681" s="181">
        <v>1</v>
      </c>
      <c r="EK1681" s="181">
        <v>0</v>
      </c>
      <c r="EL1681" s="357">
        <v>0</v>
      </c>
      <c r="EM1681" s="234" t="s">
        <v>10536</v>
      </c>
      <c r="EN1681" s="181">
        <v>1</v>
      </c>
      <c r="EO1681" s="234" t="s">
        <v>17454</v>
      </c>
      <c r="EP1681" s="181">
        <v>0</v>
      </c>
      <c r="EQ1681" s="181">
        <v>0</v>
      </c>
      <c r="ER1681" s="358" t="s">
        <v>148</v>
      </c>
      <c r="ES1681" s="234" t="s">
        <v>137</v>
      </c>
      <c r="ET1681" s="181">
        <v>0</v>
      </c>
      <c r="EU1681" s="234" t="s">
        <v>137</v>
      </c>
      <c r="EV1681" s="181">
        <v>0</v>
      </c>
      <c r="EW1681" s="181">
        <v>0</v>
      </c>
      <c r="EX1681" s="359" t="s">
        <v>148</v>
      </c>
      <c r="EY1681" s="234" t="s">
        <v>137</v>
      </c>
      <c r="EZ1681" s="181">
        <v>0</v>
      </c>
      <c r="FA1681" s="234" t="s">
        <v>137</v>
      </c>
      <c r="FB1681" s="181">
        <v>1</v>
      </c>
      <c r="FC1681" s="181">
        <v>0</v>
      </c>
      <c r="FD1681" s="359">
        <v>0</v>
      </c>
      <c r="FE1681" s="234" t="s">
        <v>17455</v>
      </c>
      <c r="FF1681" s="181">
        <v>0</v>
      </c>
      <c r="FG1681" s="234" t="s">
        <v>137</v>
      </c>
      <c r="FH1681" s="181">
        <v>0</v>
      </c>
      <c r="FI1681" s="181">
        <v>0</v>
      </c>
      <c r="FJ1681" s="359" t="s">
        <v>148</v>
      </c>
      <c r="FK1681" s="234" t="s">
        <v>137</v>
      </c>
      <c r="FL1681" s="181">
        <v>0</v>
      </c>
      <c r="FM1681" s="234" t="s">
        <v>137</v>
      </c>
      <c r="FN1681" s="181">
        <v>0</v>
      </c>
      <c r="FO1681" s="181">
        <v>0</v>
      </c>
      <c r="FP1681" s="359" t="s">
        <v>148</v>
      </c>
      <c r="FQ1681" s="234" t="s">
        <v>137</v>
      </c>
      <c r="FR1681" s="181">
        <v>0</v>
      </c>
      <c r="FS1681" s="234" t="s">
        <v>137</v>
      </c>
      <c r="FT1681" s="181">
        <v>0</v>
      </c>
      <c r="FU1681" s="181">
        <v>0</v>
      </c>
      <c r="FV1681" s="359" t="s">
        <v>148</v>
      </c>
      <c r="FW1681" s="234" t="s">
        <v>137</v>
      </c>
      <c r="FX1681" s="181">
        <v>0</v>
      </c>
      <c r="FY1681" s="234" t="s">
        <v>137</v>
      </c>
      <c r="FZ1681" s="181">
        <v>1</v>
      </c>
      <c r="GA1681" s="181">
        <v>1</v>
      </c>
      <c r="GB1681" s="359">
        <v>1</v>
      </c>
      <c r="GC1681" s="234" t="s">
        <v>137</v>
      </c>
      <c r="GD1681" s="181">
        <v>0</v>
      </c>
      <c r="GE1681" s="234" t="s">
        <v>137</v>
      </c>
      <c r="GF1681" s="181">
        <v>3</v>
      </c>
      <c r="GG1681" s="181">
        <v>0</v>
      </c>
      <c r="GH1681" s="359">
        <v>0</v>
      </c>
      <c r="GI1681" s="234" t="s">
        <v>17456</v>
      </c>
      <c r="GJ1681" s="181">
        <v>0</v>
      </c>
      <c r="GK1681" s="234" t="s">
        <v>137</v>
      </c>
      <c r="GL1681" s="181" t="s">
        <v>143</v>
      </c>
      <c r="GM1681" s="181" t="s">
        <v>1858</v>
      </c>
      <c r="GN1681" s="180" t="s">
        <v>146</v>
      </c>
      <c r="GO1681" s="272"/>
      <c r="GP1681" s="272"/>
      <c r="GQ1681" s="181" t="s">
        <v>145</v>
      </c>
      <c r="GR1681" s="181" t="s">
        <v>146</v>
      </c>
      <c r="GS1681" s="181"/>
      <c r="GT1681" s="181"/>
      <c r="GU1681" s="181"/>
      <c r="GV1681" s="181"/>
      <c r="GW1681" s="234"/>
      <c r="GX1681" s="181"/>
      <c r="GY1681" s="181"/>
      <c r="GZ1681" s="181"/>
      <c r="HA1681" s="181"/>
      <c r="HB1681" s="181"/>
      <c r="HC1681" s="181"/>
      <c r="HD1681" s="557" t="s">
        <v>132</v>
      </c>
      <c r="HE1681" s="550" t="s">
        <v>132</v>
      </c>
      <c r="HF1681" s="558" t="s">
        <v>132</v>
      </c>
      <c r="HG1681" s="550"/>
      <c r="HH1681" s="550"/>
      <c r="HI1681" s="558" t="s">
        <v>132</v>
      </c>
      <c r="HJ1681" s="558" t="s">
        <v>148</v>
      </c>
      <c r="HK1681" s="550"/>
    </row>
    <row r="1682" spans="1:219" s="164" customFormat="1" ht="115" customHeight="1">
      <c r="A1682" s="337">
        <v>465291</v>
      </c>
      <c r="B1682" s="181" t="s">
        <v>10349</v>
      </c>
      <c r="C1682" s="181" t="s">
        <v>10537</v>
      </c>
      <c r="D1682" s="195" t="s">
        <v>115</v>
      </c>
      <c r="E1682" s="181" t="s">
        <v>132</v>
      </c>
      <c r="F1682" s="181" t="s">
        <v>137</v>
      </c>
      <c r="G1682" s="234" t="s">
        <v>137</v>
      </c>
      <c r="H1682" s="181" t="s">
        <v>132</v>
      </c>
      <c r="I1682" s="234" t="s">
        <v>137</v>
      </c>
      <c r="J1682" s="234" t="s">
        <v>137</v>
      </c>
      <c r="K1682" s="355" t="s">
        <v>138</v>
      </c>
      <c r="L1682" s="181" t="s">
        <v>137</v>
      </c>
      <c r="M1682" s="434" t="s">
        <v>137</v>
      </c>
      <c r="N1682" s="181" t="s">
        <v>138</v>
      </c>
      <c r="O1682" s="181" t="s">
        <v>137</v>
      </c>
      <c r="P1682" s="234" t="s">
        <v>137</v>
      </c>
      <c r="Q1682" s="181" t="s">
        <v>132</v>
      </c>
      <c r="R1682" s="181" t="s">
        <v>137</v>
      </c>
      <c r="S1682" s="234" t="s">
        <v>137</v>
      </c>
      <c r="T1682" s="181" t="s">
        <v>132</v>
      </c>
      <c r="U1682" s="234" t="s">
        <v>137</v>
      </c>
      <c r="V1682" s="234" t="s">
        <v>137</v>
      </c>
      <c r="W1682" s="181" t="s">
        <v>132</v>
      </c>
      <c r="X1682" s="181" t="s">
        <v>137</v>
      </c>
      <c r="Y1682" s="234" t="s">
        <v>137</v>
      </c>
      <c r="Z1682" s="181" t="s">
        <v>132</v>
      </c>
      <c r="AA1682" s="181" t="s">
        <v>137</v>
      </c>
      <c r="AB1682" s="234" t="s">
        <v>137</v>
      </c>
      <c r="AC1682" s="181" t="s">
        <v>132</v>
      </c>
      <c r="AD1682" s="181" t="s">
        <v>137</v>
      </c>
      <c r="AE1682" s="234" t="s">
        <v>137</v>
      </c>
      <c r="AF1682" s="201" t="s">
        <v>148</v>
      </c>
      <c r="AG1682" s="181"/>
      <c r="AH1682" s="246"/>
      <c r="AI1682" s="181" t="s">
        <v>132</v>
      </c>
      <c r="AJ1682" s="181" t="s">
        <v>137</v>
      </c>
      <c r="AK1682" s="234" t="s">
        <v>137</v>
      </c>
      <c r="AL1682" s="181" t="s">
        <v>138</v>
      </c>
      <c r="AM1682" s="181" t="s">
        <v>137</v>
      </c>
      <c r="AN1682" s="234" t="s">
        <v>137</v>
      </c>
      <c r="AO1682" s="181" t="s">
        <v>132</v>
      </c>
      <c r="AP1682" s="234" t="s">
        <v>137</v>
      </c>
      <c r="AQ1682" s="234" t="s">
        <v>137</v>
      </c>
      <c r="AR1682" s="181" t="s">
        <v>132</v>
      </c>
      <c r="AS1682" s="234" t="s">
        <v>137</v>
      </c>
      <c r="AT1682" s="234" t="s">
        <v>137</v>
      </c>
      <c r="AU1682" s="181" t="s">
        <v>132</v>
      </c>
      <c r="AV1682" s="181" t="s">
        <v>137</v>
      </c>
      <c r="AW1682" s="234" t="s">
        <v>137</v>
      </c>
      <c r="AX1682" s="181" t="s">
        <v>132</v>
      </c>
      <c r="AY1682" s="181" t="s">
        <v>137</v>
      </c>
      <c r="AZ1682" s="234" t="s">
        <v>137</v>
      </c>
      <c r="BA1682" s="181" t="s">
        <v>138</v>
      </c>
      <c r="BB1682" s="181" t="s">
        <v>137</v>
      </c>
      <c r="BC1682" s="234" t="s">
        <v>137</v>
      </c>
      <c r="BD1682" s="181">
        <v>1</v>
      </c>
      <c r="BE1682" s="181">
        <v>0</v>
      </c>
      <c r="BF1682" s="357">
        <v>0</v>
      </c>
      <c r="BG1682" s="234" t="s">
        <v>10538</v>
      </c>
      <c r="BH1682" s="181">
        <v>0</v>
      </c>
      <c r="BI1682" s="234" t="s">
        <v>10530</v>
      </c>
      <c r="BJ1682" s="181">
        <v>2</v>
      </c>
      <c r="BK1682" s="181">
        <v>0</v>
      </c>
      <c r="BL1682" s="357">
        <v>0</v>
      </c>
      <c r="BM1682" s="234" t="s">
        <v>10538</v>
      </c>
      <c r="BN1682" s="181">
        <v>0</v>
      </c>
      <c r="BO1682" s="234" t="s">
        <v>137</v>
      </c>
      <c r="BP1682" s="181">
        <v>0</v>
      </c>
      <c r="BQ1682" s="181">
        <v>0</v>
      </c>
      <c r="BR1682" s="357" t="s">
        <v>148</v>
      </c>
      <c r="BS1682" s="234" t="s">
        <v>137</v>
      </c>
      <c r="BT1682" s="181">
        <v>0</v>
      </c>
      <c r="BU1682" s="234" t="s">
        <v>137</v>
      </c>
      <c r="BV1682" s="181">
        <v>2</v>
      </c>
      <c r="BW1682" s="181">
        <v>1</v>
      </c>
      <c r="BX1682" s="358">
        <v>0.5</v>
      </c>
      <c r="BY1682" s="234" t="s">
        <v>10539</v>
      </c>
      <c r="BZ1682" s="181">
        <v>0</v>
      </c>
      <c r="CA1682" s="234" t="s">
        <v>137</v>
      </c>
      <c r="CB1682" s="181">
        <v>0</v>
      </c>
      <c r="CC1682" s="181">
        <v>0</v>
      </c>
      <c r="CD1682" s="358" t="s">
        <v>148</v>
      </c>
      <c r="CE1682" s="234" t="s">
        <v>137</v>
      </c>
      <c r="CF1682" s="181">
        <v>0</v>
      </c>
      <c r="CG1682" s="234" t="s">
        <v>137</v>
      </c>
      <c r="CH1682" s="181">
        <v>1</v>
      </c>
      <c r="CI1682" s="181">
        <v>0</v>
      </c>
      <c r="CJ1682" s="358">
        <v>0</v>
      </c>
      <c r="CK1682" s="181" t="s">
        <v>10538</v>
      </c>
      <c r="CL1682" s="181">
        <v>0</v>
      </c>
      <c r="CM1682" s="234" t="s">
        <v>137</v>
      </c>
      <c r="CN1682" s="181">
        <v>0</v>
      </c>
      <c r="CO1682" s="181">
        <v>0</v>
      </c>
      <c r="CP1682" s="358" t="s">
        <v>148</v>
      </c>
      <c r="CQ1682" s="234" t="s">
        <v>137</v>
      </c>
      <c r="CR1682" s="181">
        <v>0</v>
      </c>
      <c r="CS1682" s="234" t="s">
        <v>137</v>
      </c>
      <c r="CT1682" s="181">
        <v>0</v>
      </c>
      <c r="CU1682" s="181">
        <v>0</v>
      </c>
      <c r="CV1682" s="358" t="s">
        <v>148</v>
      </c>
      <c r="CW1682" s="234" t="s">
        <v>137</v>
      </c>
      <c r="CX1682" s="181">
        <v>0</v>
      </c>
      <c r="CY1682" s="234" t="s">
        <v>137</v>
      </c>
      <c r="CZ1682" s="181">
        <v>0</v>
      </c>
      <c r="DA1682" s="181">
        <v>0</v>
      </c>
      <c r="DB1682" s="358" t="s">
        <v>148</v>
      </c>
      <c r="DC1682" s="234" t="s">
        <v>137</v>
      </c>
      <c r="DD1682" s="181">
        <v>0</v>
      </c>
      <c r="DE1682" s="234" t="s">
        <v>137</v>
      </c>
      <c r="DF1682" s="181">
        <v>0</v>
      </c>
      <c r="DG1682" s="181">
        <v>0</v>
      </c>
      <c r="DH1682" s="358" t="s">
        <v>148</v>
      </c>
      <c r="DI1682" s="234" t="s">
        <v>137</v>
      </c>
      <c r="DJ1682" s="181">
        <v>0</v>
      </c>
      <c r="DK1682" s="234" t="s">
        <v>137</v>
      </c>
      <c r="DL1682" s="181">
        <v>1</v>
      </c>
      <c r="DM1682" s="181">
        <v>1</v>
      </c>
      <c r="DN1682" s="358">
        <v>1</v>
      </c>
      <c r="DO1682" s="234" t="s">
        <v>137</v>
      </c>
      <c r="DP1682" s="181">
        <v>0</v>
      </c>
      <c r="DQ1682" s="234" t="s">
        <v>137</v>
      </c>
      <c r="DR1682" s="181">
        <v>41</v>
      </c>
      <c r="DS1682" s="181">
        <v>0</v>
      </c>
      <c r="DT1682" s="358">
        <v>0</v>
      </c>
      <c r="DU1682" s="234" t="s">
        <v>10538</v>
      </c>
      <c r="DV1682" s="181">
        <v>0</v>
      </c>
      <c r="DW1682" s="234" t="s">
        <v>137</v>
      </c>
      <c r="DX1682" s="181">
        <v>0</v>
      </c>
      <c r="DY1682" s="181">
        <v>0</v>
      </c>
      <c r="DZ1682" s="357" t="s">
        <v>148</v>
      </c>
      <c r="EA1682" s="234" t="s">
        <v>137</v>
      </c>
      <c r="EB1682" s="181">
        <v>0</v>
      </c>
      <c r="EC1682" s="234" t="s">
        <v>137</v>
      </c>
      <c r="ED1682" s="181">
        <v>0</v>
      </c>
      <c r="EE1682" s="181">
        <v>0</v>
      </c>
      <c r="EF1682" s="357" t="s">
        <v>148</v>
      </c>
      <c r="EG1682" s="234"/>
      <c r="EH1682" s="181">
        <v>0</v>
      </c>
      <c r="EI1682" s="234" t="s">
        <v>137</v>
      </c>
      <c r="EJ1682" s="181">
        <v>1</v>
      </c>
      <c r="EK1682" s="181">
        <v>0</v>
      </c>
      <c r="EL1682" s="357">
        <v>0</v>
      </c>
      <c r="EM1682" s="234" t="s">
        <v>10538</v>
      </c>
      <c r="EN1682" s="181">
        <v>1</v>
      </c>
      <c r="EO1682" s="234" t="s">
        <v>10538</v>
      </c>
      <c r="EP1682" s="181">
        <v>1</v>
      </c>
      <c r="EQ1682" s="181">
        <v>0</v>
      </c>
      <c r="ER1682" s="358">
        <v>0</v>
      </c>
      <c r="ES1682" s="234" t="s">
        <v>17457</v>
      </c>
      <c r="ET1682" s="181">
        <v>1</v>
      </c>
      <c r="EU1682" s="234" t="s">
        <v>15668</v>
      </c>
      <c r="EV1682" s="181">
        <v>1</v>
      </c>
      <c r="EW1682" s="181">
        <v>0</v>
      </c>
      <c r="EX1682" s="359">
        <v>0</v>
      </c>
      <c r="EY1682" s="234" t="s">
        <v>10538</v>
      </c>
      <c r="EZ1682" s="181">
        <v>1</v>
      </c>
      <c r="FA1682" s="234" t="s">
        <v>15668</v>
      </c>
      <c r="FB1682" s="181">
        <v>0</v>
      </c>
      <c r="FC1682" s="181">
        <v>0</v>
      </c>
      <c r="FD1682" s="359" t="s">
        <v>148</v>
      </c>
      <c r="FE1682" s="234" t="s">
        <v>137</v>
      </c>
      <c r="FF1682" s="181">
        <v>0</v>
      </c>
      <c r="FG1682" s="234" t="s">
        <v>137</v>
      </c>
      <c r="FH1682" s="181">
        <v>1</v>
      </c>
      <c r="FI1682" s="181">
        <v>0</v>
      </c>
      <c r="FJ1682" s="359">
        <v>0</v>
      </c>
      <c r="FK1682" s="234" t="s">
        <v>10538</v>
      </c>
      <c r="FL1682" s="181">
        <v>0</v>
      </c>
      <c r="FM1682" s="234" t="s">
        <v>137</v>
      </c>
      <c r="FN1682" s="181">
        <v>0</v>
      </c>
      <c r="FO1682" s="181">
        <v>0</v>
      </c>
      <c r="FP1682" s="359" t="s">
        <v>148</v>
      </c>
      <c r="FQ1682" s="234"/>
      <c r="FR1682" s="181">
        <v>0</v>
      </c>
      <c r="FS1682" s="234"/>
      <c r="FT1682" s="181">
        <v>0</v>
      </c>
      <c r="FU1682" s="181">
        <v>0</v>
      </c>
      <c r="FV1682" s="359" t="s">
        <v>148</v>
      </c>
      <c r="FW1682" s="234" t="s">
        <v>137</v>
      </c>
      <c r="FX1682" s="181">
        <v>0</v>
      </c>
      <c r="FY1682" s="234" t="s">
        <v>137</v>
      </c>
      <c r="FZ1682" s="181">
        <v>0</v>
      </c>
      <c r="GA1682" s="181">
        <v>0</v>
      </c>
      <c r="GB1682" s="359" t="s">
        <v>148</v>
      </c>
      <c r="GC1682" s="234" t="s">
        <v>137</v>
      </c>
      <c r="GD1682" s="181">
        <v>0</v>
      </c>
      <c r="GE1682" s="234" t="s">
        <v>137</v>
      </c>
      <c r="GF1682" s="181">
        <v>2</v>
      </c>
      <c r="GG1682" s="181">
        <v>0</v>
      </c>
      <c r="GH1682" s="359">
        <v>0</v>
      </c>
      <c r="GI1682" s="234" t="s">
        <v>10538</v>
      </c>
      <c r="GJ1682" s="181">
        <v>1</v>
      </c>
      <c r="GK1682" s="234" t="s">
        <v>10538</v>
      </c>
      <c r="GL1682" s="181" t="s">
        <v>143</v>
      </c>
      <c r="GM1682" s="181" t="s">
        <v>1858</v>
      </c>
      <c r="GN1682" s="180" t="s">
        <v>146</v>
      </c>
      <c r="GO1682" s="272"/>
      <c r="GP1682" s="272"/>
      <c r="GQ1682" s="181" t="s">
        <v>145</v>
      </c>
      <c r="GR1682" s="181" t="s">
        <v>146</v>
      </c>
      <c r="GS1682" s="181"/>
      <c r="GT1682" s="181"/>
      <c r="GU1682" s="181"/>
      <c r="GV1682" s="181"/>
      <c r="GW1682" s="234"/>
      <c r="GX1682" s="181"/>
      <c r="GY1682" s="181"/>
      <c r="GZ1682" s="181"/>
      <c r="HA1682" s="181"/>
      <c r="HB1682" s="181"/>
      <c r="HC1682" s="181"/>
      <c r="HD1682" s="557" t="s">
        <v>132</v>
      </c>
      <c r="HE1682" s="550" t="s">
        <v>132</v>
      </c>
      <c r="HF1682" s="558" t="s">
        <v>132</v>
      </c>
      <c r="HG1682" s="550"/>
      <c r="HH1682" s="550"/>
      <c r="HI1682" s="558" t="s">
        <v>132</v>
      </c>
      <c r="HJ1682" s="558" t="s">
        <v>148</v>
      </c>
      <c r="HK1682" s="550"/>
    </row>
    <row r="1683" spans="1:219" s="164" customFormat="1" ht="115" customHeight="1">
      <c r="A1683" s="337">
        <v>465305</v>
      </c>
      <c r="B1683" s="181" t="s">
        <v>10349</v>
      </c>
      <c r="C1683" s="181" t="s">
        <v>10540</v>
      </c>
      <c r="D1683" s="195" t="s">
        <v>120</v>
      </c>
      <c r="E1683" s="181" t="s">
        <v>138</v>
      </c>
      <c r="F1683" s="181" t="s">
        <v>137</v>
      </c>
      <c r="G1683" s="234" t="s">
        <v>137</v>
      </c>
      <c r="H1683" s="181" t="s">
        <v>132</v>
      </c>
      <c r="I1683" s="234" t="s">
        <v>137</v>
      </c>
      <c r="J1683" s="234" t="s">
        <v>137</v>
      </c>
      <c r="K1683" s="355" t="s">
        <v>138</v>
      </c>
      <c r="L1683" s="181" t="s">
        <v>137</v>
      </c>
      <c r="M1683" s="434" t="s">
        <v>137</v>
      </c>
      <c r="N1683" s="181" t="s">
        <v>132</v>
      </c>
      <c r="O1683" s="181" t="s">
        <v>137</v>
      </c>
      <c r="P1683" s="234" t="s">
        <v>137</v>
      </c>
      <c r="Q1683" s="181" t="s">
        <v>132</v>
      </c>
      <c r="R1683" s="181" t="s">
        <v>137</v>
      </c>
      <c r="S1683" s="234" t="s">
        <v>137</v>
      </c>
      <c r="T1683" s="181" t="s">
        <v>132</v>
      </c>
      <c r="U1683" s="234" t="s">
        <v>137</v>
      </c>
      <c r="V1683" s="234" t="s">
        <v>137</v>
      </c>
      <c r="W1683" s="181" t="s">
        <v>132</v>
      </c>
      <c r="X1683" s="181" t="s">
        <v>137</v>
      </c>
      <c r="Y1683" s="234" t="s">
        <v>137</v>
      </c>
      <c r="Z1683" s="181" t="s">
        <v>138</v>
      </c>
      <c r="AA1683" s="181" t="s">
        <v>137</v>
      </c>
      <c r="AB1683" s="234" t="s">
        <v>137</v>
      </c>
      <c r="AC1683" s="181" t="s">
        <v>132</v>
      </c>
      <c r="AD1683" s="181" t="s">
        <v>137</v>
      </c>
      <c r="AE1683" s="234" t="s">
        <v>137</v>
      </c>
      <c r="AF1683" s="201" t="s">
        <v>148</v>
      </c>
      <c r="AG1683" s="181"/>
      <c r="AH1683" s="246"/>
      <c r="AI1683" s="181" t="s">
        <v>138</v>
      </c>
      <c r="AJ1683" s="181" t="s">
        <v>137</v>
      </c>
      <c r="AK1683" s="234" t="s">
        <v>137</v>
      </c>
      <c r="AL1683" s="181" t="s">
        <v>132</v>
      </c>
      <c r="AM1683" s="181" t="s">
        <v>137</v>
      </c>
      <c r="AN1683" s="234" t="s">
        <v>137</v>
      </c>
      <c r="AO1683" s="181" t="s">
        <v>132</v>
      </c>
      <c r="AP1683" s="234" t="s">
        <v>137</v>
      </c>
      <c r="AQ1683" s="234" t="s">
        <v>137</v>
      </c>
      <c r="AR1683" s="181" t="s">
        <v>132</v>
      </c>
      <c r="AS1683" s="234" t="s">
        <v>137</v>
      </c>
      <c r="AT1683" s="234" t="s">
        <v>137</v>
      </c>
      <c r="AU1683" s="181" t="s">
        <v>132</v>
      </c>
      <c r="AV1683" s="181" t="s">
        <v>137</v>
      </c>
      <c r="AW1683" s="234" t="s">
        <v>137</v>
      </c>
      <c r="AX1683" s="181" t="s">
        <v>138</v>
      </c>
      <c r="AY1683" s="181" t="s">
        <v>137</v>
      </c>
      <c r="AZ1683" s="234" t="s">
        <v>137</v>
      </c>
      <c r="BA1683" s="181" t="s">
        <v>138</v>
      </c>
      <c r="BB1683" s="181" t="s">
        <v>137</v>
      </c>
      <c r="BC1683" s="234" t="s">
        <v>137</v>
      </c>
      <c r="BD1683" s="181">
        <v>1</v>
      </c>
      <c r="BE1683" s="181">
        <v>1</v>
      </c>
      <c r="BF1683" s="357">
        <v>1</v>
      </c>
      <c r="BG1683" s="234" t="s">
        <v>137</v>
      </c>
      <c r="BH1683" s="181">
        <v>0</v>
      </c>
      <c r="BI1683" s="234" t="s">
        <v>137</v>
      </c>
      <c r="BJ1683" s="181">
        <v>1</v>
      </c>
      <c r="BK1683" s="181">
        <v>1</v>
      </c>
      <c r="BL1683" s="357">
        <v>1</v>
      </c>
      <c r="BM1683" s="234" t="s">
        <v>137</v>
      </c>
      <c r="BN1683" s="181">
        <v>0</v>
      </c>
      <c r="BO1683" s="234" t="s">
        <v>137</v>
      </c>
      <c r="BP1683" s="181">
        <v>1</v>
      </c>
      <c r="BQ1683" s="181">
        <v>1</v>
      </c>
      <c r="BR1683" s="357">
        <v>1</v>
      </c>
      <c r="BS1683" s="234" t="s">
        <v>137</v>
      </c>
      <c r="BT1683" s="181">
        <v>0</v>
      </c>
      <c r="BU1683" s="234" t="s">
        <v>137</v>
      </c>
      <c r="BV1683" s="181">
        <v>0</v>
      </c>
      <c r="BW1683" s="181">
        <v>0</v>
      </c>
      <c r="BX1683" s="358" t="s">
        <v>148</v>
      </c>
      <c r="BY1683" s="234"/>
      <c r="BZ1683" s="181">
        <v>0</v>
      </c>
      <c r="CA1683" s="234" t="s">
        <v>137</v>
      </c>
      <c r="CB1683" s="181">
        <v>0</v>
      </c>
      <c r="CC1683" s="181">
        <v>0</v>
      </c>
      <c r="CD1683" s="358" t="s">
        <v>148</v>
      </c>
      <c r="CE1683" s="234" t="s">
        <v>137</v>
      </c>
      <c r="CF1683" s="181">
        <v>0</v>
      </c>
      <c r="CG1683" s="234" t="s">
        <v>137</v>
      </c>
      <c r="CH1683" s="181">
        <v>0</v>
      </c>
      <c r="CI1683" s="181">
        <v>0</v>
      </c>
      <c r="CJ1683" s="358" t="s">
        <v>148</v>
      </c>
      <c r="CK1683" s="181" t="s">
        <v>137</v>
      </c>
      <c r="CL1683" s="181">
        <v>0</v>
      </c>
      <c r="CM1683" s="234" t="s">
        <v>137</v>
      </c>
      <c r="CN1683" s="181">
        <v>0</v>
      </c>
      <c r="CO1683" s="181">
        <v>0</v>
      </c>
      <c r="CP1683" s="358" t="s">
        <v>148</v>
      </c>
      <c r="CQ1683" s="234" t="s">
        <v>137</v>
      </c>
      <c r="CR1683" s="181">
        <v>0</v>
      </c>
      <c r="CS1683" s="234" t="s">
        <v>137</v>
      </c>
      <c r="CT1683" s="181">
        <v>0</v>
      </c>
      <c r="CU1683" s="181">
        <v>0</v>
      </c>
      <c r="CV1683" s="358" t="s">
        <v>148</v>
      </c>
      <c r="CW1683" s="234" t="s">
        <v>137</v>
      </c>
      <c r="CX1683" s="181">
        <v>0</v>
      </c>
      <c r="CY1683" s="234" t="s">
        <v>137</v>
      </c>
      <c r="CZ1683" s="181">
        <v>0</v>
      </c>
      <c r="DA1683" s="181">
        <v>0</v>
      </c>
      <c r="DB1683" s="358" t="s">
        <v>148</v>
      </c>
      <c r="DC1683" s="234" t="s">
        <v>137</v>
      </c>
      <c r="DD1683" s="181">
        <v>0</v>
      </c>
      <c r="DE1683" s="234" t="s">
        <v>137</v>
      </c>
      <c r="DF1683" s="181">
        <v>0</v>
      </c>
      <c r="DG1683" s="181">
        <v>0</v>
      </c>
      <c r="DH1683" s="358" t="s">
        <v>148</v>
      </c>
      <c r="DI1683" s="234" t="s">
        <v>137</v>
      </c>
      <c r="DJ1683" s="181">
        <v>0</v>
      </c>
      <c r="DK1683" s="234" t="s">
        <v>137</v>
      </c>
      <c r="DL1683" s="181">
        <v>0</v>
      </c>
      <c r="DM1683" s="181">
        <v>0</v>
      </c>
      <c r="DN1683" s="358" t="s">
        <v>148</v>
      </c>
      <c r="DO1683" s="234" t="s">
        <v>137</v>
      </c>
      <c r="DP1683" s="181">
        <v>0</v>
      </c>
      <c r="DQ1683" s="234" t="s">
        <v>137</v>
      </c>
      <c r="DR1683" s="181">
        <v>28</v>
      </c>
      <c r="DS1683" s="181">
        <v>0</v>
      </c>
      <c r="DT1683" s="358">
        <v>0</v>
      </c>
      <c r="DU1683" s="234" t="s">
        <v>10541</v>
      </c>
      <c r="DV1683" s="181">
        <v>0</v>
      </c>
      <c r="DW1683" s="234" t="s">
        <v>137</v>
      </c>
      <c r="DX1683" s="181">
        <v>0</v>
      </c>
      <c r="DY1683" s="181">
        <v>0</v>
      </c>
      <c r="DZ1683" s="357" t="s">
        <v>148</v>
      </c>
      <c r="EA1683" s="234" t="s">
        <v>137</v>
      </c>
      <c r="EB1683" s="181">
        <v>0</v>
      </c>
      <c r="EC1683" s="234" t="s">
        <v>137</v>
      </c>
      <c r="ED1683" s="181">
        <v>0</v>
      </c>
      <c r="EE1683" s="181">
        <v>0</v>
      </c>
      <c r="EF1683" s="357" t="s">
        <v>148</v>
      </c>
      <c r="EG1683" s="234" t="s">
        <v>137</v>
      </c>
      <c r="EH1683" s="181">
        <v>0</v>
      </c>
      <c r="EI1683" s="234" t="s">
        <v>137</v>
      </c>
      <c r="EJ1683" s="181">
        <v>1</v>
      </c>
      <c r="EK1683" s="181">
        <v>1</v>
      </c>
      <c r="EL1683" s="357">
        <v>1</v>
      </c>
      <c r="EM1683" s="234" t="s">
        <v>137</v>
      </c>
      <c r="EN1683" s="181">
        <v>0</v>
      </c>
      <c r="EO1683" s="234" t="s">
        <v>137</v>
      </c>
      <c r="EP1683" s="181">
        <v>1</v>
      </c>
      <c r="EQ1683" s="181">
        <v>0</v>
      </c>
      <c r="ER1683" s="358">
        <v>0</v>
      </c>
      <c r="ES1683" s="234" t="s">
        <v>10542</v>
      </c>
      <c r="ET1683" s="181">
        <v>1</v>
      </c>
      <c r="EU1683" s="234" t="s">
        <v>10944</v>
      </c>
      <c r="EV1683" s="181">
        <v>1</v>
      </c>
      <c r="EW1683" s="181">
        <v>0</v>
      </c>
      <c r="EX1683" s="359">
        <v>0</v>
      </c>
      <c r="EY1683" s="234" t="s">
        <v>10542</v>
      </c>
      <c r="EZ1683" s="181">
        <v>1</v>
      </c>
      <c r="FA1683" s="234" t="s">
        <v>13822</v>
      </c>
      <c r="FB1683" s="181">
        <v>1</v>
      </c>
      <c r="FC1683" s="181">
        <v>1</v>
      </c>
      <c r="FD1683" s="359">
        <v>1</v>
      </c>
      <c r="FE1683" s="234" t="s">
        <v>137</v>
      </c>
      <c r="FF1683" s="181">
        <v>0</v>
      </c>
      <c r="FG1683" s="234" t="s">
        <v>137</v>
      </c>
      <c r="FH1683" s="181">
        <v>0</v>
      </c>
      <c r="FI1683" s="181">
        <v>0</v>
      </c>
      <c r="FJ1683" s="359" t="s">
        <v>148</v>
      </c>
      <c r="FK1683" s="234" t="s">
        <v>137</v>
      </c>
      <c r="FL1683" s="181">
        <v>0</v>
      </c>
      <c r="FM1683" s="234" t="s">
        <v>137</v>
      </c>
      <c r="FN1683" s="181">
        <v>0</v>
      </c>
      <c r="FO1683" s="181">
        <v>0</v>
      </c>
      <c r="FP1683" s="359" t="s">
        <v>148</v>
      </c>
      <c r="FQ1683" s="234" t="s">
        <v>137</v>
      </c>
      <c r="FR1683" s="181">
        <v>0</v>
      </c>
      <c r="FS1683" s="234" t="s">
        <v>137</v>
      </c>
      <c r="FT1683" s="181">
        <v>0</v>
      </c>
      <c r="FU1683" s="181">
        <v>0</v>
      </c>
      <c r="FV1683" s="359" t="s">
        <v>148</v>
      </c>
      <c r="FW1683" s="234" t="s">
        <v>137</v>
      </c>
      <c r="FX1683" s="181">
        <v>0</v>
      </c>
      <c r="FY1683" s="234" t="s">
        <v>137</v>
      </c>
      <c r="FZ1683" s="181">
        <v>1</v>
      </c>
      <c r="GA1683" s="181">
        <v>0</v>
      </c>
      <c r="GB1683" s="359">
        <v>0</v>
      </c>
      <c r="GC1683" s="234" t="s">
        <v>10542</v>
      </c>
      <c r="GD1683" s="181">
        <v>1</v>
      </c>
      <c r="GE1683" s="234" t="s">
        <v>10543</v>
      </c>
      <c r="GF1683" s="181">
        <v>0</v>
      </c>
      <c r="GG1683" s="181">
        <v>0</v>
      </c>
      <c r="GH1683" s="359" t="s">
        <v>148</v>
      </c>
      <c r="GI1683" s="234"/>
      <c r="GJ1683" s="181">
        <v>0</v>
      </c>
      <c r="GK1683" s="234" t="s">
        <v>137</v>
      </c>
      <c r="GL1683" s="181" t="s">
        <v>143</v>
      </c>
      <c r="GM1683" s="181" t="s">
        <v>1858</v>
      </c>
      <c r="GN1683" s="180" t="s">
        <v>146</v>
      </c>
      <c r="GO1683" s="272"/>
      <c r="GP1683" s="272"/>
      <c r="GQ1683" s="181" t="s">
        <v>145</v>
      </c>
      <c r="GR1683" s="181" t="s">
        <v>146</v>
      </c>
      <c r="GS1683" s="181"/>
      <c r="GT1683" s="181"/>
      <c r="GU1683" s="181"/>
      <c r="GV1683" s="181"/>
      <c r="GW1683" s="234"/>
      <c r="GX1683" s="181"/>
      <c r="GY1683" s="181"/>
      <c r="GZ1683" s="181"/>
      <c r="HA1683" s="181"/>
      <c r="HB1683" s="181"/>
      <c r="HC1683" s="181"/>
      <c r="HD1683" s="557" t="s">
        <v>132</v>
      </c>
      <c r="HE1683" s="550" t="s">
        <v>132</v>
      </c>
      <c r="HF1683" s="558" t="s">
        <v>132</v>
      </c>
      <c r="HG1683" s="550"/>
      <c r="HH1683" s="550"/>
      <c r="HI1683" s="558" t="s">
        <v>132</v>
      </c>
      <c r="HJ1683" s="558" t="s">
        <v>148</v>
      </c>
      <c r="HK1683" s="550"/>
    </row>
    <row r="1684" spans="1:219" s="164"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4" customFormat="1" ht="115" customHeight="1">
      <c r="A1685" s="337">
        <v>465321</v>
      </c>
      <c r="B1685" s="181" t="s">
        <v>10349</v>
      </c>
      <c r="C1685" s="181" t="s">
        <v>10547</v>
      </c>
      <c r="D1685" s="195" t="s">
        <v>115</v>
      </c>
      <c r="E1685" s="181" t="s">
        <v>138</v>
      </c>
      <c r="F1685" s="181" t="s">
        <v>137</v>
      </c>
      <c r="G1685" s="234" t="s">
        <v>137</v>
      </c>
      <c r="H1685" s="181" t="s">
        <v>138</v>
      </c>
      <c r="I1685" s="234" t="s">
        <v>137</v>
      </c>
      <c r="J1685" s="234" t="s">
        <v>137</v>
      </c>
      <c r="K1685" s="355" t="s">
        <v>138</v>
      </c>
      <c r="L1685" s="181" t="s">
        <v>137</v>
      </c>
      <c r="M1685" s="434" t="s">
        <v>137</v>
      </c>
      <c r="N1685" s="181" t="s">
        <v>138</v>
      </c>
      <c r="O1685" s="181" t="s">
        <v>137</v>
      </c>
      <c r="P1685" s="234" t="s">
        <v>137</v>
      </c>
      <c r="Q1685" s="181" t="s">
        <v>132</v>
      </c>
      <c r="R1685" s="181" t="s">
        <v>137</v>
      </c>
      <c r="S1685" s="234" t="s">
        <v>137</v>
      </c>
      <c r="T1685" s="181" t="s">
        <v>132</v>
      </c>
      <c r="U1685" s="234" t="s">
        <v>137</v>
      </c>
      <c r="V1685" s="234" t="s">
        <v>137</v>
      </c>
      <c r="W1685" s="181" t="s">
        <v>132</v>
      </c>
      <c r="X1685" s="181" t="s">
        <v>137</v>
      </c>
      <c r="Y1685" s="234" t="s">
        <v>137</v>
      </c>
      <c r="Z1685" s="181" t="s">
        <v>138</v>
      </c>
      <c r="AA1685" s="181" t="s">
        <v>132</v>
      </c>
      <c r="AB1685" s="234" t="s">
        <v>10548</v>
      </c>
      <c r="AC1685" s="181" t="s">
        <v>138</v>
      </c>
      <c r="AD1685" s="181" t="s">
        <v>137</v>
      </c>
      <c r="AE1685" s="234" t="s">
        <v>137</v>
      </c>
      <c r="AF1685" s="201" t="s">
        <v>148</v>
      </c>
      <c r="AG1685" s="181" t="s">
        <v>132</v>
      </c>
      <c r="AH1685" s="246" t="s">
        <v>15669</v>
      </c>
      <c r="AI1685" s="181" t="s">
        <v>132</v>
      </c>
      <c r="AJ1685" s="181" t="s">
        <v>137</v>
      </c>
      <c r="AK1685" s="234" t="s">
        <v>137</v>
      </c>
      <c r="AL1685" s="181" t="s">
        <v>138</v>
      </c>
      <c r="AM1685" s="181" t="s">
        <v>137</v>
      </c>
      <c r="AN1685" s="234" t="s">
        <v>137</v>
      </c>
      <c r="AO1685" s="181" t="s">
        <v>132</v>
      </c>
      <c r="AP1685" s="234" t="s">
        <v>137</v>
      </c>
      <c r="AQ1685" s="234" t="s">
        <v>137</v>
      </c>
      <c r="AR1685" s="181" t="s">
        <v>132</v>
      </c>
      <c r="AS1685" s="234" t="s">
        <v>137</v>
      </c>
      <c r="AT1685" s="234" t="s">
        <v>137</v>
      </c>
      <c r="AU1685" s="181" t="s">
        <v>132</v>
      </c>
      <c r="AV1685" s="181" t="s">
        <v>137</v>
      </c>
      <c r="AW1685" s="234" t="s">
        <v>137</v>
      </c>
      <c r="AX1685" s="181" t="s">
        <v>132</v>
      </c>
      <c r="AY1685" s="181" t="s">
        <v>137</v>
      </c>
      <c r="AZ1685" s="234" t="s">
        <v>137</v>
      </c>
      <c r="BA1685" s="181" t="s">
        <v>138</v>
      </c>
      <c r="BB1685" s="181" t="s">
        <v>137</v>
      </c>
      <c r="BC1685" s="234" t="s">
        <v>137</v>
      </c>
      <c r="BD1685" s="181">
        <v>1</v>
      </c>
      <c r="BE1685" s="181">
        <v>0</v>
      </c>
      <c r="BF1685" s="357">
        <v>0</v>
      </c>
      <c r="BG1685" s="234" t="s">
        <v>10549</v>
      </c>
      <c r="BH1685" s="181">
        <v>0</v>
      </c>
      <c r="BI1685" s="234" t="s">
        <v>137</v>
      </c>
      <c r="BJ1685" s="181">
        <v>1</v>
      </c>
      <c r="BK1685" s="181">
        <v>0</v>
      </c>
      <c r="BL1685" s="357">
        <v>0</v>
      </c>
      <c r="BM1685" s="234" t="s">
        <v>10549</v>
      </c>
      <c r="BN1685" s="181">
        <v>0</v>
      </c>
      <c r="BO1685" s="234" t="s">
        <v>137</v>
      </c>
      <c r="BP1685" s="181">
        <v>1</v>
      </c>
      <c r="BQ1685" s="181">
        <v>0</v>
      </c>
      <c r="BR1685" s="357">
        <v>0</v>
      </c>
      <c r="BS1685" s="234" t="s">
        <v>10550</v>
      </c>
      <c r="BT1685" s="181">
        <v>0</v>
      </c>
      <c r="BU1685" s="234" t="s">
        <v>137</v>
      </c>
      <c r="BV1685" s="181">
        <v>0</v>
      </c>
      <c r="BW1685" s="181">
        <v>0</v>
      </c>
      <c r="BX1685" s="358" t="s">
        <v>148</v>
      </c>
      <c r="BY1685" s="234"/>
      <c r="BZ1685" s="181">
        <v>0</v>
      </c>
      <c r="CA1685" s="234" t="s">
        <v>137</v>
      </c>
      <c r="CB1685" s="181">
        <v>0</v>
      </c>
      <c r="CC1685" s="181">
        <v>0</v>
      </c>
      <c r="CD1685" s="358" t="s">
        <v>148</v>
      </c>
      <c r="CE1685" s="234" t="s">
        <v>137</v>
      </c>
      <c r="CF1685" s="181">
        <v>0</v>
      </c>
      <c r="CG1685" s="234" t="s">
        <v>137</v>
      </c>
      <c r="CH1685" s="181">
        <v>1</v>
      </c>
      <c r="CI1685" s="181">
        <v>1</v>
      </c>
      <c r="CJ1685" s="358">
        <v>1</v>
      </c>
      <c r="CK1685" s="181" t="s">
        <v>137</v>
      </c>
      <c r="CL1685" s="181">
        <v>0</v>
      </c>
      <c r="CM1685" s="234" t="s">
        <v>137</v>
      </c>
      <c r="CN1685" s="181">
        <v>0</v>
      </c>
      <c r="CO1685" s="181">
        <v>0</v>
      </c>
      <c r="CP1685" s="358" t="s">
        <v>148</v>
      </c>
      <c r="CQ1685" s="234" t="s">
        <v>137</v>
      </c>
      <c r="CR1685" s="181">
        <v>0</v>
      </c>
      <c r="CS1685" s="234" t="s">
        <v>137</v>
      </c>
      <c r="CT1685" s="181">
        <v>0</v>
      </c>
      <c r="CU1685" s="181">
        <v>0</v>
      </c>
      <c r="CV1685" s="358" t="s">
        <v>148</v>
      </c>
      <c r="CW1685" s="234" t="s">
        <v>137</v>
      </c>
      <c r="CX1685" s="181">
        <v>0</v>
      </c>
      <c r="CY1685" s="234" t="s">
        <v>137</v>
      </c>
      <c r="CZ1685" s="181">
        <v>0</v>
      </c>
      <c r="DA1685" s="181">
        <v>0</v>
      </c>
      <c r="DB1685" s="358" t="s">
        <v>148</v>
      </c>
      <c r="DC1685" s="234" t="s">
        <v>137</v>
      </c>
      <c r="DD1685" s="181">
        <v>0</v>
      </c>
      <c r="DE1685" s="234" t="s">
        <v>137</v>
      </c>
      <c r="DF1685" s="181">
        <v>0</v>
      </c>
      <c r="DG1685" s="181">
        <v>0</v>
      </c>
      <c r="DH1685" s="358" t="s">
        <v>148</v>
      </c>
      <c r="DI1685" s="234" t="s">
        <v>137</v>
      </c>
      <c r="DJ1685" s="181">
        <v>0</v>
      </c>
      <c r="DK1685" s="234" t="s">
        <v>137</v>
      </c>
      <c r="DL1685" s="181">
        <v>0</v>
      </c>
      <c r="DM1685" s="181">
        <v>0</v>
      </c>
      <c r="DN1685" s="358" t="s">
        <v>148</v>
      </c>
      <c r="DO1685" s="234" t="s">
        <v>137</v>
      </c>
      <c r="DP1685" s="181">
        <v>0</v>
      </c>
      <c r="DQ1685" s="234" t="s">
        <v>137</v>
      </c>
      <c r="DR1685" s="181">
        <v>48</v>
      </c>
      <c r="DS1685" s="181">
        <v>0</v>
      </c>
      <c r="DT1685" s="358">
        <v>0</v>
      </c>
      <c r="DU1685" s="234" t="s">
        <v>10550</v>
      </c>
      <c r="DV1685" s="181">
        <v>0</v>
      </c>
      <c r="DW1685" s="234" t="s">
        <v>137</v>
      </c>
      <c r="DX1685" s="181">
        <v>0</v>
      </c>
      <c r="DY1685" s="181">
        <v>0</v>
      </c>
      <c r="DZ1685" s="357" t="s">
        <v>148</v>
      </c>
      <c r="EA1685" s="234" t="s">
        <v>137</v>
      </c>
      <c r="EB1685" s="181">
        <v>0</v>
      </c>
      <c r="EC1685" s="234" t="s">
        <v>137</v>
      </c>
      <c r="ED1685" s="181">
        <v>0</v>
      </c>
      <c r="EE1685" s="181">
        <v>0</v>
      </c>
      <c r="EF1685" s="357" t="s">
        <v>148</v>
      </c>
      <c r="EG1685" s="234" t="s">
        <v>137</v>
      </c>
      <c r="EH1685" s="181">
        <v>0</v>
      </c>
      <c r="EI1685" s="234" t="s">
        <v>137</v>
      </c>
      <c r="EJ1685" s="181">
        <v>0</v>
      </c>
      <c r="EK1685" s="181">
        <v>0</v>
      </c>
      <c r="EL1685" s="357" t="s">
        <v>148</v>
      </c>
      <c r="EM1685" s="234" t="s">
        <v>137</v>
      </c>
      <c r="EN1685" s="181">
        <v>0</v>
      </c>
      <c r="EO1685" s="234" t="s">
        <v>137</v>
      </c>
      <c r="EP1685" s="181">
        <v>1</v>
      </c>
      <c r="EQ1685" s="181">
        <v>0</v>
      </c>
      <c r="ER1685" s="358">
        <v>0</v>
      </c>
      <c r="ES1685" s="234" t="s">
        <v>10550</v>
      </c>
      <c r="ET1685" s="181">
        <v>1</v>
      </c>
      <c r="EU1685" s="234" t="s">
        <v>10550</v>
      </c>
      <c r="EV1685" s="181">
        <v>3</v>
      </c>
      <c r="EW1685" s="181">
        <v>1</v>
      </c>
      <c r="EX1685" s="359">
        <v>0.33333333333333331</v>
      </c>
      <c r="EY1685" s="234" t="s">
        <v>10550</v>
      </c>
      <c r="EZ1685" s="181">
        <v>1</v>
      </c>
      <c r="FA1685" s="234" t="s">
        <v>10550</v>
      </c>
      <c r="FB1685" s="181">
        <v>0</v>
      </c>
      <c r="FC1685" s="181">
        <v>0</v>
      </c>
      <c r="FD1685" s="359" t="s">
        <v>148</v>
      </c>
      <c r="FE1685" s="234" t="s">
        <v>137</v>
      </c>
      <c r="FF1685" s="181">
        <v>0</v>
      </c>
      <c r="FG1685" s="234" t="s">
        <v>137</v>
      </c>
      <c r="FH1685" s="181">
        <v>0</v>
      </c>
      <c r="FI1685" s="181">
        <v>0</v>
      </c>
      <c r="FJ1685" s="359" t="s">
        <v>148</v>
      </c>
      <c r="FK1685" s="234" t="s">
        <v>137</v>
      </c>
      <c r="FL1685" s="181">
        <v>0</v>
      </c>
      <c r="FM1685" s="234" t="s">
        <v>137</v>
      </c>
      <c r="FN1685" s="181">
        <v>1</v>
      </c>
      <c r="FO1685" s="181">
        <v>1</v>
      </c>
      <c r="FP1685" s="359">
        <v>1</v>
      </c>
      <c r="FQ1685" s="234" t="s">
        <v>137</v>
      </c>
      <c r="FR1685" s="181">
        <v>0</v>
      </c>
      <c r="FS1685" s="234" t="s">
        <v>137</v>
      </c>
      <c r="FT1685" s="181">
        <v>0</v>
      </c>
      <c r="FU1685" s="181">
        <v>0</v>
      </c>
      <c r="FV1685" s="359" t="s">
        <v>148</v>
      </c>
      <c r="FW1685" s="234" t="s">
        <v>137</v>
      </c>
      <c r="FX1685" s="181">
        <v>0</v>
      </c>
      <c r="FY1685" s="234" t="s">
        <v>137</v>
      </c>
      <c r="FZ1685" s="181">
        <v>1</v>
      </c>
      <c r="GA1685" s="181">
        <v>0</v>
      </c>
      <c r="GB1685" s="359">
        <v>0</v>
      </c>
      <c r="GC1685" s="234" t="s">
        <v>10545</v>
      </c>
      <c r="GD1685" s="181">
        <v>1</v>
      </c>
      <c r="GE1685" s="234" t="s">
        <v>10545</v>
      </c>
      <c r="GF1685" s="181">
        <v>1</v>
      </c>
      <c r="GG1685" s="181">
        <v>1</v>
      </c>
      <c r="GH1685" s="359">
        <v>1</v>
      </c>
      <c r="GI1685" s="234"/>
      <c r="GJ1685" s="181">
        <v>0</v>
      </c>
      <c r="GK1685" s="234" t="s">
        <v>137</v>
      </c>
      <c r="GL1685" s="181" t="s">
        <v>143</v>
      </c>
      <c r="GM1685" s="181" t="s">
        <v>1858</v>
      </c>
      <c r="GN1685" s="180" t="s">
        <v>146</v>
      </c>
      <c r="GO1685" s="272"/>
      <c r="GP1685" s="272"/>
      <c r="GQ1685" s="181" t="s">
        <v>145</v>
      </c>
      <c r="GR1685" s="181" t="s">
        <v>146</v>
      </c>
      <c r="GS1685" s="181"/>
      <c r="GT1685" s="181"/>
      <c r="GU1685" s="181"/>
      <c r="GV1685" s="181"/>
      <c r="GW1685" s="234"/>
      <c r="GX1685" s="181"/>
      <c r="GY1685" s="181"/>
      <c r="GZ1685" s="181"/>
      <c r="HA1685" s="181"/>
      <c r="HB1685" s="181"/>
      <c r="HC1685" s="181"/>
      <c r="HD1685" s="557" t="s">
        <v>132</v>
      </c>
      <c r="HE1685" s="550" t="s">
        <v>132</v>
      </c>
      <c r="HF1685" s="558" t="s">
        <v>132</v>
      </c>
      <c r="HG1685" s="550"/>
      <c r="HH1685" s="550"/>
      <c r="HI1685" s="558" t="s">
        <v>132</v>
      </c>
      <c r="HJ1685" s="558" t="s">
        <v>148</v>
      </c>
      <c r="HK1685" s="550"/>
    </row>
    <row r="1686" spans="1:219" s="164" customFormat="1" ht="115" customHeight="1">
      <c r="A1686" s="180">
        <v>465330</v>
      </c>
      <c r="B1686" s="181" t="s">
        <v>10349</v>
      </c>
      <c r="C1686" s="181" t="s">
        <v>10551</v>
      </c>
      <c r="D1686" s="195" t="s">
        <v>115</v>
      </c>
      <c r="E1686" s="181" t="s">
        <v>138</v>
      </c>
      <c r="F1686" s="181"/>
      <c r="G1686" s="234" t="s">
        <v>137</v>
      </c>
      <c r="H1686" s="181" t="s">
        <v>138</v>
      </c>
      <c r="I1686" s="234" t="s">
        <v>137</v>
      </c>
      <c r="J1686" s="234" t="s">
        <v>137</v>
      </c>
      <c r="K1686" s="355" t="s">
        <v>138</v>
      </c>
      <c r="L1686" s="181" t="s">
        <v>137</v>
      </c>
      <c r="M1686" s="434" t="s">
        <v>137</v>
      </c>
      <c r="N1686" s="181" t="s">
        <v>138</v>
      </c>
      <c r="O1686" s="181" t="s">
        <v>137</v>
      </c>
      <c r="P1686" s="234" t="s">
        <v>137</v>
      </c>
      <c r="Q1686" s="181" t="s">
        <v>138</v>
      </c>
      <c r="R1686" s="181" t="s">
        <v>137</v>
      </c>
      <c r="S1686" s="234" t="s">
        <v>137</v>
      </c>
      <c r="T1686" s="181" t="s">
        <v>138</v>
      </c>
      <c r="U1686" s="234" t="s">
        <v>137</v>
      </c>
      <c r="V1686" s="234" t="s">
        <v>137</v>
      </c>
      <c r="W1686" s="181" t="s">
        <v>132</v>
      </c>
      <c r="X1686" s="181" t="s">
        <v>137</v>
      </c>
      <c r="Y1686" s="234" t="s">
        <v>137</v>
      </c>
      <c r="Z1686" s="181"/>
      <c r="AA1686" s="181" t="s">
        <v>132</v>
      </c>
      <c r="AB1686" s="234" t="s">
        <v>15670</v>
      </c>
      <c r="AC1686" s="181"/>
      <c r="AD1686" s="181" t="s">
        <v>132</v>
      </c>
      <c r="AE1686" s="234" t="s">
        <v>15670</v>
      </c>
      <c r="AF1686" s="201" t="s">
        <v>148</v>
      </c>
      <c r="AG1686" s="181"/>
      <c r="AH1686" s="246"/>
      <c r="AI1686" s="181" t="s">
        <v>132</v>
      </c>
      <c r="AJ1686" s="181" t="s">
        <v>137</v>
      </c>
      <c r="AK1686" s="234" t="s">
        <v>137</v>
      </c>
      <c r="AL1686" s="181" t="s">
        <v>138</v>
      </c>
      <c r="AM1686" s="181" t="s">
        <v>137</v>
      </c>
      <c r="AN1686" s="234" t="s">
        <v>137</v>
      </c>
      <c r="AO1686" s="181" t="s">
        <v>132</v>
      </c>
      <c r="AP1686" s="234" t="s">
        <v>137</v>
      </c>
      <c r="AQ1686" s="234" t="s">
        <v>137</v>
      </c>
      <c r="AR1686" s="181" t="s">
        <v>132</v>
      </c>
      <c r="AS1686" s="234" t="s">
        <v>137</v>
      </c>
      <c r="AT1686" s="234" t="s">
        <v>137</v>
      </c>
      <c r="AU1686" s="181" t="s">
        <v>132</v>
      </c>
      <c r="AV1686" s="181" t="s">
        <v>137</v>
      </c>
      <c r="AW1686" s="234" t="s">
        <v>137</v>
      </c>
      <c r="AX1686" s="181" t="s">
        <v>132</v>
      </c>
      <c r="AY1686" s="181" t="s">
        <v>137</v>
      </c>
      <c r="AZ1686" s="234" t="s">
        <v>137</v>
      </c>
      <c r="BA1686" s="181" t="s">
        <v>132</v>
      </c>
      <c r="BB1686" s="181" t="s">
        <v>137</v>
      </c>
      <c r="BC1686" s="234" t="s">
        <v>137</v>
      </c>
      <c r="BD1686" s="181">
        <v>0</v>
      </c>
      <c r="BE1686" s="181">
        <v>0</v>
      </c>
      <c r="BF1686" s="357" t="s">
        <v>148</v>
      </c>
      <c r="BG1686" s="234" t="s">
        <v>137</v>
      </c>
      <c r="BH1686" s="181">
        <v>0</v>
      </c>
      <c r="BI1686" s="234" t="s">
        <v>137</v>
      </c>
      <c r="BJ1686" s="181">
        <v>6</v>
      </c>
      <c r="BK1686" s="181">
        <v>0</v>
      </c>
      <c r="BL1686" s="357">
        <v>0</v>
      </c>
      <c r="BM1686" s="234" t="s">
        <v>173</v>
      </c>
      <c r="BN1686" s="181">
        <v>0</v>
      </c>
      <c r="BO1686" s="234" t="s">
        <v>137</v>
      </c>
      <c r="BP1686" s="181">
        <v>0</v>
      </c>
      <c r="BQ1686" s="181">
        <v>0</v>
      </c>
      <c r="BR1686" s="357" t="s">
        <v>148</v>
      </c>
      <c r="BS1686" s="234" t="s">
        <v>137</v>
      </c>
      <c r="BT1686" s="181">
        <v>0</v>
      </c>
      <c r="BU1686" s="234" t="s">
        <v>137</v>
      </c>
      <c r="BV1686" s="181">
        <v>0</v>
      </c>
      <c r="BW1686" s="181">
        <v>0</v>
      </c>
      <c r="BX1686" s="358" t="s">
        <v>148</v>
      </c>
      <c r="BY1686" s="234"/>
      <c r="BZ1686" s="181">
        <v>0</v>
      </c>
      <c r="CA1686" s="234" t="s">
        <v>137</v>
      </c>
      <c r="CB1686" s="181">
        <v>0</v>
      </c>
      <c r="CC1686" s="181">
        <v>0</v>
      </c>
      <c r="CD1686" s="358" t="s">
        <v>148</v>
      </c>
      <c r="CE1686" s="234" t="s">
        <v>137</v>
      </c>
      <c r="CF1686" s="181">
        <v>0</v>
      </c>
      <c r="CG1686" s="234" t="s">
        <v>137</v>
      </c>
      <c r="CH1686" s="181">
        <v>0</v>
      </c>
      <c r="CI1686" s="181">
        <v>0</v>
      </c>
      <c r="CJ1686" s="358" t="s">
        <v>148</v>
      </c>
      <c r="CK1686" s="181" t="s">
        <v>137</v>
      </c>
      <c r="CL1686" s="181">
        <v>0</v>
      </c>
      <c r="CM1686" s="234" t="s">
        <v>137</v>
      </c>
      <c r="CN1686" s="181">
        <v>0</v>
      </c>
      <c r="CO1686" s="181">
        <v>0</v>
      </c>
      <c r="CP1686" s="358" t="s">
        <v>148</v>
      </c>
      <c r="CQ1686" s="234" t="s">
        <v>137</v>
      </c>
      <c r="CR1686" s="181">
        <v>0</v>
      </c>
      <c r="CS1686" s="234" t="s">
        <v>137</v>
      </c>
      <c r="CT1686" s="181">
        <v>0</v>
      </c>
      <c r="CU1686" s="181">
        <v>0</v>
      </c>
      <c r="CV1686" s="358" t="s">
        <v>148</v>
      </c>
      <c r="CW1686" s="234" t="s">
        <v>137</v>
      </c>
      <c r="CX1686" s="181">
        <v>0</v>
      </c>
      <c r="CY1686" s="234" t="s">
        <v>137</v>
      </c>
      <c r="CZ1686" s="181">
        <v>0</v>
      </c>
      <c r="DA1686" s="181">
        <v>0</v>
      </c>
      <c r="DB1686" s="358" t="s">
        <v>148</v>
      </c>
      <c r="DC1686" s="234" t="s">
        <v>137</v>
      </c>
      <c r="DD1686" s="181">
        <v>0</v>
      </c>
      <c r="DE1686" s="234" t="s">
        <v>137</v>
      </c>
      <c r="DF1686" s="181">
        <v>0</v>
      </c>
      <c r="DG1686" s="181">
        <v>0</v>
      </c>
      <c r="DH1686" s="358" t="s">
        <v>148</v>
      </c>
      <c r="DI1686" s="234" t="s">
        <v>137</v>
      </c>
      <c r="DJ1686" s="181">
        <v>0</v>
      </c>
      <c r="DK1686" s="234" t="s">
        <v>137</v>
      </c>
      <c r="DL1686" s="181">
        <v>0</v>
      </c>
      <c r="DM1686" s="181">
        <v>0</v>
      </c>
      <c r="DN1686" s="358" t="s">
        <v>148</v>
      </c>
      <c r="DO1686" s="234" t="s">
        <v>137</v>
      </c>
      <c r="DP1686" s="181">
        <v>0</v>
      </c>
      <c r="DQ1686" s="234" t="s">
        <v>137</v>
      </c>
      <c r="DR1686" s="181">
        <v>32</v>
      </c>
      <c r="DS1686" s="181">
        <v>0</v>
      </c>
      <c r="DT1686" s="358">
        <v>0</v>
      </c>
      <c r="DU1686" s="234" t="s">
        <v>10552</v>
      </c>
      <c r="DV1686" s="181">
        <v>0</v>
      </c>
      <c r="DW1686" s="234" t="s">
        <v>137</v>
      </c>
      <c r="DX1686" s="181">
        <v>4</v>
      </c>
      <c r="DY1686" s="181">
        <v>0</v>
      </c>
      <c r="DZ1686" s="357">
        <v>0</v>
      </c>
      <c r="EA1686" s="234" t="s">
        <v>234</v>
      </c>
      <c r="EB1686" s="181">
        <v>0</v>
      </c>
      <c r="EC1686" s="234" t="s">
        <v>137</v>
      </c>
      <c r="ED1686" s="181">
        <v>0</v>
      </c>
      <c r="EE1686" s="181">
        <v>0</v>
      </c>
      <c r="EF1686" s="357" t="s">
        <v>148</v>
      </c>
      <c r="EG1686" s="234" t="s">
        <v>137</v>
      </c>
      <c r="EH1686" s="181">
        <v>0</v>
      </c>
      <c r="EI1686" s="234" t="s">
        <v>137</v>
      </c>
      <c r="EJ1686" s="181">
        <v>1</v>
      </c>
      <c r="EK1686" s="181">
        <v>0</v>
      </c>
      <c r="EL1686" s="357">
        <v>0</v>
      </c>
      <c r="EM1686" s="234" t="s">
        <v>234</v>
      </c>
      <c r="EN1686" s="181">
        <v>1</v>
      </c>
      <c r="EO1686" s="234" t="s">
        <v>10553</v>
      </c>
      <c r="EP1686" s="181">
        <v>2</v>
      </c>
      <c r="EQ1686" s="181">
        <v>0</v>
      </c>
      <c r="ER1686" s="358">
        <v>0</v>
      </c>
      <c r="ES1686" s="234" t="s">
        <v>234</v>
      </c>
      <c r="ET1686" s="181">
        <v>2</v>
      </c>
      <c r="EU1686" s="234" t="s">
        <v>10553</v>
      </c>
      <c r="EV1686" s="181">
        <v>22</v>
      </c>
      <c r="EW1686" s="181">
        <v>1</v>
      </c>
      <c r="EX1686" s="359">
        <v>4.5454545454545456E-2</v>
      </c>
      <c r="EY1686" s="234" t="s">
        <v>10552</v>
      </c>
      <c r="EZ1686" s="181">
        <v>1</v>
      </c>
      <c r="FA1686" s="234" t="s">
        <v>13823</v>
      </c>
      <c r="FB1686" s="181">
        <v>0</v>
      </c>
      <c r="FC1686" s="181">
        <v>0</v>
      </c>
      <c r="FD1686" s="359" t="s">
        <v>148</v>
      </c>
      <c r="FE1686" s="234" t="s">
        <v>137</v>
      </c>
      <c r="FF1686" s="181">
        <v>0</v>
      </c>
      <c r="FG1686" s="234" t="s">
        <v>137</v>
      </c>
      <c r="FH1686" s="181">
        <v>1</v>
      </c>
      <c r="FI1686" s="181">
        <v>1</v>
      </c>
      <c r="FJ1686" s="359">
        <v>1</v>
      </c>
      <c r="FK1686" s="234" t="s">
        <v>137</v>
      </c>
      <c r="FL1686" s="181">
        <v>0</v>
      </c>
      <c r="FM1686" s="234" t="s">
        <v>137</v>
      </c>
      <c r="FN1686" s="181">
        <v>0</v>
      </c>
      <c r="FO1686" s="181">
        <v>0</v>
      </c>
      <c r="FP1686" s="359" t="s">
        <v>148</v>
      </c>
      <c r="FQ1686" s="234" t="s">
        <v>137</v>
      </c>
      <c r="FR1686" s="181">
        <v>0</v>
      </c>
      <c r="FS1686" s="234" t="s">
        <v>137</v>
      </c>
      <c r="FT1686" s="181">
        <v>0</v>
      </c>
      <c r="FU1686" s="181">
        <v>0</v>
      </c>
      <c r="FV1686" s="359" t="s">
        <v>148</v>
      </c>
      <c r="FW1686" s="234" t="s">
        <v>137</v>
      </c>
      <c r="FX1686" s="181">
        <v>0</v>
      </c>
      <c r="FY1686" s="234" t="s">
        <v>137</v>
      </c>
      <c r="FZ1686" s="181">
        <v>0</v>
      </c>
      <c r="GA1686" s="181">
        <v>0</v>
      </c>
      <c r="GB1686" s="359" t="s">
        <v>148</v>
      </c>
      <c r="GC1686" s="234" t="s">
        <v>137</v>
      </c>
      <c r="GD1686" s="181">
        <v>0</v>
      </c>
      <c r="GE1686" s="234" t="s">
        <v>137</v>
      </c>
      <c r="GF1686" s="181">
        <v>0</v>
      </c>
      <c r="GG1686" s="181">
        <v>0</v>
      </c>
      <c r="GH1686" s="359" t="s">
        <v>148</v>
      </c>
      <c r="GI1686" s="234"/>
      <c r="GJ1686" s="181">
        <v>0</v>
      </c>
      <c r="GK1686" s="234" t="s">
        <v>137</v>
      </c>
      <c r="GL1686" s="181" t="s">
        <v>143</v>
      </c>
      <c r="GM1686" s="181" t="s">
        <v>1858</v>
      </c>
      <c r="GN1686" s="180" t="s">
        <v>146</v>
      </c>
      <c r="GO1686" s="272"/>
      <c r="GP1686" s="272"/>
      <c r="GQ1686" s="181" t="s">
        <v>145</v>
      </c>
      <c r="GR1686" s="181" t="s">
        <v>146</v>
      </c>
      <c r="GS1686" s="181"/>
      <c r="GT1686" s="181"/>
      <c r="GU1686" s="181"/>
      <c r="GV1686" s="181"/>
      <c r="GW1686" s="234"/>
      <c r="GX1686" s="181"/>
      <c r="GY1686" s="181"/>
      <c r="GZ1686" s="181"/>
      <c r="HA1686" s="181"/>
      <c r="HB1686" s="181"/>
      <c r="HC1686" s="181"/>
      <c r="HD1686" s="557" t="s">
        <v>132</v>
      </c>
      <c r="HE1686" s="550" t="s">
        <v>132</v>
      </c>
      <c r="HF1686" s="558" t="s">
        <v>132</v>
      </c>
      <c r="HG1686" s="550"/>
      <c r="HH1686" s="550"/>
      <c r="HI1686" s="558" t="s">
        <v>132</v>
      </c>
      <c r="HJ1686" s="558" t="s">
        <v>148</v>
      </c>
      <c r="HK1686" s="550"/>
    </row>
    <row r="1687" spans="1:219" s="164" customFormat="1" ht="115" customHeight="1">
      <c r="A1687" s="180">
        <v>465348</v>
      </c>
      <c r="B1687" s="181" t="s">
        <v>10349</v>
      </c>
      <c r="C1687" s="181" t="s">
        <v>10554</v>
      </c>
      <c r="D1687" s="195" t="s">
        <v>115</v>
      </c>
      <c r="E1687" s="181" t="s">
        <v>138</v>
      </c>
      <c r="F1687" s="181" t="s">
        <v>137</v>
      </c>
      <c r="G1687" s="234" t="s">
        <v>137</v>
      </c>
      <c r="H1687" s="181" t="s">
        <v>138</v>
      </c>
      <c r="I1687" s="234" t="s">
        <v>137</v>
      </c>
      <c r="J1687" s="234" t="s">
        <v>137</v>
      </c>
      <c r="K1687" s="355" t="s">
        <v>138</v>
      </c>
      <c r="L1687" s="181" t="s">
        <v>137</v>
      </c>
      <c r="M1687" s="434" t="s">
        <v>137</v>
      </c>
      <c r="N1687" s="181" t="s">
        <v>138</v>
      </c>
      <c r="O1687" s="181" t="s">
        <v>137</v>
      </c>
      <c r="P1687" s="234" t="s">
        <v>137</v>
      </c>
      <c r="Q1687" s="181" t="s">
        <v>138</v>
      </c>
      <c r="R1687" s="181" t="s">
        <v>137</v>
      </c>
      <c r="S1687" s="234" t="s">
        <v>137</v>
      </c>
      <c r="T1687" s="181" t="s">
        <v>132</v>
      </c>
      <c r="U1687" s="234" t="s">
        <v>137</v>
      </c>
      <c r="V1687" s="234" t="s">
        <v>137</v>
      </c>
      <c r="W1687" s="181" t="s">
        <v>132</v>
      </c>
      <c r="X1687" s="181" t="s">
        <v>137</v>
      </c>
      <c r="Y1687" s="234" t="s">
        <v>137</v>
      </c>
      <c r="Z1687" s="181"/>
      <c r="AA1687" s="181" t="s">
        <v>137</v>
      </c>
      <c r="AB1687" s="234" t="s">
        <v>137</v>
      </c>
      <c r="AC1687" s="181" t="s">
        <v>132</v>
      </c>
      <c r="AD1687" s="181" t="s">
        <v>137</v>
      </c>
      <c r="AE1687" s="234" t="s">
        <v>137</v>
      </c>
      <c r="AF1687" s="201" t="s">
        <v>148</v>
      </c>
      <c r="AG1687" s="181"/>
      <c r="AH1687" s="246"/>
      <c r="AI1687" s="181" t="s">
        <v>132</v>
      </c>
      <c r="AJ1687" s="181" t="s">
        <v>137</v>
      </c>
      <c r="AK1687" s="234" t="s">
        <v>137</v>
      </c>
      <c r="AL1687" s="181" t="s">
        <v>138</v>
      </c>
      <c r="AM1687" s="181" t="s">
        <v>137</v>
      </c>
      <c r="AN1687" s="234" t="s">
        <v>137</v>
      </c>
      <c r="AO1687" s="181" t="s">
        <v>132</v>
      </c>
      <c r="AP1687" s="234" t="s">
        <v>137</v>
      </c>
      <c r="AQ1687" s="234" t="s">
        <v>137</v>
      </c>
      <c r="AR1687" s="181" t="s">
        <v>132</v>
      </c>
      <c r="AS1687" s="234" t="s">
        <v>137</v>
      </c>
      <c r="AT1687" s="234" t="s">
        <v>137</v>
      </c>
      <c r="AU1687" s="181" t="s">
        <v>132</v>
      </c>
      <c r="AV1687" s="181" t="s">
        <v>137</v>
      </c>
      <c r="AW1687" s="234" t="s">
        <v>137</v>
      </c>
      <c r="AX1687" s="181" t="s">
        <v>132</v>
      </c>
      <c r="AY1687" s="181"/>
      <c r="AZ1687" s="234"/>
      <c r="BA1687" s="181" t="s">
        <v>138</v>
      </c>
      <c r="BB1687" s="181" t="s">
        <v>137</v>
      </c>
      <c r="BC1687" s="234" t="s">
        <v>137</v>
      </c>
      <c r="BD1687" s="181">
        <v>1</v>
      </c>
      <c r="BE1687" s="181">
        <v>0</v>
      </c>
      <c r="BF1687" s="357">
        <v>0</v>
      </c>
      <c r="BG1687" s="234" t="s">
        <v>10555</v>
      </c>
      <c r="BH1687" s="181">
        <v>1</v>
      </c>
      <c r="BI1687" s="234" t="s">
        <v>15671</v>
      </c>
      <c r="BJ1687" s="181">
        <v>1</v>
      </c>
      <c r="BK1687" s="181">
        <v>0</v>
      </c>
      <c r="BL1687" s="357">
        <v>0</v>
      </c>
      <c r="BM1687" s="234" t="s">
        <v>10556</v>
      </c>
      <c r="BN1687" s="181">
        <v>0</v>
      </c>
      <c r="BO1687" s="234" t="s">
        <v>137</v>
      </c>
      <c r="BP1687" s="181">
        <v>0</v>
      </c>
      <c r="BQ1687" s="181">
        <v>0</v>
      </c>
      <c r="BR1687" s="357" t="s">
        <v>148</v>
      </c>
      <c r="BS1687" s="234"/>
      <c r="BT1687" s="181">
        <v>0</v>
      </c>
      <c r="BU1687" s="234" t="s">
        <v>137</v>
      </c>
      <c r="BV1687" s="181">
        <v>0</v>
      </c>
      <c r="BW1687" s="181">
        <v>0</v>
      </c>
      <c r="BX1687" s="358" t="s">
        <v>148</v>
      </c>
      <c r="BY1687" s="234"/>
      <c r="BZ1687" s="181">
        <v>0</v>
      </c>
      <c r="CA1687" s="234" t="s">
        <v>137</v>
      </c>
      <c r="CB1687" s="181">
        <v>1</v>
      </c>
      <c r="CC1687" s="181">
        <v>1</v>
      </c>
      <c r="CD1687" s="358">
        <v>1</v>
      </c>
      <c r="CE1687" s="234" t="s">
        <v>137</v>
      </c>
      <c r="CF1687" s="181">
        <v>0</v>
      </c>
      <c r="CG1687" s="234" t="s">
        <v>137</v>
      </c>
      <c r="CH1687" s="181">
        <v>0</v>
      </c>
      <c r="CI1687" s="181">
        <v>0</v>
      </c>
      <c r="CJ1687" s="358" t="s">
        <v>148</v>
      </c>
      <c r="CK1687" s="181" t="s">
        <v>137</v>
      </c>
      <c r="CL1687" s="181">
        <v>0</v>
      </c>
      <c r="CM1687" s="234" t="s">
        <v>137</v>
      </c>
      <c r="CN1687" s="181">
        <v>2</v>
      </c>
      <c r="CO1687" s="181">
        <v>0</v>
      </c>
      <c r="CP1687" s="358">
        <v>0</v>
      </c>
      <c r="CQ1687" s="234" t="s">
        <v>10556</v>
      </c>
      <c r="CR1687" s="181">
        <v>0</v>
      </c>
      <c r="CS1687" s="234" t="s">
        <v>137</v>
      </c>
      <c r="CT1687" s="181">
        <v>1</v>
      </c>
      <c r="CU1687" s="181">
        <v>1</v>
      </c>
      <c r="CV1687" s="358">
        <v>1</v>
      </c>
      <c r="CW1687" s="234" t="s">
        <v>137</v>
      </c>
      <c r="CX1687" s="181">
        <v>0</v>
      </c>
      <c r="CY1687" s="234" t="s">
        <v>137</v>
      </c>
      <c r="CZ1687" s="181">
        <v>1</v>
      </c>
      <c r="DA1687" s="181">
        <v>1</v>
      </c>
      <c r="DB1687" s="358">
        <v>1</v>
      </c>
      <c r="DC1687" s="234" t="s">
        <v>137</v>
      </c>
      <c r="DD1687" s="181">
        <v>0</v>
      </c>
      <c r="DE1687" s="234" t="s">
        <v>137</v>
      </c>
      <c r="DF1687" s="181">
        <v>0</v>
      </c>
      <c r="DG1687" s="181">
        <v>0</v>
      </c>
      <c r="DH1687" s="358" t="s">
        <v>148</v>
      </c>
      <c r="DI1687" s="234" t="s">
        <v>137</v>
      </c>
      <c r="DJ1687" s="181">
        <v>0</v>
      </c>
      <c r="DK1687" s="234" t="s">
        <v>137</v>
      </c>
      <c r="DL1687" s="181">
        <v>1</v>
      </c>
      <c r="DM1687" s="181">
        <v>1</v>
      </c>
      <c r="DN1687" s="358">
        <v>1</v>
      </c>
      <c r="DO1687" s="234" t="s">
        <v>137</v>
      </c>
      <c r="DP1687" s="181">
        <v>0</v>
      </c>
      <c r="DQ1687" s="234" t="s">
        <v>137</v>
      </c>
      <c r="DR1687" s="181">
        <v>19</v>
      </c>
      <c r="DS1687" s="181">
        <v>0</v>
      </c>
      <c r="DT1687" s="358">
        <v>0</v>
      </c>
      <c r="DU1687" s="234" t="s">
        <v>10555</v>
      </c>
      <c r="DV1687" s="181">
        <v>0</v>
      </c>
      <c r="DW1687" s="234" t="s">
        <v>137</v>
      </c>
      <c r="DX1687" s="181">
        <v>0</v>
      </c>
      <c r="DY1687" s="181">
        <v>0</v>
      </c>
      <c r="DZ1687" s="357" t="s">
        <v>148</v>
      </c>
      <c r="EA1687" s="234" t="s">
        <v>137</v>
      </c>
      <c r="EB1687" s="181">
        <v>0</v>
      </c>
      <c r="EC1687" s="234" t="s">
        <v>137</v>
      </c>
      <c r="ED1687" s="181">
        <v>0</v>
      </c>
      <c r="EE1687" s="181">
        <v>0</v>
      </c>
      <c r="EF1687" s="357" t="s">
        <v>148</v>
      </c>
      <c r="EG1687" s="234" t="s">
        <v>137</v>
      </c>
      <c r="EH1687" s="181">
        <v>0</v>
      </c>
      <c r="EI1687" s="234" t="s">
        <v>137</v>
      </c>
      <c r="EJ1687" s="181">
        <v>1</v>
      </c>
      <c r="EK1687" s="181">
        <v>0</v>
      </c>
      <c r="EL1687" s="357">
        <v>0</v>
      </c>
      <c r="EM1687" s="234" t="s">
        <v>10555</v>
      </c>
      <c r="EN1687" s="181">
        <v>1</v>
      </c>
      <c r="EO1687" s="234" t="s">
        <v>10557</v>
      </c>
      <c r="EP1687" s="181">
        <v>0</v>
      </c>
      <c r="EQ1687" s="181">
        <v>0</v>
      </c>
      <c r="ER1687" s="358" t="s">
        <v>148</v>
      </c>
      <c r="ES1687" s="234" t="s">
        <v>137</v>
      </c>
      <c r="ET1687" s="181">
        <v>0</v>
      </c>
      <c r="EU1687" s="234" t="s">
        <v>137</v>
      </c>
      <c r="EV1687" s="181">
        <v>22</v>
      </c>
      <c r="EW1687" s="181">
        <v>0</v>
      </c>
      <c r="EX1687" s="359">
        <v>0</v>
      </c>
      <c r="EY1687" s="234" t="s">
        <v>13824</v>
      </c>
      <c r="EZ1687" s="181">
        <v>1</v>
      </c>
      <c r="FA1687" s="234" t="s">
        <v>10557</v>
      </c>
      <c r="FB1687" s="181">
        <v>1</v>
      </c>
      <c r="FC1687" s="181">
        <v>0</v>
      </c>
      <c r="FD1687" s="359">
        <v>0</v>
      </c>
      <c r="FE1687" s="234" t="s">
        <v>10555</v>
      </c>
      <c r="FF1687" s="181">
        <v>1</v>
      </c>
      <c r="FG1687" s="234" t="s">
        <v>15672</v>
      </c>
      <c r="FH1687" s="181">
        <v>1</v>
      </c>
      <c r="FI1687" s="181">
        <v>1</v>
      </c>
      <c r="FJ1687" s="359">
        <v>1</v>
      </c>
      <c r="FK1687" s="234" t="s">
        <v>137</v>
      </c>
      <c r="FL1687" s="181">
        <v>0</v>
      </c>
      <c r="FM1687" s="234" t="s">
        <v>137</v>
      </c>
      <c r="FN1687" s="181">
        <v>0</v>
      </c>
      <c r="FO1687" s="181">
        <v>0</v>
      </c>
      <c r="FP1687" s="359" t="s">
        <v>148</v>
      </c>
      <c r="FQ1687" s="234" t="s">
        <v>137</v>
      </c>
      <c r="FR1687" s="181">
        <v>0</v>
      </c>
      <c r="FS1687" s="234" t="s">
        <v>137</v>
      </c>
      <c r="FT1687" s="181">
        <v>0</v>
      </c>
      <c r="FU1687" s="181">
        <v>0</v>
      </c>
      <c r="FV1687" s="359" t="s">
        <v>148</v>
      </c>
      <c r="FW1687" s="234" t="s">
        <v>137</v>
      </c>
      <c r="FX1687" s="181">
        <v>0</v>
      </c>
      <c r="FY1687" s="234" t="s">
        <v>137</v>
      </c>
      <c r="FZ1687" s="181">
        <v>2</v>
      </c>
      <c r="GA1687" s="181">
        <v>1</v>
      </c>
      <c r="GB1687" s="359">
        <v>0.5</v>
      </c>
      <c r="GC1687" s="234" t="s">
        <v>10555</v>
      </c>
      <c r="GD1687" s="181">
        <v>1</v>
      </c>
      <c r="GE1687" s="234" t="s">
        <v>10557</v>
      </c>
      <c r="GF1687" s="181">
        <v>1</v>
      </c>
      <c r="GG1687" s="181">
        <v>1</v>
      </c>
      <c r="GH1687" s="359">
        <v>1</v>
      </c>
      <c r="GI1687" s="234"/>
      <c r="GJ1687" s="181">
        <v>0</v>
      </c>
      <c r="GK1687" s="234" t="s">
        <v>137</v>
      </c>
      <c r="GL1687" s="181" t="s">
        <v>143</v>
      </c>
      <c r="GM1687" s="181" t="s">
        <v>1858</v>
      </c>
      <c r="GN1687" s="180" t="s">
        <v>146</v>
      </c>
      <c r="GO1687" s="272"/>
      <c r="GP1687" s="272"/>
      <c r="GQ1687" s="181" t="s">
        <v>145</v>
      </c>
      <c r="GR1687" s="181" t="s">
        <v>146</v>
      </c>
      <c r="GS1687" s="181"/>
      <c r="GT1687" s="181"/>
      <c r="GU1687" s="181"/>
      <c r="GV1687" s="181"/>
      <c r="GW1687" s="234"/>
      <c r="GX1687" s="181"/>
      <c r="GY1687" s="181"/>
      <c r="GZ1687" s="181"/>
      <c r="HA1687" s="181"/>
      <c r="HB1687" s="181"/>
      <c r="HC1687" s="181"/>
      <c r="HD1687" s="557" t="s">
        <v>132</v>
      </c>
      <c r="HE1687" s="550" t="s">
        <v>132</v>
      </c>
      <c r="HF1687" s="558" t="s">
        <v>132</v>
      </c>
      <c r="HG1687" s="550"/>
      <c r="HH1687" s="550"/>
      <c r="HI1687" s="558" t="s">
        <v>132</v>
      </c>
      <c r="HJ1687" s="558" t="s">
        <v>148</v>
      </c>
      <c r="HK1687" s="550"/>
    </row>
    <row r="1688" spans="1:219" s="164" customFormat="1" ht="115" customHeight="1">
      <c r="A1688" s="180">
        <v>465356</v>
      </c>
      <c r="B1688" s="181" t="s">
        <v>10349</v>
      </c>
      <c r="C1688" s="181" t="s">
        <v>10558</v>
      </c>
      <c r="D1688" s="195" t="s">
        <v>115</v>
      </c>
      <c r="E1688" s="181" t="s">
        <v>138</v>
      </c>
      <c r="F1688" s="181" t="s">
        <v>137</v>
      </c>
      <c r="G1688" s="234" t="s">
        <v>137</v>
      </c>
      <c r="H1688" s="181" t="s">
        <v>138</v>
      </c>
      <c r="I1688" s="181" t="s">
        <v>132</v>
      </c>
      <c r="J1688" s="234" t="s">
        <v>17458</v>
      </c>
      <c r="K1688" s="355" t="s">
        <v>138</v>
      </c>
      <c r="L1688" s="181" t="s">
        <v>137</v>
      </c>
      <c r="M1688" s="434" t="s">
        <v>137</v>
      </c>
      <c r="N1688" s="181" t="s">
        <v>138</v>
      </c>
      <c r="O1688" s="181" t="s">
        <v>137</v>
      </c>
      <c r="P1688" s="234" t="s">
        <v>137</v>
      </c>
      <c r="Q1688" s="181" t="s">
        <v>138</v>
      </c>
      <c r="R1688" s="181" t="s">
        <v>137</v>
      </c>
      <c r="S1688" s="234" t="s">
        <v>137</v>
      </c>
      <c r="T1688" s="181" t="s">
        <v>138</v>
      </c>
      <c r="U1688" s="234" t="s">
        <v>137</v>
      </c>
      <c r="V1688" s="234" t="s">
        <v>137</v>
      </c>
      <c r="W1688" s="181" t="s">
        <v>132</v>
      </c>
      <c r="X1688" s="181" t="s">
        <v>137</v>
      </c>
      <c r="Y1688" s="234" t="s">
        <v>137</v>
      </c>
      <c r="Z1688" s="181" t="s">
        <v>138</v>
      </c>
      <c r="AA1688" s="181" t="s">
        <v>132</v>
      </c>
      <c r="AB1688" s="234" t="s">
        <v>17458</v>
      </c>
      <c r="AC1688" s="181" t="s">
        <v>138</v>
      </c>
      <c r="AD1688" s="181" t="s">
        <v>132</v>
      </c>
      <c r="AE1688" s="234" t="s">
        <v>17458</v>
      </c>
      <c r="AF1688" s="201" t="s">
        <v>148</v>
      </c>
      <c r="AG1688" s="181"/>
      <c r="AH1688" s="246"/>
      <c r="AI1688" s="181" t="s">
        <v>132</v>
      </c>
      <c r="AJ1688" s="181" t="s">
        <v>137</v>
      </c>
      <c r="AK1688" s="234" t="s">
        <v>137</v>
      </c>
      <c r="AL1688" s="181" t="s">
        <v>138</v>
      </c>
      <c r="AM1688" s="181"/>
      <c r="AN1688" s="234"/>
      <c r="AO1688" s="181" t="s">
        <v>138</v>
      </c>
      <c r="AP1688" s="234" t="s">
        <v>137</v>
      </c>
      <c r="AQ1688" s="234" t="s">
        <v>137</v>
      </c>
      <c r="AR1688" s="181" t="s">
        <v>138</v>
      </c>
      <c r="AS1688" s="234" t="s">
        <v>137</v>
      </c>
      <c r="AT1688" s="234" t="s">
        <v>137</v>
      </c>
      <c r="AU1688" s="181" t="s">
        <v>132</v>
      </c>
      <c r="AV1688" s="181" t="s">
        <v>137</v>
      </c>
      <c r="AW1688" s="234" t="s">
        <v>137</v>
      </c>
      <c r="AX1688" s="181" t="s">
        <v>132</v>
      </c>
      <c r="AY1688" s="181" t="s">
        <v>137</v>
      </c>
      <c r="AZ1688" s="234" t="s">
        <v>137</v>
      </c>
      <c r="BA1688" s="181" t="s">
        <v>138</v>
      </c>
      <c r="BB1688" s="181" t="s">
        <v>137</v>
      </c>
      <c r="BC1688" s="234" t="s">
        <v>137</v>
      </c>
      <c r="BD1688" s="181">
        <v>1</v>
      </c>
      <c r="BE1688" s="181">
        <v>1</v>
      </c>
      <c r="BF1688" s="357">
        <v>1</v>
      </c>
      <c r="BG1688" s="234" t="s">
        <v>137</v>
      </c>
      <c r="BH1688" s="181">
        <v>0</v>
      </c>
      <c r="BI1688" s="234" t="s">
        <v>137</v>
      </c>
      <c r="BJ1688" s="181">
        <v>4</v>
      </c>
      <c r="BK1688" s="181">
        <v>3</v>
      </c>
      <c r="BL1688" s="357">
        <v>0.75</v>
      </c>
      <c r="BM1688" s="234" t="s">
        <v>17459</v>
      </c>
      <c r="BN1688" s="181">
        <v>0</v>
      </c>
      <c r="BO1688" s="234" t="s">
        <v>137</v>
      </c>
      <c r="BP1688" s="181">
        <v>1</v>
      </c>
      <c r="BQ1688" s="181">
        <v>1</v>
      </c>
      <c r="BR1688" s="357">
        <v>1</v>
      </c>
      <c r="BS1688" s="234" t="s">
        <v>137</v>
      </c>
      <c r="BT1688" s="181">
        <v>0</v>
      </c>
      <c r="BU1688" s="234" t="s">
        <v>137</v>
      </c>
      <c r="BV1688" s="181">
        <v>0</v>
      </c>
      <c r="BW1688" s="181">
        <v>0</v>
      </c>
      <c r="BX1688" s="358" t="s">
        <v>148</v>
      </c>
      <c r="BY1688" s="234"/>
      <c r="BZ1688" s="181">
        <v>0</v>
      </c>
      <c r="CA1688" s="234" t="s">
        <v>137</v>
      </c>
      <c r="CB1688" s="181">
        <v>0</v>
      </c>
      <c r="CC1688" s="181">
        <v>0</v>
      </c>
      <c r="CD1688" s="358" t="s">
        <v>148</v>
      </c>
      <c r="CE1688" s="234" t="s">
        <v>137</v>
      </c>
      <c r="CF1688" s="181">
        <v>0</v>
      </c>
      <c r="CG1688" s="234" t="s">
        <v>137</v>
      </c>
      <c r="CH1688" s="181">
        <v>1</v>
      </c>
      <c r="CI1688" s="181">
        <v>0</v>
      </c>
      <c r="CJ1688" s="358">
        <v>0</v>
      </c>
      <c r="CK1688" s="181" t="s">
        <v>10559</v>
      </c>
      <c r="CL1688" s="181">
        <v>0</v>
      </c>
      <c r="CM1688" s="234" t="s">
        <v>137</v>
      </c>
      <c r="CN1688" s="181">
        <v>1</v>
      </c>
      <c r="CO1688" s="181">
        <v>0</v>
      </c>
      <c r="CP1688" s="358">
        <v>0</v>
      </c>
      <c r="CQ1688" s="234" t="s">
        <v>10559</v>
      </c>
      <c r="CR1688" s="181">
        <v>0</v>
      </c>
      <c r="CS1688" s="234" t="s">
        <v>137</v>
      </c>
      <c r="CT1688" s="181">
        <v>0</v>
      </c>
      <c r="CU1688" s="181">
        <v>0</v>
      </c>
      <c r="CV1688" s="358" t="s">
        <v>148</v>
      </c>
      <c r="CW1688" s="234" t="s">
        <v>137</v>
      </c>
      <c r="CX1688" s="181">
        <v>0</v>
      </c>
      <c r="CY1688" s="234" t="s">
        <v>137</v>
      </c>
      <c r="CZ1688" s="181">
        <v>1</v>
      </c>
      <c r="DA1688" s="181">
        <v>1</v>
      </c>
      <c r="DB1688" s="358">
        <v>1</v>
      </c>
      <c r="DC1688" s="234" t="s">
        <v>137</v>
      </c>
      <c r="DD1688" s="181">
        <v>0</v>
      </c>
      <c r="DE1688" s="234" t="s">
        <v>137</v>
      </c>
      <c r="DF1688" s="181">
        <v>0</v>
      </c>
      <c r="DG1688" s="181">
        <v>0</v>
      </c>
      <c r="DH1688" s="358" t="s">
        <v>148</v>
      </c>
      <c r="DI1688" s="234" t="s">
        <v>137</v>
      </c>
      <c r="DJ1688" s="181">
        <v>0</v>
      </c>
      <c r="DK1688" s="234" t="s">
        <v>137</v>
      </c>
      <c r="DL1688" s="181">
        <v>0</v>
      </c>
      <c r="DM1688" s="181">
        <v>0</v>
      </c>
      <c r="DN1688" s="358" t="s">
        <v>148</v>
      </c>
      <c r="DO1688" s="234" t="s">
        <v>137</v>
      </c>
      <c r="DP1688" s="181">
        <v>0</v>
      </c>
      <c r="DQ1688" s="234" t="s">
        <v>137</v>
      </c>
      <c r="DR1688" s="181">
        <v>28</v>
      </c>
      <c r="DS1688" s="181">
        <v>0</v>
      </c>
      <c r="DT1688" s="358">
        <v>0</v>
      </c>
      <c r="DU1688" s="234" t="s">
        <v>10560</v>
      </c>
      <c r="DV1688" s="181">
        <v>0</v>
      </c>
      <c r="DW1688" s="234" t="s">
        <v>137</v>
      </c>
      <c r="DX1688" s="181">
        <v>0</v>
      </c>
      <c r="DY1688" s="181">
        <v>0</v>
      </c>
      <c r="DZ1688" s="357" t="s">
        <v>148</v>
      </c>
      <c r="EA1688" s="234" t="s">
        <v>137</v>
      </c>
      <c r="EB1688" s="181">
        <v>0</v>
      </c>
      <c r="EC1688" s="234" t="s">
        <v>137</v>
      </c>
      <c r="ED1688" s="181">
        <v>0</v>
      </c>
      <c r="EE1688" s="181">
        <v>0</v>
      </c>
      <c r="EF1688" s="357" t="s">
        <v>148</v>
      </c>
      <c r="EG1688" s="234" t="s">
        <v>137</v>
      </c>
      <c r="EH1688" s="181">
        <v>0</v>
      </c>
      <c r="EI1688" s="234" t="s">
        <v>137</v>
      </c>
      <c r="EJ1688" s="181">
        <v>1</v>
      </c>
      <c r="EK1688" s="181">
        <v>0</v>
      </c>
      <c r="EL1688" s="357">
        <v>0</v>
      </c>
      <c r="EM1688" s="234" t="s">
        <v>10561</v>
      </c>
      <c r="EN1688" s="181">
        <v>1</v>
      </c>
      <c r="EO1688" s="234" t="s">
        <v>10546</v>
      </c>
      <c r="EP1688" s="181">
        <v>0</v>
      </c>
      <c r="EQ1688" s="181">
        <v>0</v>
      </c>
      <c r="ER1688" s="358" t="s">
        <v>148</v>
      </c>
      <c r="ES1688" s="234" t="s">
        <v>137</v>
      </c>
      <c r="ET1688" s="181">
        <v>0</v>
      </c>
      <c r="EU1688" s="234" t="s">
        <v>137</v>
      </c>
      <c r="EV1688" s="181">
        <v>10</v>
      </c>
      <c r="EW1688" s="181">
        <v>10</v>
      </c>
      <c r="EX1688" s="359">
        <v>1</v>
      </c>
      <c r="EY1688" s="234" t="s">
        <v>137</v>
      </c>
      <c r="EZ1688" s="181">
        <v>0</v>
      </c>
      <c r="FA1688" s="234" t="s">
        <v>137</v>
      </c>
      <c r="FB1688" s="181">
        <v>0</v>
      </c>
      <c r="FC1688" s="181">
        <v>0</v>
      </c>
      <c r="FD1688" s="359" t="s">
        <v>148</v>
      </c>
      <c r="FE1688" s="234" t="s">
        <v>137</v>
      </c>
      <c r="FF1688" s="181">
        <v>0</v>
      </c>
      <c r="FG1688" s="234" t="s">
        <v>137</v>
      </c>
      <c r="FH1688" s="181">
        <v>0</v>
      </c>
      <c r="FI1688" s="181">
        <v>0</v>
      </c>
      <c r="FJ1688" s="359" t="s">
        <v>148</v>
      </c>
      <c r="FK1688" s="234" t="s">
        <v>137</v>
      </c>
      <c r="FL1688" s="181">
        <v>0</v>
      </c>
      <c r="FM1688" s="234" t="s">
        <v>137</v>
      </c>
      <c r="FN1688" s="181">
        <v>0</v>
      </c>
      <c r="FO1688" s="181">
        <v>0</v>
      </c>
      <c r="FP1688" s="359" t="s">
        <v>148</v>
      </c>
      <c r="FQ1688" s="234" t="s">
        <v>137</v>
      </c>
      <c r="FR1688" s="181">
        <v>0</v>
      </c>
      <c r="FS1688" s="234" t="s">
        <v>137</v>
      </c>
      <c r="FT1688" s="181">
        <v>0</v>
      </c>
      <c r="FU1688" s="181">
        <v>0</v>
      </c>
      <c r="FV1688" s="359" t="s">
        <v>148</v>
      </c>
      <c r="FW1688" s="234" t="s">
        <v>137</v>
      </c>
      <c r="FX1688" s="181">
        <v>0</v>
      </c>
      <c r="FY1688" s="234" t="s">
        <v>137</v>
      </c>
      <c r="FZ1688" s="181">
        <v>2</v>
      </c>
      <c r="GA1688" s="181">
        <v>1</v>
      </c>
      <c r="GB1688" s="359">
        <v>0.5</v>
      </c>
      <c r="GC1688" s="234" t="s">
        <v>10562</v>
      </c>
      <c r="GD1688" s="181">
        <v>1</v>
      </c>
      <c r="GE1688" s="234" t="s">
        <v>10562</v>
      </c>
      <c r="GF1688" s="181">
        <v>0</v>
      </c>
      <c r="GG1688" s="181">
        <v>0</v>
      </c>
      <c r="GH1688" s="359" t="s">
        <v>148</v>
      </c>
      <c r="GI1688" s="234"/>
      <c r="GJ1688" s="181">
        <v>0</v>
      </c>
      <c r="GK1688" s="234" t="s">
        <v>137</v>
      </c>
      <c r="GL1688" s="181" t="s">
        <v>143</v>
      </c>
      <c r="GM1688" s="181" t="s">
        <v>1858</v>
      </c>
      <c r="GN1688" s="180" t="s">
        <v>146</v>
      </c>
      <c r="GO1688" s="272"/>
      <c r="GP1688" s="272"/>
      <c r="GQ1688" s="181" t="s">
        <v>145</v>
      </c>
      <c r="GR1688" s="181" t="s">
        <v>146</v>
      </c>
      <c r="GS1688" s="181"/>
      <c r="GT1688" s="181"/>
      <c r="GU1688" s="181"/>
      <c r="GV1688" s="181"/>
      <c r="GW1688" s="234"/>
      <c r="GX1688" s="181"/>
      <c r="GY1688" s="181"/>
      <c r="GZ1688" s="181"/>
      <c r="HA1688" s="181"/>
      <c r="HB1688" s="181"/>
      <c r="HC1688" s="181"/>
      <c r="HD1688" s="557" t="s">
        <v>132</v>
      </c>
      <c r="HE1688" s="550" t="s">
        <v>132</v>
      </c>
      <c r="HF1688" s="558" t="s">
        <v>132</v>
      </c>
      <c r="HG1688" s="550"/>
      <c r="HH1688" s="550"/>
      <c r="HI1688" s="558" t="s">
        <v>132</v>
      </c>
      <c r="HJ1688" s="558" t="s">
        <v>148</v>
      </c>
      <c r="HK1688" s="550"/>
    </row>
    <row r="1689" spans="1:219" s="170" customFormat="1" ht="150" customHeight="1">
      <c r="A1689" s="334" t="s">
        <v>19015</v>
      </c>
      <c r="B1689" s="554" t="s">
        <v>10563</v>
      </c>
      <c r="C1689" s="554" t="s">
        <v>10564</v>
      </c>
      <c r="D1689" s="554" t="s">
        <v>95</v>
      </c>
      <c r="E1689" s="168" t="s">
        <v>132</v>
      </c>
      <c r="F1689" s="168" t="s">
        <v>137</v>
      </c>
      <c r="G1689" s="237"/>
      <c r="H1689" s="168" t="s">
        <v>132</v>
      </c>
      <c r="I1689" s="168" t="s">
        <v>137</v>
      </c>
      <c r="J1689" s="237" t="s">
        <v>137</v>
      </c>
      <c r="K1689" s="339" t="s">
        <v>138</v>
      </c>
      <c r="L1689" s="168" t="s">
        <v>137</v>
      </c>
      <c r="M1689" s="340" t="s">
        <v>137</v>
      </c>
      <c r="N1689" s="168" t="s">
        <v>138</v>
      </c>
      <c r="O1689" s="168" t="s">
        <v>137</v>
      </c>
      <c r="P1689" s="237" t="s">
        <v>137</v>
      </c>
      <c r="Q1689" s="168" t="s">
        <v>132</v>
      </c>
      <c r="R1689" s="168" t="s">
        <v>137</v>
      </c>
      <c r="S1689" s="237" t="s">
        <v>137</v>
      </c>
      <c r="T1689" s="168" t="s">
        <v>132</v>
      </c>
      <c r="U1689" s="168" t="s">
        <v>137</v>
      </c>
      <c r="V1689" s="237" t="s">
        <v>137</v>
      </c>
      <c r="W1689" s="168" t="s">
        <v>132</v>
      </c>
      <c r="X1689" s="168" t="s">
        <v>137</v>
      </c>
      <c r="Y1689" s="237" t="s">
        <v>137</v>
      </c>
      <c r="Z1689" s="168" t="s">
        <v>132</v>
      </c>
      <c r="AA1689" s="168" t="s">
        <v>137</v>
      </c>
      <c r="AB1689" s="237" t="s">
        <v>137</v>
      </c>
      <c r="AC1689" s="243" t="s">
        <v>132</v>
      </c>
      <c r="AD1689" s="243" t="s">
        <v>137</v>
      </c>
      <c r="AE1689" s="237" t="s">
        <v>137</v>
      </c>
      <c r="AF1689" s="561" t="s">
        <v>148</v>
      </c>
      <c r="AG1689" s="554" t="s">
        <v>132</v>
      </c>
      <c r="AH1689" s="553" t="s">
        <v>15673</v>
      </c>
      <c r="AI1689" s="168" t="s">
        <v>132</v>
      </c>
      <c r="AJ1689" s="168" t="s">
        <v>137</v>
      </c>
      <c r="AK1689" s="237" t="s">
        <v>137</v>
      </c>
      <c r="AL1689" s="168" t="s">
        <v>132</v>
      </c>
      <c r="AM1689" s="168" t="s">
        <v>137</v>
      </c>
      <c r="AN1689" s="237" t="s">
        <v>137</v>
      </c>
      <c r="AO1689" s="168" t="s">
        <v>132</v>
      </c>
      <c r="AP1689" s="168" t="s">
        <v>137</v>
      </c>
      <c r="AQ1689" s="237" t="s">
        <v>137</v>
      </c>
      <c r="AR1689" s="168" t="s">
        <v>132</v>
      </c>
      <c r="AS1689" s="168" t="s">
        <v>137</v>
      </c>
      <c r="AT1689" s="237" t="s">
        <v>137</v>
      </c>
      <c r="AU1689" s="168" t="s">
        <v>132</v>
      </c>
      <c r="AV1689" s="168" t="s">
        <v>137</v>
      </c>
      <c r="AW1689" s="237" t="s">
        <v>137</v>
      </c>
      <c r="AX1689" s="168" t="s">
        <v>132</v>
      </c>
      <c r="AY1689" s="168" t="s">
        <v>137</v>
      </c>
      <c r="AZ1689" s="237" t="s">
        <v>137</v>
      </c>
      <c r="BA1689" s="168" t="s">
        <v>132</v>
      </c>
      <c r="BB1689" s="168"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8"/>
      <c r="GP1689" s="168"/>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0"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1">
        <v>0</v>
      </c>
      <c r="BQ1690" s="171">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1">
        <v>0</v>
      </c>
      <c r="DG1690" s="171">
        <v>0</v>
      </c>
      <c r="DH1690" s="331" t="s">
        <v>148</v>
      </c>
      <c r="DI1690" s="552" t="s">
        <v>137</v>
      </c>
      <c r="DJ1690" s="551">
        <v>0</v>
      </c>
      <c r="DK1690" s="552" t="s">
        <v>137</v>
      </c>
      <c r="DL1690" s="171">
        <v>1</v>
      </c>
      <c r="DM1690" s="171">
        <v>1</v>
      </c>
      <c r="DN1690" s="331">
        <v>1</v>
      </c>
      <c r="DO1690" s="552" t="s">
        <v>137</v>
      </c>
      <c r="DP1690" s="550">
        <v>0</v>
      </c>
      <c r="DQ1690" s="552" t="s">
        <v>137</v>
      </c>
      <c r="DR1690" s="171">
        <v>2</v>
      </c>
      <c r="DS1690" s="171">
        <v>0</v>
      </c>
      <c r="DT1690" s="331">
        <v>0</v>
      </c>
      <c r="DU1690" s="552" t="s">
        <v>10570</v>
      </c>
      <c r="DV1690" s="551">
        <v>0</v>
      </c>
      <c r="DW1690" s="552" t="s">
        <v>137</v>
      </c>
      <c r="DX1690" s="171">
        <v>0</v>
      </c>
      <c r="DY1690" s="171">
        <v>0</v>
      </c>
      <c r="DZ1690" s="331" t="s">
        <v>148</v>
      </c>
      <c r="EA1690" s="552" t="s">
        <v>137</v>
      </c>
      <c r="EB1690" s="551">
        <v>0</v>
      </c>
      <c r="EC1690" s="552" t="s">
        <v>137</v>
      </c>
      <c r="ED1690" s="171">
        <v>0</v>
      </c>
      <c r="EE1690" s="171">
        <v>0</v>
      </c>
      <c r="EF1690" s="575" t="s">
        <v>148</v>
      </c>
      <c r="EG1690" s="552" t="s">
        <v>137</v>
      </c>
      <c r="EH1690" s="551">
        <v>0</v>
      </c>
      <c r="EI1690" s="552" t="s">
        <v>137</v>
      </c>
      <c r="EJ1690" s="171">
        <v>1</v>
      </c>
      <c r="EK1690" s="171">
        <v>0</v>
      </c>
      <c r="EL1690" s="575">
        <v>0</v>
      </c>
      <c r="EM1690" s="552" t="s">
        <v>10571</v>
      </c>
      <c r="EN1690" s="551">
        <v>1</v>
      </c>
      <c r="EO1690" s="552" t="s">
        <v>10572</v>
      </c>
      <c r="EP1690" s="171">
        <v>1</v>
      </c>
      <c r="EQ1690" s="171">
        <v>0</v>
      </c>
      <c r="ER1690" s="331">
        <v>0</v>
      </c>
      <c r="ES1690" s="552" t="s">
        <v>10571</v>
      </c>
      <c r="ET1690" s="551">
        <v>1</v>
      </c>
      <c r="EU1690" s="552" t="s">
        <v>10572</v>
      </c>
      <c r="EV1690" s="171">
        <v>1</v>
      </c>
      <c r="EW1690" s="171">
        <v>0</v>
      </c>
      <c r="EX1690" s="331">
        <v>0</v>
      </c>
      <c r="EY1690" s="552" t="s">
        <v>10571</v>
      </c>
      <c r="EZ1690" s="551">
        <v>1</v>
      </c>
      <c r="FA1690" s="552" t="s">
        <v>10572</v>
      </c>
      <c r="FB1690" s="171">
        <v>0</v>
      </c>
      <c r="FC1690" s="171">
        <v>0</v>
      </c>
      <c r="FD1690" s="331" t="s">
        <v>148</v>
      </c>
      <c r="FE1690" s="552" t="s">
        <v>137</v>
      </c>
      <c r="FF1690" s="551">
        <v>0</v>
      </c>
      <c r="FG1690" s="552" t="s">
        <v>137</v>
      </c>
      <c r="FH1690" s="171">
        <v>0</v>
      </c>
      <c r="FI1690" s="171">
        <v>0</v>
      </c>
      <c r="FJ1690" s="331" t="s">
        <v>148</v>
      </c>
      <c r="FK1690" s="552" t="s">
        <v>137</v>
      </c>
      <c r="FL1690" s="551">
        <v>0</v>
      </c>
      <c r="FM1690" s="552" t="s">
        <v>137</v>
      </c>
      <c r="FN1690" s="171">
        <v>0</v>
      </c>
      <c r="FO1690" s="171">
        <v>0</v>
      </c>
      <c r="FP1690" s="331" t="s">
        <v>148</v>
      </c>
      <c r="FQ1690" s="552" t="s">
        <v>137</v>
      </c>
      <c r="FR1690" s="551">
        <v>0</v>
      </c>
      <c r="FS1690" s="552" t="s">
        <v>137</v>
      </c>
      <c r="FT1690" s="171">
        <v>0</v>
      </c>
      <c r="FU1690" s="171">
        <v>0</v>
      </c>
      <c r="FV1690" s="331" t="s">
        <v>148</v>
      </c>
      <c r="FW1690" s="552" t="s">
        <v>137</v>
      </c>
      <c r="FX1690" s="551">
        <v>0</v>
      </c>
      <c r="FY1690" s="552" t="s">
        <v>137</v>
      </c>
      <c r="FZ1690" s="171">
        <v>3</v>
      </c>
      <c r="GA1690" s="171">
        <v>2</v>
      </c>
      <c r="GB1690" s="331">
        <v>0.66666666666666663</v>
      </c>
      <c r="GC1690" s="552" t="s">
        <v>10571</v>
      </c>
      <c r="GD1690" s="551">
        <v>1</v>
      </c>
      <c r="GE1690" s="552" t="s">
        <v>10573</v>
      </c>
      <c r="GF1690" s="171">
        <v>6</v>
      </c>
      <c r="GG1690" s="171">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2"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1">
        <v>0</v>
      </c>
      <c r="DG1691" s="171">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0"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1">
        <v>1</v>
      </c>
      <c r="BQ1692" s="171">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1">
        <v>0</v>
      </c>
      <c r="DG1692" s="171">
        <v>0</v>
      </c>
      <c r="DH1692" s="331" t="s">
        <v>148</v>
      </c>
      <c r="DI1692" s="552" t="s">
        <v>137</v>
      </c>
      <c r="DJ1692" s="551">
        <v>0</v>
      </c>
      <c r="DK1692" s="552" t="s">
        <v>137</v>
      </c>
      <c r="DL1692" s="171">
        <v>0</v>
      </c>
      <c r="DM1692" s="171">
        <v>0</v>
      </c>
      <c r="DN1692" s="331" t="s">
        <v>148</v>
      </c>
      <c r="DO1692" s="552" t="s">
        <v>137</v>
      </c>
      <c r="DP1692" s="550">
        <v>0</v>
      </c>
      <c r="DQ1692" s="552" t="s">
        <v>137</v>
      </c>
      <c r="DR1692" s="171">
        <v>3</v>
      </c>
      <c r="DS1692" s="171">
        <v>0</v>
      </c>
      <c r="DT1692" s="331">
        <v>0</v>
      </c>
      <c r="DU1692" s="552" t="s">
        <v>11940</v>
      </c>
      <c r="DV1692" s="551">
        <v>0</v>
      </c>
      <c r="DW1692" s="552" t="s">
        <v>137</v>
      </c>
      <c r="DX1692" s="171">
        <v>0</v>
      </c>
      <c r="DY1692" s="171">
        <v>0</v>
      </c>
      <c r="DZ1692" s="331" t="s">
        <v>148</v>
      </c>
      <c r="EA1692" s="552" t="s">
        <v>137</v>
      </c>
      <c r="EB1692" s="551">
        <v>0</v>
      </c>
      <c r="EC1692" s="552" t="s">
        <v>137</v>
      </c>
      <c r="ED1692" s="171">
        <v>0</v>
      </c>
      <c r="EE1692" s="171">
        <v>0</v>
      </c>
      <c r="EF1692" s="575" t="s">
        <v>148</v>
      </c>
      <c r="EG1692" s="552" t="s">
        <v>137</v>
      </c>
      <c r="EH1692" s="551">
        <v>0</v>
      </c>
      <c r="EI1692" s="552" t="s">
        <v>137</v>
      </c>
      <c r="EJ1692" s="171">
        <v>1</v>
      </c>
      <c r="EK1692" s="171">
        <v>0</v>
      </c>
      <c r="EL1692" s="575">
        <v>0</v>
      </c>
      <c r="EM1692" s="552" t="s">
        <v>10576</v>
      </c>
      <c r="EN1692" s="551">
        <v>1</v>
      </c>
      <c r="EO1692" s="552" t="s">
        <v>10576</v>
      </c>
      <c r="EP1692" s="171">
        <v>1</v>
      </c>
      <c r="EQ1692" s="171">
        <v>0</v>
      </c>
      <c r="ER1692" s="331">
        <v>0</v>
      </c>
      <c r="ES1692" s="552" t="s">
        <v>19022</v>
      </c>
      <c r="ET1692" s="551">
        <v>1</v>
      </c>
      <c r="EU1692" s="552" t="s">
        <v>19023</v>
      </c>
      <c r="EV1692" s="171">
        <v>3</v>
      </c>
      <c r="EW1692" s="171">
        <v>1</v>
      </c>
      <c r="EX1692" s="331">
        <v>0.33333333333333331</v>
      </c>
      <c r="EY1692" s="552" t="s">
        <v>10576</v>
      </c>
      <c r="EZ1692" s="551">
        <v>2</v>
      </c>
      <c r="FA1692" s="552" t="s">
        <v>10576</v>
      </c>
      <c r="FB1692" s="171">
        <v>1</v>
      </c>
      <c r="FC1692" s="171">
        <v>1</v>
      </c>
      <c r="FD1692" s="331">
        <v>1</v>
      </c>
      <c r="FE1692" s="552" t="s">
        <v>137</v>
      </c>
      <c r="FF1692" s="551">
        <v>0</v>
      </c>
      <c r="FG1692" s="552" t="s">
        <v>137</v>
      </c>
      <c r="FH1692" s="171">
        <v>0</v>
      </c>
      <c r="FI1692" s="171">
        <v>0</v>
      </c>
      <c r="FJ1692" s="331" t="s">
        <v>148</v>
      </c>
      <c r="FK1692" s="552" t="s">
        <v>137</v>
      </c>
      <c r="FL1692" s="551">
        <v>0</v>
      </c>
      <c r="FM1692" s="552" t="s">
        <v>137</v>
      </c>
      <c r="FN1692" s="171">
        <v>0</v>
      </c>
      <c r="FO1692" s="171">
        <v>0</v>
      </c>
      <c r="FP1692" s="331" t="s">
        <v>148</v>
      </c>
      <c r="FQ1692" s="552" t="s">
        <v>137</v>
      </c>
      <c r="FR1692" s="551">
        <v>0</v>
      </c>
      <c r="FS1692" s="552" t="s">
        <v>137</v>
      </c>
      <c r="FT1692" s="171">
        <v>0</v>
      </c>
      <c r="FU1692" s="171">
        <v>0</v>
      </c>
      <c r="FV1692" s="331" t="s">
        <v>148</v>
      </c>
      <c r="FW1692" s="552" t="s">
        <v>137</v>
      </c>
      <c r="FX1692" s="551">
        <v>0</v>
      </c>
      <c r="FY1692" s="552" t="s">
        <v>137</v>
      </c>
      <c r="FZ1692" s="171">
        <v>1</v>
      </c>
      <c r="GA1692" s="171">
        <v>1</v>
      </c>
      <c r="GB1692" s="331">
        <v>1</v>
      </c>
      <c r="GC1692" s="552" t="s">
        <v>137</v>
      </c>
      <c r="GD1692" s="551">
        <v>0</v>
      </c>
      <c r="GE1692" s="552" t="s">
        <v>137</v>
      </c>
      <c r="GF1692" s="171">
        <v>12</v>
      </c>
      <c r="GG1692" s="171">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0"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1">
        <v>2</v>
      </c>
      <c r="BQ1693" s="171">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1">
        <v>0</v>
      </c>
      <c r="DG1693" s="171">
        <v>0</v>
      </c>
      <c r="DH1693" s="331" t="s">
        <v>148</v>
      </c>
      <c r="DI1693" s="552" t="s">
        <v>137</v>
      </c>
      <c r="DJ1693" s="551">
        <v>0</v>
      </c>
      <c r="DK1693" s="552" t="s">
        <v>137</v>
      </c>
      <c r="DL1693" s="171">
        <v>1</v>
      </c>
      <c r="DM1693" s="171">
        <v>0</v>
      </c>
      <c r="DN1693" s="331">
        <v>0</v>
      </c>
      <c r="DO1693" s="552" t="s">
        <v>15688</v>
      </c>
      <c r="DP1693" s="550">
        <v>1</v>
      </c>
      <c r="DQ1693" s="552" t="s">
        <v>10578</v>
      </c>
      <c r="DR1693" s="171">
        <v>52</v>
      </c>
      <c r="DS1693" s="171">
        <v>0</v>
      </c>
      <c r="DT1693" s="331">
        <v>0</v>
      </c>
      <c r="DU1693" s="552" t="s">
        <v>10579</v>
      </c>
      <c r="DV1693" s="551">
        <v>0</v>
      </c>
      <c r="DW1693" s="552" t="s">
        <v>137</v>
      </c>
      <c r="DX1693" s="171">
        <v>2</v>
      </c>
      <c r="DY1693" s="171">
        <v>2</v>
      </c>
      <c r="DZ1693" s="331">
        <v>1</v>
      </c>
      <c r="EA1693" s="552" t="s">
        <v>137</v>
      </c>
      <c r="EB1693" s="551">
        <v>0</v>
      </c>
      <c r="EC1693" s="552" t="s">
        <v>137</v>
      </c>
      <c r="ED1693" s="171">
        <v>1</v>
      </c>
      <c r="EE1693" s="171">
        <v>0</v>
      </c>
      <c r="EF1693" s="575">
        <v>0</v>
      </c>
      <c r="EG1693" s="552" t="s">
        <v>10579</v>
      </c>
      <c r="EH1693" s="551">
        <v>1</v>
      </c>
      <c r="EI1693" s="552" t="s">
        <v>10578</v>
      </c>
      <c r="EJ1693" s="171">
        <v>1</v>
      </c>
      <c r="EK1693" s="171">
        <v>0</v>
      </c>
      <c r="EL1693" s="575">
        <v>0</v>
      </c>
      <c r="EM1693" s="552" t="s">
        <v>10579</v>
      </c>
      <c r="EN1693" s="551">
        <v>1</v>
      </c>
      <c r="EO1693" s="427" t="s">
        <v>19026</v>
      </c>
      <c r="EP1693" s="171">
        <v>1</v>
      </c>
      <c r="EQ1693" s="171">
        <v>0</v>
      </c>
      <c r="ER1693" s="331">
        <v>0</v>
      </c>
      <c r="ES1693" s="552" t="s">
        <v>19027</v>
      </c>
      <c r="ET1693" s="551">
        <v>1</v>
      </c>
      <c r="EU1693" s="552" t="s">
        <v>19026</v>
      </c>
      <c r="EV1693" s="521">
        <v>2</v>
      </c>
      <c r="EW1693" s="171">
        <v>0</v>
      </c>
      <c r="EX1693" s="331">
        <v>0</v>
      </c>
      <c r="EY1693" s="552" t="s">
        <v>10579</v>
      </c>
      <c r="EZ1693" s="551">
        <v>2</v>
      </c>
      <c r="FA1693" s="552" t="s">
        <v>19026</v>
      </c>
      <c r="FB1693" s="171">
        <v>0</v>
      </c>
      <c r="FC1693" s="171">
        <v>0</v>
      </c>
      <c r="FD1693" s="331" t="s">
        <v>148</v>
      </c>
      <c r="FE1693" s="552" t="s">
        <v>137</v>
      </c>
      <c r="FF1693" s="551">
        <v>0</v>
      </c>
      <c r="FG1693" s="552" t="s">
        <v>137</v>
      </c>
      <c r="FH1693" s="171">
        <v>0</v>
      </c>
      <c r="FI1693" s="171">
        <v>0</v>
      </c>
      <c r="FJ1693" s="331" t="s">
        <v>148</v>
      </c>
      <c r="FK1693" s="552" t="s">
        <v>137</v>
      </c>
      <c r="FL1693" s="551">
        <v>0</v>
      </c>
      <c r="FM1693" s="552" t="s">
        <v>137</v>
      </c>
      <c r="FN1693" s="171">
        <v>0</v>
      </c>
      <c r="FO1693" s="171">
        <v>0</v>
      </c>
      <c r="FP1693" s="331" t="s">
        <v>148</v>
      </c>
      <c r="FQ1693" s="552" t="s">
        <v>137</v>
      </c>
      <c r="FR1693" s="551">
        <v>0</v>
      </c>
      <c r="FS1693" s="552" t="s">
        <v>137</v>
      </c>
      <c r="FT1693" s="171">
        <v>0</v>
      </c>
      <c r="FU1693" s="171">
        <v>0</v>
      </c>
      <c r="FV1693" s="331" t="s">
        <v>148</v>
      </c>
      <c r="FW1693" s="552" t="s">
        <v>137</v>
      </c>
      <c r="FX1693" s="551">
        <v>0</v>
      </c>
      <c r="FY1693" s="552" t="s">
        <v>137</v>
      </c>
      <c r="FZ1693" s="171">
        <v>0</v>
      </c>
      <c r="GA1693" s="171">
        <v>0</v>
      </c>
      <c r="GB1693" s="331" t="s">
        <v>148</v>
      </c>
      <c r="GC1693" s="552" t="s">
        <v>137</v>
      </c>
      <c r="GD1693" s="551">
        <v>0</v>
      </c>
      <c r="GE1693" s="552" t="s">
        <v>137</v>
      </c>
      <c r="GF1693" s="171">
        <v>1</v>
      </c>
      <c r="GG1693" s="171">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0"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1">
        <v>1</v>
      </c>
      <c r="BQ1694" s="171">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1">
        <v>0</v>
      </c>
      <c r="DG1694" s="171">
        <v>0</v>
      </c>
      <c r="DH1694" s="331" t="s">
        <v>148</v>
      </c>
      <c r="DI1694" s="552" t="s">
        <v>137</v>
      </c>
      <c r="DJ1694" s="551">
        <v>0</v>
      </c>
      <c r="DK1694" s="552" t="s">
        <v>137</v>
      </c>
      <c r="DL1694" s="171">
        <v>3</v>
      </c>
      <c r="DM1694" s="171">
        <v>3</v>
      </c>
      <c r="DN1694" s="331">
        <v>1</v>
      </c>
      <c r="DO1694" s="552" t="s">
        <v>137</v>
      </c>
      <c r="DP1694" s="550">
        <v>0</v>
      </c>
      <c r="DQ1694" s="552" t="s">
        <v>137</v>
      </c>
      <c r="DR1694" s="171">
        <v>8</v>
      </c>
      <c r="DS1694" s="171">
        <v>0</v>
      </c>
      <c r="DT1694" s="331">
        <v>0</v>
      </c>
      <c r="DU1694" s="552" t="s">
        <v>16689</v>
      </c>
      <c r="DV1694" s="551">
        <v>0</v>
      </c>
      <c r="DW1694" s="552" t="s">
        <v>137</v>
      </c>
      <c r="DX1694" s="171">
        <v>5</v>
      </c>
      <c r="DY1694" s="171">
        <v>0</v>
      </c>
      <c r="DZ1694" s="331">
        <v>0</v>
      </c>
      <c r="EA1694" s="552" t="s">
        <v>15689</v>
      </c>
      <c r="EB1694" s="551">
        <v>0</v>
      </c>
      <c r="EC1694" s="552" t="s">
        <v>137</v>
      </c>
      <c r="ED1694" s="171">
        <v>0</v>
      </c>
      <c r="EE1694" s="171">
        <v>0</v>
      </c>
      <c r="EF1694" s="575" t="s">
        <v>148</v>
      </c>
      <c r="EG1694" s="552" t="s">
        <v>137</v>
      </c>
      <c r="EH1694" s="551">
        <v>0</v>
      </c>
      <c r="EI1694" s="552" t="s">
        <v>137</v>
      </c>
      <c r="EJ1694" s="171">
        <v>1</v>
      </c>
      <c r="EK1694" s="171">
        <v>0</v>
      </c>
      <c r="EL1694" s="575">
        <v>0</v>
      </c>
      <c r="EM1694" s="552" t="s">
        <v>16690</v>
      </c>
      <c r="EN1694" s="551">
        <v>1</v>
      </c>
      <c r="EO1694" s="552" t="s">
        <v>19029</v>
      </c>
      <c r="EP1694" s="521">
        <v>0</v>
      </c>
      <c r="EQ1694" s="171">
        <v>0</v>
      </c>
      <c r="ER1694" s="331" t="s">
        <v>148</v>
      </c>
      <c r="ES1694" s="552" t="s">
        <v>137</v>
      </c>
      <c r="ET1694" s="551">
        <v>0</v>
      </c>
      <c r="EU1694" s="552" t="s">
        <v>137</v>
      </c>
      <c r="EV1694" s="171">
        <v>22</v>
      </c>
      <c r="EW1694" s="171">
        <v>22</v>
      </c>
      <c r="EX1694" s="331">
        <v>1</v>
      </c>
      <c r="EY1694" s="552" t="s">
        <v>137</v>
      </c>
      <c r="EZ1694" s="551">
        <v>0</v>
      </c>
      <c r="FA1694" s="552" t="s">
        <v>137</v>
      </c>
      <c r="FB1694" s="171">
        <v>0</v>
      </c>
      <c r="FC1694" s="171">
        <v>0</v>
      </c>
      <c r="FD1694" s="331" t="s">
        <v>148</v>
      </c>
      <c r="FE1694" s="552" t="s">
        <v>137</v>
      </c>
      <c r="FF1694" s="551">
        <v>0</v>
      </c>
      <c r="FG1694" s="552" t="s">
        <v>137</v>
      </c>
      <c r="FH1694" s="171">
        <v>1</v>
      </c>
      <c r="FI1694" s="171">
        <v>0</v>
      </c>
      <c r="FJ1694" s="331">
        <v>0</v>
      </c>
      <c r="FK1694" s="552" t="s">
        <v>16691</v>
      </c>
      <c r="FL1694" s="551">
        <v>0</v>
      </c>
      <c r="FM1694" s="552" t="s">
        <v>137</v>
      </c>
      <c r="FN1694" s="171">
        <v>0</v>
      </c>
      <c r="FO1694" s="171">
        <v>0</v>
      </c>
      <c r="FP1694" s="331" t="s">
        <v>148</v>
      </c>
      <c r="FQ1694" s="552" t="s">
        <v>137</v>
      </c>
      <c r="FR1694" s="551">
        <v>0</v>
      </c>
      <c r="FS1694" s="552" t="s">
        <v>137</v>
      </c>
      <c r="FT1694" s="171">
        <v>0</v>
      </c>
      <c r="FU1694" s="171">
        <v>0</v>
      </c>
      <c r="FV1694" s="331" t="s">
        <v>148</v>
      </c>
      <c r="FW1694" s="552" t="s">
        <v>137</v>
      </c>
      <c r="FX1694" s="551">
        <v>0</v>
      </c>
      <c r="FY1694" s="552" t="s">
        <v>137</v>
      </c>
      <c r="FZ1694" s="171">
        <v>2</v>
      </c>
      <c r="GA1694" s="171">
        <v>2</v>
      </c>
      <c r="GB1694" s="331">
        <v>1</v>
      </c>
      <c r="GC1694" s="552" t="s">
        <v>137</v>
      </c>
      <c r="GD1694" s="551">
        <v>0</v>
      </c>
      <c r="GE1694" s="552" t="s">
        <v>137</v>
      </c>
      <c r="GF1694" s="171">
        <v>4</v>
      </c>
      <c r="GG1694" s="171">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0"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1">
        <v>0</v>
      </c>
      <c r="BQ1695" s="171">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1">
        <v>0</v>
      </c>
      <c r="DG1695" s="171">
        <v>0</v>
      </c>
      <c r="DH1695" s="331" t="s">
        <v>148</v>
      </c>
      <c r="DI1695" s="552" t="s">
        <v>137</v>
      </c>
      <c r="DJ1695" s="551">
        <v>0</v>
      </c>
      <c r="DK1695" s="552" t="s">
        <v>137</v>
      </c>
      <c r="DL1695" s="171">
        <v>2</v>
      </c>
      <c r="DM1695" s="171">
        <v>2</v>
      </c>
      <c r="DN1695" s="331">
        <v>1</v>
      </c>
      <c r="DO1695" s="552" t="s">
        <v>137</v>
      </c>
      <c r="DP1695" s="550">
        <v>0</v>
      </c>
      <c r="DQ1695" s="552" t="s">
        <v>137</v>
      </c>
      <c r="DR1695" s="171">
        <v>8</v>
      </c>
      <c r="DS1695" s="171">
        <v>8</v>
      </c>
      <c r="DT1695" s="331">
        <v>1</v>
      </c>
      <c r="DU1695" s="552" t="s">
        <v>137</v>
      </c>
      <c r="DV1695" s="551">
        <v>0</v>
      </c>
      <c r="DW1695" s="552" t="s">
        <v>137</v>
      </c>
      <c r="DX1695" s="171">
        <v>0</v>
      </c>
      <c r="DY1695" s="171">
        <v>0</v>
      </c>
      <c r="DZ1695" s="331" t="s">
        <v>148</v>
      </c>
      <c r="EA1695" s="552" t="s">
        <v>137</v>
      </c>
      <c r="EB1695" s="551">
        <v>0</v>
      </c>
      <c r="EC1695" s="552" t="s">
        <v>137</v>
      </c>
      <c r="ED1695" s="171">
        <v>1</v>
      </c>
      <c r="EE1695" s="171">
        <v>0</v>
      </c>
      <c r="EF1695" s="575">
        <v>0</v>
      </c>
      <c r="EG1695" s="552" t="s">
        <v>10582</v>
      </c>
      <c r="EH1695" s="551">
        <v>0</v>
      </c>
      <c r="EI1695" s="552" t="s">
        <v>137</v>
      </c>
      <c r="EJ1695" s="171">
        <v>1</v>
      </c>
      <c r="EK1695" s="171">
        <v>0</v>
      </c>
      <c r="EL1695" s="575">
        <v>0</v>
      </c>
      <c r="EM1695" s="552" t="s">
        <v>10583</v>
      </c>
      <c r="EN1695" s="551">
        <v>1</v>
      </c>
      <c r="EO1695" s="552" t="s">
        <v>15691</v>
      </c>
      <c r="EP1695" s="171">
        <v>3</v>
      </c>
      <c r="EQ1695" s="171">
        <v>1</v>
      </c>
      <c r="ER1695" s="331">
        <v>0.33333333333333331</v>
      </c>
      <c r="ES1695" s="552" t="s">
        <v>10583</v>
      </c>
      <c r="ET1695" s="551">
        <v>1</v>
      </c>
      <c r="EU1695" s="552" t="s">
        <v>15692</v>
      </c>
      <c r="EV1695" s="171">
        <v>2</v>
      </c>
      <c r="EW1695" s="171">
        <v>1</v>
      </c>
      <c r="EX1695" s="331">
        <v>0.5</v>
      </c>
      <c r="EY1695" s="552" t="s">
        <v>19033</v>
      </c>
      <c r="EZ1695" s="551">
        <v>1</v>
      </c>
      <c r="FA1695" s="552" t="s">
        <v>19034</v>
      </c>
      <c r="FB1695" s="171">
        <v>2</v>
      </c>
      <c r="FC1695" s="171">
        <v>1</v>
      </c>
      <c r="FD1695" s="331">
        <v>0.5</v>
      </c>
      <c r="FE1695" s="552" t="s">
        <v>11941</v>
      </c>
      <c r="FF1695" s="551">
        <v>1</v>
      </c>
      <c r="FG1695" s="552" t="s">
        <v>10584</v>
      </c>
      <c r="FH1695" s="171">
        <v>0</v>
      </c>
      <c r="FI1695" s="171">
        <v>0</v>
      </c>
      <c r="FJ1695" s="331" t="s">
        <v>148</v>
      </c>
      <c r="FK1695" s="552" t="s">
        <v>137</v>
      </c>
      <c r="FL1695" s="551">
        <v>0</v>
      </c>
      <c r="FM1695" s="552" t="s">
        <v>137</v>
      </c>
      <c r="FN1695" s="171">
        <v>0</v>
      </c>
      <c r="FO1695" s="171">
        <v>0</v>
      </c>
      <c r="FP1695" s="331" t="s">
        <v>148</v>
      </c>
      <c r="FQ1695" s="552" t="s">
        <v>137</v>
      </c>
      <c r="FR1695" s="551">
        <v>0</v>
      </c>
      <c r="FS1695" s="552" t="s">
        <v>137</v>
      </c>
      <c r="FT1695" s="171">
        <v>0</v>
      </c>
      <c r="FU1695" s="171">
        <v>0</v>
      </c>
      <c r="FV1695" s="331" t="s">
        <v>148</v>
      </c>
      <c r="FW1695" s="552" t="s">
        <v>137</v>
      </c>
      <c r="FX1695" s="551">
        <v>0</v>
      </c>
      <c r="FY1695" s="552" t="s">
        <v>137</v>
      </c>
      <c r="FZ1695" s="171">
        <v>4</v>
      </c>
      <c r="GA1695" s="171">
        <v>1</v>
      </c>
      <c r="GB1695" s="331">
        <v>0.25</v>
      </c>
      <c r="GC1695" s="552" t="s">
        <v>10583</v>
      </c>
      <c r="GD1695" s="551">
        <v>3</v>
      </c>
      <c r="GE1695" s="552" t="s">
        <v>16693</v>
      </c>
      <c r="GF1695" s="171">
        <v>3</v>
      </c>
      <c r="GG1695" s="171">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0"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1">
        <v>1</v>
      </c>
      <c r="BQ1696" s="171">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1">
        <v>0</v>
      </c>
      <c r="DG1696" s="171">
        <v>0</v>
      </c>
      <c r="DH1696" s="331" t="s">
        <v>148</v>
      </c>
      <c r="DI1696" s="552" t="s">
        <v>137</v>
      </c>
      <c r="DJ1696" s="551">
        <v>0</v>
      </c>
      <c r="DK1696" s="552" t="s">
        <v>137</v>
      </c>
      <c r="DL1696" s="171">
        <v>2</v>
      </c>
      <c r="DM1696" s="171">
        <v>2</v>
      </c>
      <c r="DN1696" s="331">
        <v>1</v>
      </c>
      <c r="DO1696" s="552" t="s">
        <v>137</v>
      </c>
      <c r="DP1696" s="550">
        <v>0</v>
      </c>
      <c r="DQ1696" s="552" t="s">
        <v>137</v>
      </c>
      <c r="DR1696" s="171">
        <v>1</v>
      </c>
      <c r="DS1696" s="171">
        <v>1</v>
      </c>
      <c r="DT1696" s="331">
        <v>1</v>
      </c>
      <c r="DU1696" s="552" t="s">
        <v>137</v>
      </c>
      <c r="DV1696" s="551">
        <v>0</v>
      </c>
      <c r="DW1696" s="552" t="s">
        <v>137</v>
      </c>
      <c r="DX1696" s="171">
        <v>1</v>
      </c>
      <c r="DY1696" s="171">
        <v>0</v>
      </c>
      <c r="DZ1696" s="331">
        <v>0</v>
      </c>
      <c r="EA1696" s="552" t="s">
        <v>10588</v>
      </c>
      <c r="EB1696" s="551">
        <v>0</v>
      </c>
      <c r="EC1696" s="552" t="s">
        <v>137</v>
      </c>
      <c r="ED1696" s="171">
        <v>0</v>
      </c>
      <c r="EE1696" s="171">
        <v>0</v>
      </c>
      <c r="EF1696" s="575" t="s">
        <v>148</v>
      </c>
      <c r="EG1696" s="552" t="s">
        <v>137</v>
      </c>
      <c r="EH1696" s="551">
        <v>0</v>
      </c>
      <c r="EI1696" s="552" t="s">
        <v>137</v>
      </c>
      <c r="EJ1696" s="171">
        <v>1</v>
      </c>
      <c r="EK1696" s="171">
        <v>0</v>
      </c>
      <c r="EL1696" s="575">
        <v>0</v>
      </c>
      <c r="EM1696" s="552" t="s">
        <v>11943</v>
      </c>
      <c r="EN1696" s="551">
        <v>1</v>
      </c>
      <c r="EO1696" s="552" t="s">
        <v>11944</v>
      </c>
      <c r="EP1696" s="171">
        <v>0</v>
      </c>
      <c r="EQ1696" s="171">
        <v>0</v>
      </c>
      <c r="ER1696" s="331" t="s">
        <v>148</v>
      </c>
      <c r="ES1696" s="552" t="s">
        <v>137</v>
      </c>
      <c r="ET1696" s="551">
        <v>0</v>
      </c>
      <c r="EU1696" s="552" t="s">
        <v>137</v>
      </c>
      <c r="EV1696" s="171">
        <v>1</v>
      </c>
      <c r="EW1696" s="171">
        <v>0</v>
      </c>
      <c r="EX1696" s="331">
        <v>0</v>
      </c>
      <c r="EY1696" s="552" t="s">
        <v>13826</v>
      </c>
      <c r="EZ1696" s="551">
        <v>1</v>
      </c>
      <c r="FA1696" s="552" t="s">
        <v>13827</v>
      </c>
      <c r="FB1696" s="171">
        <v>0</v>
      </c>
      <c r="FC1696" s="171">
        <v>0</v>
      </c>
      <c r="FD1696" s="331" t="s">
        <v>148</v>
      </c>
      <c r="FE1696" s="552" t="s">
        <v>137</v>
      </c>
      <c r="FF1696" s="551">
        <v>0</v>
      </c>
      <c r="FG1696" s="552" t="s">
        <v>137</v>
      </c>
      <c r="FH1696" s="171">
        <v>0</v>
      </c>
      <c r="FI1696" s="171">
        <v>0</v>
      </c>
      <c r="FJ1696" s="331" t="s">
        <v>148</v>
      </c>
      <c r="FK1696" s="552" t="s">
        <v>137</v>
      </c>
      <c r="FL1696" s="551">
        <v>0</v>
      </c>
      <c r="FM1696" s="552" t="s">
        <v>137</v>
      </c>
      <c r="FN1696" s="171">
        <v>0</v>
      </c>
      <c r="FO1696" s="171">
        <v>0</v>
      </c>
      <c r="FP1696" s="331" t="s">
        <v>148</v>
      </c>
      <c r="FQ1696" s="552" t="s">
        <v>137</v>
      </c>
      <c r="FR1696" s="551">
        <v>0</v>
      </c>
      <c r="FS1696" s="552" t="s">
        <v>137</v>
      </c>
      <c r="FT1696" s="171">
        <v>0</v>
      </c>
      <c r="FU1696" s="171">
        <v>0</v>
      </c>
      <c r="FV1696" s="331" t="s">
        <v>148</v>
      </c>
      <c r="FW1696" s="552" t="s">
        <v>137</v>
      </c>
      <c r="FX1696" s="551">
        <v>0</v>
      </c>
      <c r="FY1696" s="552" t="s">
        <v>137</v>
      </c>
      <c r="FZ1696" s="171">
        <v>2</v>
      </c>
      <c r="GA1696" s="171">
        <v>1</v>
      </c>
      <c r="GB1696" s="331">
        <v>0.5</v>
      </c>
      <c r="GC1696" s="552" t="s">
        <v>10589</v>
      </c>
      <c r="GD1696" s="551">
        <v>0</v>
      </c>
      <c r="GE1696" s="552" t="s">
        <v>137</v>
      </c>
      <c r="GF1696" s="171">
        <v>8</v>
      </c>
      <c r="GG1696" s="171">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0"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1">
        <v>2</v>
      </c>
      <c r="BQ1697" s="171">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1">
        <v>0</v>
      </c>
      <c r="DG1697" s="171">
        <v>0</v>
      </c>
      <c r="DH1697" s="331" t="s">
        <v>148</v>
      </c>
      <c r="DI1697" s="552" t="s">
        <v>137</v>
      </c>
      <c r="DJ1697" s="551">
        <v>0</v>
      </c>
      <c r="DK1697" s="552" t="s">
        <v>137</v>
      </c>
      <c r="DL1697" s="171">
        <v>3</v>
      </c>
      <c r="DM1697" s="171">
        <v>0</v>
      </c>
      <c r="DN1697" s="331">
        <v>0</v>
      </c>
      <c r="DO1697" s="552" t="s">
        <v>10591</v>
      </c>
      <c r="DP1697" s="550">
        <v>0</v>
      </c>
      <c r="DQ1697" s="552" t="s">
        <v>137</v>
      </c>
      <c r="DR1697" s="171">
        <v>14</v>
      </c>
      <c r="DS1697" s="171">
        <v>14</v>
      </c>
      <c r="DT1697" s="331">
        <v>1</v>
      </c>
      <c r="DU1697" s="552" t="s">
        <v>137</v>
      </c>
      <c r="DV1697" s="551">
        <v>0</v>
      </c>
      <c r="DW1697" s="552" t="s">
        <v>137</v>
      </c>
      <c r="DX1697" s="171">
        <v>0</v>
      </c>
      <c r="DY1697" s="171">
        <v>0</v>
      </c>
      <c r="DZ1697" s="331" t="s">
        <v>148</v>
      </c>
      <c r="EA1697" s="552" t="s">
        <v>137</v>
      </c>
      <c r="EB1697" s="551">
        <v>0</v>
      </c>
      <c r="EC1697" s="552" t="s">
        <v>137</v>
      </c>
      <c r="ED1697" s="171">
        <v>0</v>
      </c>
      <c r="EE1697" s="171">
        <v>0</v>
      </c>
      <c r="EF1697" s="575" t="s">
        <v>148</v>
      </c>
      <c r="EG1697" s="552" t="s">
        <v>137</v>
      </c>
      <c r="EH1697" s="551">
        <v>0</v>
      </c>
      <c r="EI1697" s="552" t="s">
        <v>137</v>
      </c>
      <c r="EJ1697" s="171">
        <v>3</v>
      </c>
      <c r="EK1697" s="171">
        <v>0</v>
      </c>
      <c r="EL1697" s="575">
        <v>0</v>
      </c>
      <c r="EM1697" s="552" t="s">
        <v>10592</v>
      </c>
      <c r="EN1697" s="551">
        <v>3</v>
      </c>
      <c r="EO1697" s="552" t="s">
        <v>10593</v>
      </c>
      <c r="EP1697" s="171">
        <v>3</v>
      </c>
      <c r="EQ1697" s="171">
        <v>0</v>
      </c>
      <c r="ER1697" s="331">
        <v>0</v>
      </c>
      <c r="ES1697" s="552" t="s">
        <v>10594</v>
      </c>
      <c r="ET1697" s="551">
        <v>3</v>
      </c>
      <c r="EU1697" s="552" t="s">
        <v>10595</v>
      </c>
      <c r="EV1697" s="171">
        <v>4</v>
      </c>
      <c r="EW1697" s="171">
        <v>0</v>
      </c>
      <c r="EX1697" s="331">
        <v>0</v>
      </c>
      <c r="EY1697" s="552" t="s">
        <v>19038</v>
      </c>
      <c r="EZ1697" s="551">
        <v>4</v>
      </c>
      <c r="FA1697" s="552" t="s">
        <v>16694</v>
      </c>
      <c r="FB1697" s="171">
        <v>3</v>
      </c>
      <c r="FC1697" s="171">
        <v>0</v>
      </c>
      <c r="FD1697" s="331">
        <v>0</v>
      </c>
      <c r="FE1697" s="552" t="s">
        <v>16695</v>
      </c>
      <c r="FF1697" s="551">
        <v>0</v>
      </c>
      <c r="FG1697" s="552" t="s">
        <v>137</v>
      </c>
      <c r="FH1697" s="171">
        <v>0</v>
      </c>
      <c r="FI1697" s="171">
        <v>0</v>
      </c>
      <c r="FJ1697" s="331" t="s">
        <v>148</v>
      </c>
      <c r="FK1697" s="552" t="s">
        <v>137</v>
      </c>
      <c r="FL1697" s="551">
        <v>0</v>
      </c>
      <c r="FM1697" s="552" t="s">
        <v>137</v>
      </c>
      <c r="FN1697" s="171">
        <v>0</v>
      </c>
      <c r="FO1697" s="171">
        <v>0</v>
      </c>
      <c r="FP1697" s="331" t="s">
        <v>148</v>
      </c>
      <c r="FQ1697" s="552" t="s">
        <v>137</v>
      </c>
      <c r="FR1697" s="551">
        <v>0</v>
      </c>
      <c r="FS1697" s="552" t="s">
        <v>137</v>
      </c>
      <c r="FT1697" s="171">
        <v>0</v>
      </c>
      <c r="FU1697" s="171">
        <v>0</v>
      </c>
      <c r="FV1697" s="331" t="s">
        <v>148</v>
      </c>
      <c r="FW1697" s="552" t="s">
        <v>137</v>
      </c>
      <c r="FX1697" s="551">
        <v>0</v>
      </c>
      <c r="FY1697" s="552" t="s">
        <v>137</v>
      </c>
      <c r="FZ1697" s="171">
        <v>6</v>
      </c>
      <c r="GA1697" s="171">
        <v>4</v>
      </c>
      <c r="GB1697" s="331">
        <v>0.66666666666666663</v>
      </c>
      <c r="GC1697" s="552" t="s">
        <v>15694</v>
      </c>
      <c r="GD1697" s="551">
        <v>0</v>
      </c>
      <c r="GE1697" s="552" t="s">
        <v>137</v>
      </c>
      <c r="GF1697" s="171">
        <v>10</v>
      </c>
      <c r="GG1697" s="171">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0"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1">
        <v>1</v>
      </c>
      <c r="BQ1698" s="171">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1">
        <v>0</v>
      </c>
      <c r="DG1698" s="171">
        <v>0</v>
      </c>
      <c r="DH1698" s="331" t="s">
        <v>148</v>
      </c>
      <c r="DI1698" s="552" t="s">
        <v>137</v>
      </c>
      <c r="DJ1698" s="551">
        <v>0</v>
      </c>
      <c r="DK1698" s="552" t="s">
        <v>137</v>
      </c>
      <c r="DL1698" s="171">
        <v>5</v>
      </c>
      <c r="DM1698" s="171">
        <v>1</v>
      </c>
      <c r="DN1698" s="331">
        <v>0.2</v>
      </c>
      <c r="DO1698" s="552" t="s">
        <v>3301</v>
      </c>
      <c r="DP1698" s="550">
        <v>0</v>
      </c>
      <c r="DQ1698" s="552" t="s">
        <v>137</v>
      </c>
      <c r="DR1698" s="171">
        <v>78</v>
      </c>
      <c r="DS1698" s="171">
        <v>78</v>
      </c>
      <c r="DT1698" s="331">
        <v>1</v>
      </c>
      <c r="DU1698" s="552" t="s">
        <v>137</v>
      </c>
      <c r="DV1698" s="551">
        <v>0</v>
      </c>
      <c r="DW1698" s="552" t="s">
        <v>137</v>
      </c>
      <c r="DX1698" s="171">
        <v>1</v>
      </c>
      <c r="DY1698" s="171">
        <v>1</v>
      </c>
      <c r="DZ1698" s="331">
        <v>1</v>
      </c>
      <c r="EA1698" s="552" t="s">
        <v>137</v>
      </c>
      <c r="EB1698" s="551">
        <v>0</v>
      </c>
      <c r="EC1698" s="552" t="s">
        <v>137</v>
      </c>
      <c r="ED1698" s="171">
        <v>2</v>
      </c>
      <c r="EE1698" s="171">
        <v>2</v>
      </c>
      <c r="EF1698" s="575">
        <v>1</v>
      </c>
      <c r="EG1698" s="552" t="s">
        <v>137</v>
      </c>
      <c r="EH1698" s="551">
        <v>0</v>
      </c>
      <c r="EI1698" s="552" t="s">
        <v>137</v>
      </c>
      <c r="EJ1698" s="171">
        <v>2</v>
      </c>
      <c r="EK1698" s="171">
        <v>0</v>
      </c>
      <c r="EL1698" s="575">
        <v>0</v>
      </c>
      <c r="EM1698" s="552" t="s">
        <v>10597</v>
      </c>
      <c r="EN1698" s="551">
        <v>2</v>
      </c>
      <c r="EO1698" s="552" t="s">
        <v>10598</v>
      </c>
      <c r="EP1698" s="171">
        <v>1</v>
      </c>
      <c r="EQ1698" s="171">
        <v>0</v>
      </c>
      <c r="ER1698" s="331">
        <v>0</v>
      </c>
      <c r="ES1698" s="552" t="s">
        <v>10597</v>
      </c>
      <c r="ET1698" s="551">
        <v>1</v>
      </c>
      <c r="EU1698" s="552" t="s">
        <v>10598</v>
      </c>
      <c r="EV1698" s="171">
        <v>8</v>
      </c>
      <c r="EW1698" s="171">
        <v>0</v>
      </c>
      <c r="EX1698" s="331">
        <v>0</v>
      </c>
      <c r="EY1698" s="552" t="s">
        <v>10597</v>
      </c>
      <c r="EZ1698" s="551">
        <v>8</v>
      </c>
      <c r="FA1698" s="552" t="s">
        <v>15696</v>
      </c>
      <c r="FB1698" s="171">
        <v>1</v>
      </c>
      <c r="FC1698" s="171">
        <v>0</v>
      </c>
      <c r="FD1698" s="331">
        <v>0</v>
      </c>
      <c r="FE1698" s="552" t="s">
        <v>10599</v>
      </c>
      <c r="FF1698" s="551">
        <v>1</v>
      </c>
      <c r="FG1698" s="552" t="s">
        <v>10600</v>
      </c>
      <c r="FH1698" s="171">
        <v>0</v>
      </c>
      <c r="FI1698" s="171">
        <v>0</v>
      </c>
      <c r="FJ1698" s="331" t="s">
        <v>148</v>
      </c>
      <c r="FK1698" s="552" t="s">
        <v>137</v>
      </c>
      <c r="FL1698" s="551">
        <v>0</v>
      </c>
      <c r="FM1698" s="552" t="s">
        <v>137</v>
      </c>
      <c r="FN1698" s="171">
        <v>0</v>
      </c>
      <c r="FO1698" s="171">
        <v>0</v>
      </c>
      <c r="FP1698" s="331" t="s">
        <v>148</v>
      </c>
      <c r="FQ1698" s="552" t="s">
        <v>137</v>
      </c>
      <c r="FR1698" s="551">
        <v>0</v>
      </c>
      <c r="FS1698" s="552" t="s">
        <v>137</v>
      </c>
      <c r="FT1698" s="171">
        <v>0</v>
      </c>
      <c r="FU1698" s="171">
        <v>0</v>
      </c>
      <c r="FV1698" s="331" t="s">
        <v>148</v>
      </c>
      <c r="FW1698" s="552" t="s">
        <v>137</v>
      </c>
      <c r="FX1698" s="551">
        <v>0</v>
      </c>
      <c r="FY1698" s="552" t="s">
        <v>137</v>
      </c>
      <c r="FZ1698" s="171">
        <v>5</v>
      </c>
      <c r="GA1698" s="171">
        <v>4</v>
      </c>
      <c r="GB1698" s="331">
        <v>0.8</v>
      </c>
      <c r="GC1698" s="552" t="s">
        <v>16699</v>
      </c>
      <c r="GD1698" s="551">
        <v>0</v>
      </c>
      <c r="GE1698" s="552"/>
      <c r="GF1698" s="171">
        <v>9</v>
      </c>
      <c r="GG1698" s="171">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0"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1">
        <v>0</v>
      </c>
      <c r="BQ1699" s="171">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1">
        <v>0</v>
      </c>
      <c r="DG1699" s="171">
        <v>0</v>
      </c>
      <c r="DH1699" s="331" t="s">
        <v>148</v>
      </c>
      <c r="DI1699" s="552" t="s">
        <v>137</v>
      </c>
      <c r="DJ1699" s="551">
        <v>0</v>
      </c>
      <c r="DK1699" s="552" t="s">
        <v>137</v>
      </c>
      <c r="DL1699" s="171">
        <v>0</v>
      </c>
      <c r="DM1699" s="171">
        <v>0</v>
      </c>
      <c r="DN1699" s="331" t="s">
        <v>148</v>
      </c>
      <c r="DO1699" s="552" t="s">
        <v>137</v>
      </c>
      <c r="DP1699" s="550">
        <v>0</v>
      </c>
      <c r="DQ1699" s="552" t="s">
        <v>137</v>
      </c>
      <c r="DR1699" s="171">
        <v>3</v>
      </c>
      <c r="DS1699" s="171">
        <v>0</v>
      </c>
      <c r="DT1699" s="331">
        <v>0</v>
      </c>
      <c r="DU1699" s="552" t="s">
        <v>15697</v>
      </c>
      <c r="DV1699" s="551">
        <v>0</v>
      </c>
      <c r="DW1699" s="552" t="s">
        <v>137</v>
      </c>
      <c r="DX1699" s="171">
        <v>1</v>
      </c>
      <c r="DY1699" s="171">
        <v>0</v>
      </c>
      <c r="DZ1699" s="331">
        <v>0</v>
      </c>
      <c r="EA1699" s="552" t="s">
        <v>16701</v>
      </c>
      <c r="EB1699" s="551">
        <v>0</v>
      </c>
      <c r="EC1699" s="552" t="s">
        <v>137</v>
      </c>
      <c r="ED1699" s="171">
        <v>0</v>
      </c>
      <c r="EE1699" s="171">
        <v>0</v>
      </c>
      <c r="EF1699" s="575" t="s">
        <v>148</v>
      </c>
      <c r="EG1699" s="552" t="s">
        <v>137</v>
      </c>
      <c r="EH1699" s="551">
        <v>0</v>
      </c>
      <c r="EI1699" s="552" t="s">
        <v>137</v>
      </c>
      <c r="EJ1699" s="171">
        <v>4</v>
      </c>
      <c r="EK1699" s="171">
        <v>0</v>
      </c>
      <c r="EL1699" s="575">
        <v>0</v>
      </c>
      <c r="EM1699" s="552" t="s">
        <v>10602</v>
      </c>
      <c r="EN1699" s="551">
        <v>0</v>
      </c>
      <c r="EO1699" s="552"/>
      <c r="EP1699" s="171">
        <v>0</v>
      </c>
      <c r="EQ1699" s="171">
        <v>0</v>
      </c>
      <c r="ER1699" s="331" t="s">
        <v>148</v>
      </c>
      <c r="ES1699" s="552" t="s">
        <v>137</v>
      </c>
      <c r="ET1699" s="551">
        <v>0</v>
      </c>
      <c r="EU1699" s="552" t="s">
        <v>137</v>
      </c>
      <c r="EV1699" s="171">
        <v>2</v>
      </c>
      <c r="EW1699" s="171">
        <v>1</v>
      </c>
      <c r="EX1699" s="331">
        <v>0.5</v>
      </c>
      <c r="EY1699" s="552" t="s">
        <v>13828</v>
      </c>
      <c r="EZ1699" s="551">
        <v>0</v>
      </c>
      <c r="FA1699" s="552"/>
      <c r="FB1699" s="171">
        <v>1</v>
      </c>
      <c r="FC1699" s="171">
        <v>1</v>
      </c>
      <c r="FD1699" s="331">
        <v>1</v>
      </c>
      <c r="FE1699" s="552"/>
      <c r="FF1699" s="551"/>
      <c r="FG1699" s="552"/>
      <c r="FH1699" s="171">
        <v>1</v>
      </c>
      <c r="FI1699" s="171">
        <v>1</v>
      </c>
      <c r="FJ1699" s="331">
        <v>1</v>
      </c>
      <c r="FK1699" s="552" t="s">
        <v>137</v>
      </c>
      <c r="FL1699" s="551">
        <v>0</v>
      </c>
      <c r="FM1699" s="552" t="s">
        <v>137</v>
      </c>
      <c r="FN1699" s="171">
        <v>0</v>
      </c>
      <c r="FO1699" s="171">
        <v>0</v>
      </c>
      <c r="FP1699" s="331" t="s">
        <v>148</v>
      </c>
      <c r="FQ1699" s="552" t="s">
        <v>137</v>
      </c>
      <c r="FR1699" s="551">
        <v>0</v>
      </c>
      <c r="FS1699" s="552" t="s">
        <v>137</v>
      </c>
      <c r="FT1699" s="171">
        <v>0</v>
      </c>
      <c r="FU1699" s="171">
        <v>0</v>
      </c>
      <c r="FV1699" s="331" t="s">
        <v>148</v>
      </c>
      <c r="FW1699" s="552" t="s">
        <v>137</v>
      </c>
      <c r="FX1699" s="551">
        <v>0</v>
      </c>
      <c r="FY1699" s="552" t="s">
        <v>137</v>
      </c>
      <c r="FZ1699" s="171">
        <v>4</v>
      </c>
      <c r="GA1699" s="171">
        <v>1</v>
      </c>
      <c r="GB1699" s="331">
        <v>0.25</v>
      </c>
      <c r="GC1699" s="552" t="s">
        <v>15698</v>
      </c>
      <c r="GD1699" s="551">
        <v>0</v>
      </c>
      <c r="GE1699" s="552" t="s">
        <v>137</v>
      </c>
      <c r="GF1699" s="171">
        <v>15</v>
      </c>
      <c r="GG1699" s="171">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0"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1">
        <v>0</v>
      </c>
      <c r="BQ1700" s="171">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1">
        <v>0</v>
      </c>
      <c r="DG1700" s="171">
        <v>0</v>
      </c>
      <c r="DH1700" s="331" t="s">
        <v>148</v>
      </c>
      <c r="DI1700" s="552" t="s">
        <v>137</v>
      </c>
      <c r="DJ1700" s="551">
        <v>0</v>
      </c>
      <c r="DK1700" s="552" t="s">
        <v>137</v>
      </c>
      <c r="DL1700" s="171">
        <v>1</v>
      </c>
      <c r="DM1700" s="171">
        <v>1</v>
      </c>
      <c r="DN1700" s="331">
        <v>1</v>
      </c>
      <c r="DO1700" s="552" t="s">
        <v>137</v>
      </c>
      <c r="DP1700" s="550">
        <v>0</v>
      </c>
      <c r="DQ1700" s="552" t="s">
        <v>137</v>
      </c>
      <c r="DR1700" s="171">
        <v>11</v>
      </c>
      <c r="DS1700" s="171">
        <v>0</v>
      </c>
      <c r="DT1700" s="331">
        <v>0</v>
      </c>
      <c r="DU1700" s="552" t="s">
        <v>1806</v>
      </c>
      <c r="DV1700" s="551">
        <v>0</v>
      </c>
      <c r="DW1700" s="552" t="s">
        <v>137</v>
      </c>
      <c r="DX1700" s="171">
        <v>0</v>
      </c>
      <c r="DY1700" s="171">
        <v>0</v>
      </c>
      <c r="DZ1700" s="331" t="s">
        <v>148</v>
      </c>
      <c r="EA1700" s="552" t="s">
        <v>137</v>
      </c>
      <c r="EB1700" s="551">
        <v>0</v>
      </c>
      <c r="EC1700" s="552" t="s">
        <v>137</v>
      </c>
      <c r="ED1700" s="171">
        <v>1</v>
      </c>
      <c r="EE1700" s="171">
        <v>0</v>
      </c>
      <c r="EF1700" s="575">
        <v>0</v>
      </c>
      <c r="EG1700" s="552" t="s">
        <v>1806</v>
      </c>
      <c r="EH1700" s="551">
        <v>0</v>
      </c>
      <c r="EI1700" s="552" t="s">
        <v>137</v>
      </c>
      <c r="EJ1700" s="171">
        <v>1</v>
      </c>
      <c r="EK1700" s="171">
        <v>0</v>
      </c>
      <c r="EL1700" s="575">
        <v>0</v>
      </c>
      <c r="EM1700" s="548" t="s">
        <v>10665</v>
      </c>
      <c r="EN1700" s="548">
        <v>1</v>
      </c>
      <c r="EO1700" s="548" t="s">
        <v>10665</v>
      </c>
      <c r="EP1700" s="171">
        <v>0</v>
      </c>
      <c r="EQ1700" s="171">
        <v>0</v>
      </c>
      <c r="ER1700" s="331" t="s">
        <v>148</v>
      </c>
      <c r="ES1700" s="552" t="s">
        <v>137</v>
      </c>
      <c r="ET1700" s="551">
        <v>0</v>
      </c>
      <c r="EU1700" s="552" t="s">
        <v>137</v>
      </c>
      <c r="EV1700" s="171">
        <v>14</v>
      </c>
      <c r="EW1700" s="171">
        <v>13</v>
      </c>
      <c r="EX1700" s="331">
        <v>0.9285714285714286</v>
      </c>
      <c r="EY1700" s="552" t="s">
        <v>13829</v>
      </c>
      <c r="EZ1700" s="551">
        <v>1</v>
      </c>
      <c r="FA1700" s="552" t="s">
        <v>13829</v>
      </c>
      <c r="FB1700" s="171">
        <v>0</v>
      </c>
      <c r="FC1700" s="171">
        <v>0</v>
      </c>
      <c r="FD1700" s="331" t="s">
        <v>148</v>
      </c>
      <c r="FE1700" s="552" t="s">
        <v>137</v>
      </c>
      <c r="FF1700" s="551">
        <v>0</v>
      </c>
      <c r="FG1700" s="552" t="s">
        <v>137</v>
      </c>
      <c r="FH1700" s="171">
        <v>0</v>
      </c>
      <c r="FI1700" s="171">
        <v>0</v>
      </c>
      <c r="FJ1700" s="331" t="s">
        <v>148</v>
      </c>
      <c r="FK1700" s="552" t="s">
        <v>137</v>
      </c>
      <c r="FL1700" s="551">
        <v>0</v>
      </c>
      <c r="FM1700" s="552" t="s">
        <v>137</v>
      </c>
      <c r="FN1700" s="171">
        <v>0</v>
      </c>
      <c r="FO1700" s="171">
        <v>0</v>
      </c>
      <c r="FP1700" s="331" t="s">
        <v>148</v>
      </c>
      <c r="FQ1700" s="552" t="s">
        <v>137</v>
      </c>
      <c r="FR1700" s="551">
        <v>0</v>
      </c>
      <c r="FS1700" s="552" t="s">
        <v>137</v>
      </c>
      <c r="FT1700" s="171">
        <v>0</v>
      </c>
      <c r="FU1700" s="171">
        <v>0</v>
      </c>
      <c r="FV1700" s="331" t="s">
        <v>148</v>
      </c>
      <c r="FW1700" s="552" t="s">
        <v>137</v>
      </c>
      <c r="FX1700" s="551">
        <v>0</v>
      </c>
      <c r="FY1700" s="552" t="s">
        <v>137</v>
      </c>
      <c r="FZ1700" s="171">
        <v>1</v>
      </c>
      <c r="GA1700" s="171">
        <v>1</v>
      </c>
      <c r="GB1700" s="331">
        <v>1</v>
      </c>
      <c r="GC1700" s="552" t="s">
        <v>137</v>
      </c>
      <c r="GD1700" s="551">
        <v>0</v>
      </c>
      <c r="GE1700" s="552" t="s">
        <v>137</v>
      </c>
      <c r="GF1700" s="171">
        <v>1</v>
      </c>
      <c r="GG1700" s="171">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0"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1">
        <v>0</v>
      </c>
      <c r="BQ1701" s="171">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1">
        <v>0</v>
      </c>
      <c r="DG1701" s="171">
        <v>0</v>
      </c>
      <c r="DH1701" s="331" t="s">
        <v>148</v>
      </c>
      <c r="DI1701" s="552" t="s">
        <v>137</v>
      </c>
      <c r="DJ1701" s="551">
        <v>0</v>
      </c>
      <c r="DK1701" s="552" t="s">
        <v>137</v>
      </c>
      <c r="DL1701" s="171">
        <v>1</v>
      </c>
      <c r="DM1701" s="171">
        <v>0</v>
      </c>
      <c r="DN1701" s="331">
        <v>0</v>
      </c>
      <c r="DO1701" s="552" t="s">
        <v>10609</v>
      </c>
      <c r="DP1701" s="550">
        <v>0</v>
      </c>
      <c r="DQ1701" s="552" t="s">
        <v>137</v>
      </c>
      <c r="DR1701" s="171">
        <v>12</v>
      </c>
      <c r="DS1701" s="171">
        <v>0</v>
      </c>
      <c r="DT1701" s="331">
        <v>0</v>
      </c>
      <c r="DU1701" s="552" t="s">
        <v>10610</v>
      </c>
      <c r="DV1701" s="551">
        <v>0</v>
      </c>
      <c r="DW1701" s="552" t="s">
        <v>137</v>
      </c>
      <c r="DX1701" s="171">
        <v>1</v>
      </c>
      <c r="DY1701" s="171">
        <v>1</v>
      </c>
      <c r="DZ1701" s="331">
        <v>1</v>
      </c>
      <c r="EA1701" s="552"/>
      <c r="EB1701" s="551">
        <v>0</v>
      </c>
      <c r="EC1701" s="552" t="s">
        <v>137</v>
      </c>
      <c r="ED1701" s="171">
        <v>1</v>
      </c>
      <c r="EE1701" s="171">
        <v>0</v>
      </c>
      <c r="EF1701" s="575">
        <v>0</v>
      </c>
      <c r="EG1701" s="552" t="s">
        <v>10609</v>
      </c>
      <c r="EH1701" s="551">
        <v>0</v>
      </c>
      <c r="EI1701" s="552" t="s">
        <v>137</v>
      </c>
      <c r="EJ1701" s="171">
        <v>1</v>
      </c>
      <c r="EK1701" s="171">
        <v>0</v>
      </c>
      <c r="EL1701" s="575">
        <v>0</v>
      </c>
      <c r="EM1701" s="552" t="s">
        <v>10609</v>
      </c>
      <c r="EN1701" s="551">
        <v>1</v>
      </c>
      <c r="EO1701" s="552" t="s">
        <v>13830</v>
      </c>
      <c r="EP1701" s="171">
        <v>0</v>
      </c>
      <c r="EQ1701" s="171">
        <v>0</v>
      </c>
      <c r="ER1701" s="331" t="s">
        <v>148</v>
      </c>
      <c r="ES1701" s="552" t="s">
        <v>137</v>
      </c>
      <c r="ET1701" s="551">
        <v>0</v>
      </c>
      <c r="EU1701" s="552" t="s">
        <v>137</v>
      </c>
      <c r="EV1701" s="171">
        <v>1</v>
      </c>
      <c r="EW1701" s="171">
        <v>0</v>
      </c>
      <c r="EX1701" s="331">
        <v>0</v>
      </c>
      <c r="EY1701" s="552" t="s">
        <v>10609</v>
      </c>
      <c r="EZ1701" s="551">
        <v>1</v>
      </c>
      <c r="FA1701" s="552" t="s">
        <v>13830</v>
      </c>
      <c r="FB1701" s="171">
        <v>0</v>
      </c>
      <c r="FC1701" s="171">
        <v>0</v>
      </c>
      <c r="FD1701" s="331" t="s">
        <v>148</v>
      </c>
      <c r="FE1701" s="552" t="s">
        <v>137</v>
      </c>
      <c r="FF1701" s="551">
        <v>0</v>
      </c>
      <c r="FG1701" s="552" t="s">
        <v>137</v>
      </c>
      <c r="FH1701" s="171">
        <v>0</v>
      </c>
      <c r="FI1701" s="171">
        <v>0</v>
      </c>
      <c r="FJ1701" s="331" t="s">
        <v>148</v>
      </c>
      <c r="FK1701" s="552" t="s">
        <v>137</v>
      </c>
      <c r="FL1701" s="551">
        <v>0</v>
      </c>
      <c r="FM1701" s="552" t="s">
        <v>137</v>
      </c>
      <c r="FN1701" s="171">
        <v>0</v>
      </c>
      <c r="FO1701" s="171">
        <v>0</v>
      </c>
      <c r="FP1701" s="331" t="s">
        <v>148</v>
      </c>
      <c r="FQ1701" s="552" t="s">
        <v>137</v>
      </c>
      <c r="FR1701" s="551">
        <v>0</v>
      </c>
      <c r="FS1701" s="552" t="s">
        <v>137</v>
      </c>
      <c r="FT1701" s="171">
        <v>0</v>
      </c>
      <c r="FU1701" s="171">
        <v>0</v>
      </c>
      <c r="FV1701" s="331" t="s">
        <v>148</v>
      </c>
      <c r="FW1701" s="552" t="s">
        <v>137</v>
      </c>
      <c r="FX1701" s="551">
        <v>0</v>
      </c>
      <c r="FY1701" s="552" t="s">
        <v>137</v>
      </c>
      <c r="FZ1701" s="171">
        <v>0</v>
      </c>
      <c r="GA1701" s="171">
        <v>0</v>
      </c>
      <c r="GB1701" s="331" t="s">
        <v>148</v>
      </c>
      <c r="GC1701" s="552" t="s">
        <v>137</v>
      </c>
      <c r="GD1701" s="551">
        <v>0</v>
      </c>
      <c r="GE1701" s="552" t="s">
        <v>137</v>
      </c>
      <c r="GF1701" s="171">
        <v>1</v>
      </c>
      <c r="GG1701" s="171">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0"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1">
        <v>0</v>
      </c>
      <c r="BQ1702" s="171">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1">
        <v>0</v>
      </c>
      <c r="DG1702" s="171">
        <v>0</v>
      </c>
      <c r="DH1702" s="331" t="s">
        <v>148</v>
      </c>
      <c r="DI1702" s="552" t="s">
        <v>137</v>
      </c>
      <c r="DJ1702" s="551">
        <v>0</v>
      </c>
      <c r="DK1702" s="552" t="s">
        <v>137</v>
      </c>
      <c r="DL1702" s="171">
        <v>1</v>
      </c>
      <c r="DM1702" s="171">
        <v>1</v>
      </c>
      <c r="DN1702" s="331">
        <v>1</v>
      </c>
      <c r="DO1702" s="552" t="s">
        <v>137</v>
      </c>
      <c r="DP1702" s="550">
        <v>0</v>
      </c>
      <c r="DQ1702" s="552" t="s">
        <v>137</v>
      </c>
      <c r="DR1702" s="171">
        <v>15</v>
      </c>
      <c r="DS1702" s="171">
        <v>0</v>
      </c>
      <c r="DT1702" s="331">
        <v>0</v>
      </c>
      <c r="DU1702" s="552" t="s">
        <v>10614</v>
      </c>
      <c r="DV1702" s="551">
        <v>0</v>
      </c>
      <c r="DW1702" s="552" t="s">
        <v>137</v>
      </c>
      <c r="DX1702" s="171">
        <v>0</v>
      </c>
      <c r="DY1702" s="171">
        <v>0</v>
      </c>
      <c r="DZ1702" s="331" t="s">
        <v>148</v>
      </c>
      <c r="EA1702" s="552" t="s">
        <v>137</v>
      </c>
      <c r="EB1702" s="551">
        <v>0</v>
      </c>
      <c r="EC1702" s="552" t="s">
        <v>137</v>
      </c>
      <c r="ED1702" s="171">
        <v>0</v>
      </c>
      <c r="EE1702" s="171">
        <v>0</v>
      </c>
      <c r="EF1702" s="575" t="s">
        <v>148</v>
      </c>
      <c r="EG1702" s="552" t="s">
        <v>137</v>
      </c>
      <c r="EH1702" s="551">
        <v>0</v>
      </c>
      <c r="EI1702" s="552" t="s">
        <v>137</v>
      </c>
      <c r="EJ1702" s="171">
        <v>0</v>
      </c>
      <c r="EK1702" s="171">
        <v>0</v>
      </c>
      <c r="EL1702" s="575" t="s">
        <v>148</v>
      </c>
      <c r="EM1702" s="552" t="s">
        <v>137</v>
      </c>
      <c r="EN1702" s="551">
        <v>0</v>
      </c>
      <c r="EO1702" s="552" t="s">
        <v>137</v>
      </c>
      <c r="EP1702" s="171">
        <v>1</v>
      </c>
      <c r="EQ1702" s="171">
        <v>0</v>
      </c>
      <c r="ER1702" s="331">
        <v>0</v>
      </c>
      <c r="ES1702" s="552" t="s">
        <v>10615</v>
      </c>
      <c r="ET1702" s="551">
        <v>1</v>
      </c>
      <c r="EU1702" s="552" t="s">
        <v>15700</v>
      </c>
      <c r="EV1702" s="171">
        <v>4</v>
      </c>
      <c r="EW1702" s="171">
        <v>3</v>
      </c>
      <c r="EX1702" s="331">
        <v>0.75</v>
      </c>
      <c r="EY1702" s="552" t="s">
        <v>10615</v>
      </c>
      <c r="EZ1702" s="551">
        <v>1</v>
      </c>
      <c r="FA1702" s="552" t="s">
        <v>15701</v>
      </c>
      <c r="FB1702" s="171">
        <v>0</v>
      </c>
      <c r="FC1702" s="171">
        <v>0</v>
      </c>
      <c r="FD1702" s="331" t="s">
        <v>148</v>
      </c>
      <c r="FE1702" s="552" t="s">
        <v>137</v>
      </c>
      <c r="FF1702" s="551">
        <v>0</v>
      </c>
      <c r="FG1702" s="552" t="s">
        <v>137</v>
      </c>
      <c r="FH1702" s="171">
        <v>0</v>
      </c>
      <c r="FI1702" s="171">
        <v>0</v>
      </c>
      <c r="FJ1702" s="331" t="s">
        <v>148</v>
      </c>
      <c r="FK1702" s="552" t="s">
        <v>137</v>
      </c>
      <c r="FL1702" s="551">
        <v>0</v>
      </c>
      <c r="FM1702" s="552" t="s">
        <v>137</v>
      </c>
      <c r="FN1702" s="171">
        <v>0</v>
      </c>
      <c r="FO1702" s="171">
        <v>0</v>
      </c>
      <c r="FP1702" s="331" t="s">
        <v>148</v>
      </c>
      <c r="FQ1702" s="552" t="s">
        <v>137</v>
      </c>
      <c r="FR1702" s="551">
        <v>0</v>
      </c>
      <c r="FS1702" s="552" t="s">
        <v>137</v>
      </c>
      <c r="FT1702" s="171">
        <v>0</v>
      </c>
      <c r="FU1702" s="171">
        <v>0</v>
      </c>
      <c r="FV1702" s="331" t="s">
        <v>148</v>
      </c>
      <c r="FW1702" s="552" t="s">
        <v>137</v>
      </c>
      <c r="FX1702" s="551">
        <v>0</v>
      </c>
      <c r="FY1702" s="552" t="s">
        <v>137</v>
      </c>
      <c r="FZ1702" s="171">
        <v>1</v>
      </c>
      <c r="GA1702" s="171">
        <v>1</v>
      </c>
      <c r="GB1702" s="331">
        <v>1</v>
      </c>
      <c r="GC1702" s="552" t="s">
        <v>137</v>
      </c>
      <c r="GD1702" s="551">
        <v>0</v>
      </c>
      <c r="GE1702" s="552" t="s">
        <v>137</v>
      </c>
      <c r="GF1702" s="171">
        <v>0</v>
      </c>
      <c r="GG1702" s="171">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0"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1">
        <v>1</v>
      </c>
      <c r="BQ1703" s="171">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1">
        <v>0</v>
      </c>
      <c r="DG1703" s="171">
        <v>0</v>
      </c>
      <c r="DH1703" s="331" t="s">
        <v>148</v>
      </c>
      <c r="DI1703" s="552" t="s">
        <v>137</v>
      </c>
      <c r="DJ1703" s="551">
        <v>0</v>
      </c>
      <c r="DK1703" s="552" t="s">
        <v>137</v>
      </c>
      <c r="DL1703" s="171">
        <v>0</v>
      </c>
      <c r="DM1703" s="171">
        <v>0</v>
      </c>
      <c r="DN1703" s="331" t="s">
        <v>148</v>
      </c>
      <c r="DO1703" s="552" t="s">
        <v>137</v>
      </c>
      <c r="DP1703" s="550">
        <v>0</v>
      </c>
      <c r="DQ1703" s="552" t="s">
        <v>137</v>
      </c>
      <c r="DR1703" s="171">
        <v>12</v>
      </c>
      <c r="DS1703" s="171">
        <v>0</v>
      </c>
      <c r="DT1703" s="331">
        <v>0</v>
      </c>
      <c r="DU1703" s="552" t="s">
        <v>10616</v>
      </c>
      <c r="DV1703" s="551">
        <v>0</v>
      </c>
      <c r="DW1703" s="552" t="s">
        <v>137</v>
      </c>
      <c r="DX1703" s="171">
        <v>0</v>
      </c>
      <c r="DY1703" s="171">
        <v>0</v>
      </c>
      <c r="DZ1703" s="331" t="s">
        <v>148</v>
      </c>
      <c r="EA1703" s="552" t="s">
        <v>137</v>
      </c>
      <c r="EB1703" s="551">
        <v>0</v>
      </c>
      <c r="EC1703" s="552" t="s">
        <v>137</v>
      </c>
      <c r="ED1703" s="171">
        <v>1</v>
      </c>
      <c r="EE1703" s="171">
        <v>0</v>
      </c>
      <c r="EF1703" s="575">
        <v>0</v>
      </c>
      <c r="EG1703" s="552" t="s">
        <v>10617</v>
      </c>
      <c r="EH1703" s="551">
        <v>0</v>
      </c>
      <c r="EI1703" s="552" t="s">
        <v>137</v>
      </c>
      <c r="EJ1703" s="171">
        <v>1</v>
      </c>
      <c r="EK1703" s="171">
        <v>0</v>
      </c>
      <c r="EL1703" s="575">
        <v>0</v>
      </c>
      <c r="EM1703" s="552" t="s">
        <v>19047</v>
      </c>
      <c r="EN1703" s="551">
        <v>1</v>
      </c>
      <c r="EO1703" s="552" t="s">
        <v>19047</v>
      </c>
      <c r="EP1703" s="171">
        <v>1</v>
      </c>
      <c r="EQ1703" s="171">
        <v>0</v>
      </c>
      <c r="ER1703" s="331">
        <v>0</v>
      </c>
      <c r="ES1703" s="552" t="s">
        <v>10618</v>
      </c>
      <c r="ET1703" s="551">
        <v>1</v>
      </c>
      <c r="EU1703" s="552" t="s">
        <v>10618</v>
      </c>
      <c r="EV1703" s="171">
        <v>2</v>
      </c>
      <c r="EW1703" s="171">
        <v>0</v>
      </c>
      <c r="EX1703" s="331">
        <v>0</v>
      </c>
      <c r="EY1703" s="552" t="s">
        <v>13831</v>
      </c>
      <c r="EZ1703" s="551">
        <v>2</v>
      </c>
      <c r="FA1703" s="552" t="s">
        <v>13831</v>
      </c>
      <c r="FB1703" s="171">
        <v>0</v>
      </c>
      <c r="FC1703" s="171">
        <v>0</v>
      </c>
      <c r="FD1703" s="331" t="s">
        <v>148</v>
      </c>
      <c r="FE1703" s="552" t="s">
        <v>137</v>
      </c>
      <c r="FF1703" s="551">
        <v>0</v>
      </c>
      <c r="FG1703" s="552" t="s">
        <v>137</v>
      </c>
      <c r="FH1703" s="171">
        <v>1</v>
      </c>
      <c r="FI1703" s="171">
        <v>1</v>
      </c>
      <c r="FJ1703" s="331">
        <v>1</v>
      </c>
      <c r="FK1703" s="552" t="s">
        <v>137</v>
      </c>
      <c r="FL1703" s="551">
        <v>0</v>
      </c>
      <c r="FM1703" s="552" t="s">
        <v>137</v>
      </c>
      <c r="FN1703" s="171">
        <v>0</v>
      </c>
      <c r="FO1703" s="171">
        <v>0</v>
      </c>
      <c r="FP1703" s="331" t="s">
        <v>148</v>
      </c>
      <c r="FQ1703" s="552" t="s">
        <v>137</v>
      </c>
      <c r="FR1703" s="551">
        <v>0</v>
      </c>
      <c r="FS1703" s="552" t="s">
        <v>137</v>
      </c>
      <c r="FT1703" s="171">
        <v>0</v>
      </c>
      <c r="FU1703" s="171">
        <v>0</v>
      </c>
      <c r="FV1703" s="331" t="s">
        <v>148</v>
      </c>
      <c r="FW1703" s="552" t="s">
        <v>137</v>
      </c>
      <c r="FX1703" s="551">
        <v>0</v>
      </c>
      <c r="FY1703" s="552" t="s">
        <v>137</v>
      </c>
      <c r="FZ1703" s="171">
        <v>1</v>
      </c>
      <c r="GA1703" s="171">
        <v>0</v>
      </c>
      <c r="GB1703" s="331">
        <v>0</v>
      </c>
      <c r="GC1703" s="552" t="s">
        <v>10619</v>
      </c>
      <c r="GD1703" s="551">
        <v>1</v>
      </c>
      <c r="GE1703" s="552" t="s">
        <v>10619</v>
      </c>
      <c r="GF1703" s="171">
        <v>0</v>
      </c>
      <c r="GG1703" s="171">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0"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1">
        <v>0</v>
      </c>
      <c r="BQ1704" s="171">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1">
        <v>0</v>
      </c>
      <c r="DG1704" s="171">
        <v>0</v>
      </c>
      <c r="DH1704" s="331" t="s">
        <v>148</v>
      </c>
      <c r="DI1704" s="552" t="s">
        <v>137</v>
      </c>
      <c r="DJ1704" s="551">
        <v>0</v>
      </c>
      <c r="DK1704" s="552" t="s">
        <v>137</v>
      </c>
      <c r="DL1704" s="171">
        <v>1</v>
      </c>
      <c r="DM1704" s="171">
        <v>0</v>
      </c>
      <c r="DN1704" s="331">
        <v>0</v>
      </c>
      <c r="DO1704" s="552" t="s">
        <v>3737</v>
      </c>
      <c r="DP1704" s="550">
        <v>0</v>
      </c>
      <c r="DQ1704" s="552" t="s">
        <v>137</v>
      </c>
      <c r="DR1704" s="171">
        <v>16</v>
      </c>
      <c r="DS1704" s="171">
        <v>0</v>
      </c>
      <c r="DT1704" s="331">
        <v>0</v>
      </c>
      <c r="DU1704" s="552" t="s">
        <v>10621</v>
      </c>
      <c r="DV1704" s="551">
        <v>0</v>
      </c>
      <c r="DW1704" s="552" t="s">
        <v>137</v>
      </c>
      <c r="DX1704" s="171">
        <v>5</v>
      </c>
      <c r="DY1704" s="171">
        <v>0</v>
      </c>
      <c r="DZ1704" s="331">
        <v>0</v>
      </c>
      <c r="EA1704" s="552" t="s">
        <v>10622</v>
      </c>
      <c r="EB1704" s="551">
        <v>0</v>
      </c>
      <c r="EC1704" s="552" t="s">
        <v>137</v>
      </c>
      <c r="ED1704" s="171">
        <v>1</v>
      </c>
      <c r="EE1704" s="171">
        <v>0</v>
      </c>
      <c r="EF1704" s="575">
        <v>0</v>
      </c>
      <c r="EG1704" s="552" t="s">
        <v>10621</v>
      </c>
      <c r="EH1704" s="551">
        <v>0</v>
      </c>
      <c r="EI1704" s="552" t="s">
        <v>137</v>
      </c>
      <c r="EJ1704" s="171">
        <v>1</v>
      </c>
      <c r="EK1704" s="171">
        <v>1</v>
      </c>
      <c r="EL1704" s="575">
        <v>1</v>
      </c>
      <c r="EM1704" s="552" t="s">
        <v>137</v>
      </c>
      <c r="EN1704" s="551">
        <v>0</v>
      </c>
      <c r="EO1704" s="552" t="s">
        <v>137</v>
      </c>
      <c r="EP1704" s="171">
        <v>1</v>
      </c>
      <c r="EQ1704" s="171">
        <v>1</v>
      </c>
      <c r="ER1704" s="331">
        <v>1</v>
      </c>
      <c r="ES1704" s="552" t="s">
        <v>137</v>
      </c>
      <c r="ET1704" s="551">
        <v>0</v>
      </c>
      <c r="EU1704" s="552" t="s">
        <v>137</v>
      </c>
      <c r="EV1704" s="171">
        <v>1</v>
      </c>
      <c r="EW1704" s="171">
        <v>1</v>
      </c>
      <c r="EX1704" s="331">
        <v>1</v>
      </c>
      <c r="EY1704" s="552"/>
      <c r="EZ1704" s="551"/>
      <c r="FA1704" s="552"/>
      <c r="FB1704" s="171">
        <v>0</v>
      </c>
      <c r="FC1704" s="171">
        <v>0</v>
      </c>
      <c r="FD1704" s="331" t="s">
        <v>148</v>
      </c>
      <c r="FE1704" s="552" t="s">
        <v>137</v>
      </c>
      <c r="FF1704" s="551">
        <v>0</v>
      </c>
      <c r="FG1704" s="552" t="s">
        <v>137</v>
      </c>
      <c r="FH1704" s="171">
        <v>0</v>
      </c>
      <c r="FI1704" s="171">
        <v>0</v>
      </c>
      <c r="FJ1704" s="331" t="s">
        <v>148</v>
      </c>
      <c r="FK1704" s="552" t="s">
        <v>137</v>
      </c>
      <c r="FL1704" s="551">
        <v>0</v>
      </c>
      <c r="FM1704" s="552" t="s">
        <v>137</v>
      </c>
      <c r="FN1704" s="171">
        <v>0</v>
      </c>
      <c r="FO1704" s="171">
        <v>0</v>
      </c>
      <c r="FP1704" s="331" t="s">
        <v>148</v>
      </c>
      <c r="FQ1704" s="552" t="s">
        <v>137</v>
      </c>
      <c r="FR1704" s="551">
        <v>0</v>
      </c>
      <c r="FS1704" s="552" t="s">
        <v>137</v>
      </c>
      <c r="FT1704" s="171">
        <v>0</v>
      </c>
      <c r="FU1704" s="171">
        <v>0</v>
      </c>
      <c r="FV1704" s="331" t="s">
        <v>148</v>
      </c>
      <c r="FW1704" s="552" t="s">
        <v>137</v>
      </c>
      <c r="FX1704" s="551">
        <v>0</v>
      </c>
      <c r="FY1704" s="552" t="s">
        <v>137</v>
      </c>
      <c r="FZ1704" s="171">
        <v>1</v>
      </c>
      <c r="GA1704" s="171">
        <v>1</v>
      </c>
      <c r="GB1704" s="331">
        <v>1</v>
      </c>
      <c r="GC1704" s="552" t="s">
        <v>137</v>
      </c>
      <c r="GD1704" s="551">
        <v>0</v>
      </c>
      <c r="GE1704" s="552" t="s">
        <v>137</v>
      </c>
      <c r="GF1704" s="171">
        <v>1</v>
      </c>
      <c r="GG1704" s="171">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0"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1">
        <v>0</v>
      </c>
      <c r="BQ1705" s="171">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1">
        <v>0</v>
      </c>
      <c r="DG1705" s="171">
        <v>0</v>
      </c>
      <c r="DH1705" s="331" t="s">
        <v>148</v>
      </c>
      <c r="DI1705" s="552" t="s">
        <v>137</v>
      </c>
      <c r="DJ1705" s="551">
        <v>0</v>
      </c>
      <c r="DK1705" s="552" t="s">
        <v>137</v>
      </c>
      <c r="DL1705" s="171">
        <v>0</v>
      </c>
      <c r="DM1705" s="171">
        <v>0</v>
      </c>
      <c r="DN1705" s="331" t="s">
        <v>148</v>
      </c>
      <c r="DO1705" s="552" t="s">
        <v>137</v>
      </c>
      <c r="DP1705" s="550">
        <v>0</v>
      </c>
      <c r="DQ1705" s="552" t="s">
        <v>137</v>
      </c>
      <c r="DR1705" s="171">
        <v>9</v>
      </c>
      <c r="DS1705" s="171">
        <v>0</v>
      </c>
      <c r="DT1705" s="331">
        <v>0</v>
      </c>
      <c r="DU1705" s="552" t="s">
        <v>11946</v>
      </c>
      <c r="DV1705" s="551">
        <v>0</v>
      </c>
      <c r="DW1705" s="552" t="s">
        <v>137</v>
      </c>
      <c r="DX1705" s="171">
        <v>0</v>
      </c>
      <c r="DY1705" s="171">
        <v>0</v>
      </c>
      <c r="DZ1705" s="331" t="s">
        <v>148</v>
      </c>
      <c r="EA1705" s="552" t="s">
        <v>137</v>
      </c>
      <c r="EB1705" s="551">
        <v>0</v>
      </c>
      <c r="EC1705" s="552" t="s">
        <v>137</v>
      </c>
      <c r="ED1705" s="171">
        <v>1</v>
      </c>
      <c r="EE1705" s="171">
        <v>0</v>
      </c>
      <c r="EF1705" s="575">
        <v>0</v>
      </c>
      <c r="EG1705" s="552" t="s">
        <v>11946</v>
      </c>
      <c r="EH1705" s="551">
        <v>0</v>
      </c>
      <c r="EI1705" s="552" t="s">
        <v>137</v>
      </c>
      <c r="EJ1705" s="171">
        <v>0</v>
      </c>
      <c r="EK1705" s="171">
        <v>0</v>
      </c>
      <c r="EL1705" s="575" t="s">
        <v>148</v>
      </c>
      <c r="EM1705" s="552" t="s">
        <v>137</v>
      </c>
      <c r="EN1705" s="551">
        <v>0</v>
      </c>
      <c r="EO1705" s="552" t="s">
        <v>137</v>
      </c>
      <c r="EP1705" s="171">
        <v>1</v>
      </c>
      <c r="EQ1705" s="171">
        <v>0</v>
      </c>
      <c r="ER1705" s="331">
        <v>0</v>
      </c>
      <c r="ES1705" s="552" t="s">
        <v>10625</v>
      </c>
      <c r="ET1705" s="551">
        <v>1</v>
      </c>
      <c r="EU1705" s="552" t="s">
        <v>10626</v>
      </c>
      <c r="EV1705" s="171">
        <v>2</v>
      </c>
      <c r="EW1705" s="171">
        <v>2</v>
      </c>
      <c r="EX1705" s="331">
        <v>1</v>
      </c>
      <c r="EY1705" s="552" t="s">
        <v>137</v>
      </c>
      <c r="EZ1705" s="551">
        <v>0</v>
      </c>
      <c r="FA1705" s="552" t="s">
        <v>137</v>
      </c>
      <c r="FB1705" s="171">
        <v>0</v>
      </c>
      <c r="FC1705" s="171">
        <v>0</v>
      </c>
      <c r="FD1705" s="331" t="s">
        <v>148</v>
      </c>
      <c r="FE1705" s="552" t="s">
        <v>137</v>
      </c>
      <c r="FF1705" s="551">
        <v>0</v>
      </c>
      <c r="FG1705" s="552" t="s">
        <v>137</v>
      </c>
      <c r="FH1705" s="171">
        <v>0</v>
      </c>
      <c r="FI1705" s="171">
        <v>0</v>
      </c>
      <c r="FJ1705" s="331" t="s">
        <v>148</v>
      </c>
      <c r="FK1705" s="552" t="s">
        <v>137</v>
      </c>
      <c r="FL1705" s="551">
        <v>0</v>
      </c>
      <c r="FM1705" s="552" t="s">
        <v>137</v>
      </c>
      <c r="FN1705" s="171">
        <v>0</v>
      </c>
      <c r="FO1705" s="171">
        <v>0</v>
      </c>
      <c r="FP1705" s="331" t="s">
        <v>148</v>
      </c>
      <c r="FQ1705" s="552" t="s">
        <v>137</v>
      </c>
      <c r="FR1705" s="551">
        <v>0</v>
      </c>
      <c r="FS1705" s="552" t="s">
        <v>137</v>
      </c>
      <c r="FT1705" s="171">
        <v>0</v>
      </c>
      <c r="FU1705" s="171">
        <v>0</v>
      </c>
      <c r="FV1705" s="331" t="s">
        <v>148</v>
      </c>
      <c r="FW1705" s="552" t="s">
        <v>137</v>
      </c>
      <c r="FX1705" s="551">
        <v>0</v>
      </c>
      <c r="FY1705" s="552" t="s">
        <v>137</v>
      </c>
      <c r="FZ1705" s="171">
        <v>1</v>
      </c>
      <c r="GA1705" s="171">
        <v>1</v>
      </c>
      <c r="GB1705" s="331">
        <v>1</v>
      </c>
      <c r="GC1705" s="552" t="s">
        <v>137</v>
      </c>
      <c r="GD1705" s="551">
        <v>0</v>
      </c>
      <c r="GE1705" s="552" t="s">
        <v>137</v>
      </c>
      <c r="GF1705" s="171">
        <v>0</v>
      </c>
      <c r="GG1705" s="171">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0"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1">
        <v>0</v>
      </c>
      <c r="BQ1706" s="171">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1">
        <v>0</v>
      </c>
      <c r="DG1706" s="171">
        <v>0</v>
      </c>
      <c r="DH1706" s="331" t="s">
        <v>148</v>
      </c>
      <c r="DI1706" s="552" t="s">
        <v>137</v>
      </c>
      <c r="DJ1706" s="551">
        <v>0</v>
      </c>
      <c r="DK1706" s="552" t="s">
        <v>137</v>
      </c>
      <c r="DL1706" s="171">
        <v>0</v>
      </c>
      <c r="DM1706" s="171">
        <v>0</v>
      </c>
      <c r="DN1706" s="331" t="s">
        <v>148</v>
      </c>
      <c r="DO1706" s="552" t="s">
        <v>137</v>
      </c>
      <c r="DP1706" s="550">
        <v>0</v>
      </c>
      <c r="DQ1706" s="552" t="s">
        <v>137</v>
      </c>
      <c r="DR1706" s="171">
        <v>15</v>
      </c>
      <c r="DS1706" s="171">
        <v>0</v>
      </c>
      <c r="DT1706" s="331">
        <v>0</v>
      </c>
      <c r="DU1706" s="552" t="s">
        <v>10630</v>
      </c>
      <c r="DV1706" s="551">
        <v>0</v>
      </c>
      <c r="DW1706" s="552" t="s">
        <v>137</v>
      </c>
      <c r="DX1706" s="171">
        <v>0</v>
      </c>
      <c r="DY1706" s="171">
        <v>0</v>
      </c>
      <c r="DZ1706" s="331" t="s">
        <v>148</v>
      </c>
      <c r="EA1706" s="552" t="s">
        <v>137</v>
      </c>
      <c r="EB1706" s="551">
        <v>0</v>
      </c>
      <c r="EC1706" s="552" t="s">
        <v>137</v>
      </c>
      <c r="ED1706" s="171">
        <v>0</v>
      </c>
      <c r="EE1706" s="171">
        <v>0</v>
      </c>
      <c r="EF1706" s="575" t="s">
        <v>148</v>
      </c>
      <c r="EG1706" s="552" t="s">
        <v>137</v>
      </c>
      <c r="EH1706" s="551">
        <v>0</v>
      </c>
      <c r="EI1706" s="552" t="s">
        <v>137</v>
      </c>
      <c r="EJ1706" s="171">
        <v>1</v>
      </c>
      <c r="EK1706" s="171">
        <v>0</v>
      </c>
      <c r="EL1706" s="575">
        <v>0</v>
      </c>
      <c r="EM1706" s="552" t="s">
        <v>10631</v>
      </c>
      <c r="EN1706" s="551">
        <v>1</v>
      </c>
      <c r="EO1706" s="552" t="s">
        <v>10631</v>
      </c>
      <c r="EP1706" s="171">
        <v>1</v>
      </c>
      <c r="EQ1706" s="171">
        <v>0</v>
      </c>
      <c r="ER1706" s="331">
        <v>0</v>
      </c>
      <c r="ES1706" s="552" t="s">
        <v>10631</v>
      </c>
      <c r="ET1706" s="551">
        <v>1</v>
      </c>
      <c r="EU1706" s="552" t="s">
        <v>10632</v>
      </c>
      <c r="EV1706" s="171">
        <v>5</v>
      </c>
      <c r="EW1706" s="171">
        <v>4</v>
      </c>
      <c r="EX1706" s="331">
        <v>0.8</v>
      </c>
      <c r="EY1706" s="552" t="s">
        <v>13832</v>
      </c>
      <c r="EZ1706" s="551">
        <v>1</v>
      </c>
      <c r="FA1706" s="552" t="s">
        <v>13832</v>
      </c>
      <c r="FB1706" s="171">
        <v>1</v>
      </c>
      <c r="FC1706" s="171">
        <v>0</v>
      </c>
      <c r="FD1706" s="331">
        <v>0</v>
      </c>
      <c r="FE1706" s="552" t="s">
        <v>234</v>
      </c>
      <c r="FF1706" s="551">
        <v>1</v>
      </c>
      <c r="FG1706" s="552" t="s">
        <v>234</v>
      </c>
      <c r="FH1706" s="171">
        <v>0</v>
      </c>
      <c r="FI1706" s="171">
        <v>0</v>
      </c>
      <c r="FJ1706" s="331" t="s">
        <v>148</v>
      </c>
      <c r="FK1706" s="552" t="s">
        <v>137</v>
      </c>
      <c r="FL1706" s="551">
        <v>0</v>
      </c>
      <c r="FM1706" s="552" t="s">
        <v>137</v>
      </c>
      <c r="FN1706" s="171">
        <v>0</v>
      </c>
      <c r="FO1706" s="171">
        <v>0</v>
      </c>
      <c r="FP1706" s="331" t="s">
        <v>148</v>
      </c>
      <c r="FQ1706" s="552" t="s">
        <v>137</v>
      </c>
      <c r="FR1706" s="551">
        <v>0</v>
      </c>
      <c r="FS1706" s="552" t="s">
        <v>137</v>
      </c>
      <c r="FT1706" s="171">
        <v>0</v>
      </c>
      <c r="FU1706" s="171">
        <v>0</v>
      </c>
      <c r="FV1706" s="331" t="s">
        <v>148</v>
      </c>
      <c r="FW1706" s="552" t="s">
        <v>137</v>
      </c>
      <c r="FX1706" s="551">
        <v>0</v>
      </c>
      <c r="FY1706" s="552" t="s">
        <v>137</v>
      </c>
      <c r="FZ1706" s="171">
        <v>2</v>
      </c>
      <c r="GA1706" s="171">
        <v>2</v>
      </c>
      <c r="GB1706" s="331">
        <v>1</v>
      </c>
      <c r="GC1706" s="552" t="s">
        <v>137</v>
      </c>
      <c r="GD1706" s="551">
        <v>0</v>
      </c>
      <c r="GE1706" s="552" t="s">
        <v>137</v>
      </c>
      <c r="GF1706" s="171">
        <v>0</v>
      </c>
      <c r="GG1706" s="171">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0"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1">
        <v>1</v>
      </c>
      <c r="BQ1707" s="171">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1">
        <v>0</v>
      </c>
      <c r="DG1707" s="171">
        <v>0</v>
      </c>
      <c r="DH1707" s="331" t="s">
        <v>148</v>
      </c>
      <c r="DI1707" s="552" t="s">
        <v>137</v>
      </c>
      <c r="DJ1707" s="551">
        <v>0</v>
      </c>
      <c r="DK1707" s="552" t="s">
        <v>137</v>
      </c>
      <c r="DL1707" s="171">
        <v>0</v>
      </c>
      <c r="DM1707" s="171">
        <v>0</v>
      </c>
      <c r="DN1707" s="331" t="s">
        <v>148</v>
      </c>
      <c r="DO1707" s="552" t="s">
        <v>137</v>
      </c>
      <c r="DP1707" s="550">
        <v>0</v>
      </c>
      <c r="DQ1707" s="552" t="s">
        <v>137</v>
      </c>
      <c r="DR1707" s="171">
        <v>8</v>
      </c>
      <c r="DS1707" s="171">
        <v>0</v>
      </c>
      <c r="DT1707" s="331">
        <v>0</v>
      </c>
      <c r="DU1707" s="552" t="s">
        <v>16715</v>
      </c>
      <c r="DV1707" s="551">
        <v>0</v>
      </c>
      <c r="DW1707" s="552" t="s">
        <v>137</v>
      </c>
      <c r="DX1707" s="171">
        <v>1</v>
      </c>
      <c r="DY1707" s="171">
        <v>1</v>
      </c>
      <c r="DZ1707" s="331">
        <v>1</v>
      </c>
      <c r="EA1707" s="552" t="s">
        <v>137</v>
      </c>
      <c r="EB1707" s="551">
        <v>0</v>
      </c>
      <c r="EC1707" s="552" t="s">
        <v>137</v>
      </c>
      <c r="ED1707" s="171">
        <v>3</v>
      </c>
      <c r="EE1707" s="171">
        <v>0</v>
      </c>
      <c r="EF1707" s="575">
        <v>0</v>
      </c>
      <c r="EG1707" s="552" t="s">
        <v>16716</v>
      </c>
      <c r="EH1707" s="551">
        <v>1</v>
      </c>
      <c r="EI1707" s="552" t="s">
        <v>19053</v>
      </c>
      <c r="EJ1707" s="171">
        <v>1</v>
      </c>
      <c r="EK1707" s="171">
        <v>0</v>
      </c>
      <c r="EL1707" s="575">
        <v>0</v>
      </c>
      <c r="EM1707" s="552" t="s">
        <v>16717</v>
      </c>
      <c r="EN1707" s="551">
        <v>1</v>
      </c>
      <c r="EO1707" s="552" t="s">
        <v>16718</v>
      </c>
      <c r="EP1707" s="171">
        <v>0</v>
      </c>
      <c r="EQ1707" s="171">
        <v>0</v>
      </c>
      <c r="ER1707" s="331" t="s">
        <v>148</v>
      </c>
      <c r="ES1707" s="552" t="s">
        <v>137</v>
      </c>
      <c r="ET1707" s="551">
        <v>0</v>
      </c>
      <c r="EU1707" s="552" t="s">
        <v>137</v>
      </c>
      <c r="EV1707" s="171">
        <v>11</v>
      </c>
      <c r="EW1707" s="171">
        <v>10</v>
      </c>
      <c r="EX1707" s="331">
        <v>0.90909090909090906</v>
      </c>
      <c r="EY1707" s="552" t="s">
        <v>19054</v>
      </c>
      <c r="EZ1707" s="551">
        <v>1</v>
      </c>
      <c r="FA1707" s="552" t="s">
        <v>16719</v>
      </c>
      <c r="FB1707" s="171">
        <v>0</v>
      </c>
      <c r="FC1707" s="171">
        <v>0</v>
      </c>
      <c r="FD1707" s="331" t="s">
        <v>148</v>
      </c>
      <c r="FE1707" s="552" t="s">
        <v>137</v>
      </c>
      <c r="FF1707" s="551">
        <v>0</v>
      </c>
      <c r="FG1707" s="552" t="s">
        <v>137</v>
      </c>
      <c r="FH1707" s="171">
        <v>1</v>
      </c>
      <c r="FI1707" s="171">
        <v>1</v>
      </c>
      <c r="FJ1707" s="331">
        <v>1</v>
      </c>
      <c r="FK1707" s="552" t="s">
        <v>137</v>
      </c>
      <c r="FL1707" s="551">
        <v>0</v>
      </c>
      <c r="FM1707" s="552" t="s">
        <v>137</v>
      </c>
      <c r="FN1707" s="171">
        <v>0</v>
      </c>
      <c r="FO1707" s="171">
        <v>0</v>
      </c>
      <c r="FP1707" s="331" t="s">
        <v>148</v>
      </c>
      <c r="FQ1707" s="552" t="s">
        <v>137</v>
      </c>
      <c r="FR1707" s="551">
        <v>0</v>
      </c>
      <c r="FS1707" s="552" t="s">
        <v>137</v>
      </c>
      <c r="FT1707" s="171">
        <v>0</v>
      </c>
      <c r="FU1707" s="171">
        <v>0</v>
      </c>
      <c r="FV1707" s="331" t="s">
        <v>148</v>
      </c>
      <c r="FW1707" s="552" t="s">
        <v>137</v>
      </c>
      <c r="FX1707" s="551">
        <v>0</v>
      </c>
      <c r="FY1707" s="552" t="s">
        <v>137</v>
      </c>
      <c r="FZ1707" s="171">
        <v>1</v>
      </c>
      <c r="GA1707" s="171">
        <v>0</v>
      </c>
      <c r="GB1707" s="331">
        <v>0</v>
      </c>
      <c r="GC1707" s="552" t="s">
        <v>16720</v>
      </c>
      <c r="GD1707" s="551">
        <v>1</v>
      </c>
      <c r="GE1707" s="552" t="s">
        <v>16721</v>
      </c>
      <c r="GF1707" s="171">
        <v>1</v>
      </c>
      <c r="GG1707" s="171">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0"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1">
        <v>1</v>
      </c>
      <c r="BQ1708" s="171">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1">
        <v>0</v>
      </c>
      <c r="DG1708" s="171">
        <v>0</v>
      </c>
      <c r="DH1708" s="331" t="s">
        <v>148</v>
      </c>
      <c r="DI1708" s="552" t="s">
        <v>137</v>
      </c>
      <c r="DJ1708" s="551">
        <v>0</v>
      </c>
      <c r="DK1708" s="552" t="s">
        <v>137</v>
      </c>
      <c r="DL1708" s="171">
        <v>0</v>
      </c>
      <c r="DM1708" s="171">
        <v>0</v>
      </c>
      <c r="DN1708" s="331" t="s">
        <v>148</v>
      </c>
      <c r="DO1708" s="552" t="s">
        <v>137</v>
      </c>
      <c r="DP1708" s="550">
        <v>0</v>
      </c>
      <c r="DQ1708" s="552" t="s">
        <v>137</v>
      </c>
      <c r="DR1708" s="171">
        <v>8</v>
      </c>
      <c r="DS1708" s="171">
        <v>0</v>
      </c>
      <c r="DT1708" s="331">
        <v>0</v>
      </c>
      <c r="DU1708" s="552" t="s">
        <v>10638</v>
      </c>
      <c r="DV1708" s="551">
        <v>0</v>
      </c>
      <c r="DW1708" s="552" t="s">
        <v>137</v>
      </c>
      <c r="DX1708" s="171">
        <v>0</v>
      </c>
      <c r="DY1708" s="171">
        <v>0</v>
      </c>
      <c r="DZ1708" s="331" t="s">
        <v>148</v>
      </c>
      <c r="EA1708" s="552" t="s">
        <v>137</v>
      </c>
      <c r="EB1708" s="551">
        <v>0</v>
      </c>
      <c r="EC1708" s="552" t="s">
        <v>137</v>
      </c>
      <c r="ED1708" s="171">
        <v>0</v>
      </c>
      <c r="EE1708" s="171">
        <v>0</v>
      </c>
      <c r="EF1708" s="575" t="s">
        <v>148</v>
      </c>
      <c r="EG1708" s="552" t="s">
        <v>137</v>
      </c>
      <c r="EH1708" s="551">
        <v>0</v>
      </c>
      <c r="EI1708" s="552" t="s">
        <v>137</v>
      </c>
      <c r="EJ1708" s="171">
        <v>0</v>
      </c>
      <c r="EK1708" s="171">
        <v>0</v>
      </c>
      <c r="EL1708" s="575" t="s">
        <v>148</v>
      </c>
      <c r="EM1708" s="552" t="s">
        <v>137</v>
      </c>
      <c r="EN1708" s="551">
        <v>0</v>
      </c>
      <c r="EO1708" s="552" t="s">
        <v>137</v>
      </c>
      <c r="EP1708" s="171">
        <v>0</v>
      </c>
      <c r="EQ1708" s="171">
        <v>0</v>
      </c>
      <c r="ER1708" s="331" t="s">
        <v>148</v>
      </c>
      <c r="ES1708" s="552" t="s">
        <v>137</v>
      </c>
      <c r="ET1708" s="551">
        <v>0</v>
      </c>
      <c r="EU1708" s="552" t="s">
        <v>137</v>
      </c>
      <c r="EV1708" s="171">
        <v>8</v>
      </c>
      <c r="EW1708" s="171">
        <v>8</v>
      </c>
      <c r="EX1708" s="331">
        <v>1</v>
      </c>
      <c r="EY1708" s="552" t="s">
        <v>137</v>
      </c>
      <c r="EZ1708" s="551">
        <v>0</v>
      </c>
      <c r="FA1708" s="552" t="s">
        <v>137</v>
      </c>
      <c r="FB1708" s="171">
        <v>0</v>
      </c>
      <c r="FC1708" s="171">
        <v>0</v>
      </c>
      <c r="FD1708" s="331" t="s">
        <v>148</v>
      </c>
      <c r="FE1708" s="552" t="s">
        <v>137</v>
      </c>
      <c r="FF1708" s="551">
        <v>0</v>
      </c>
      <c r="FG1708" s="552" t="s">
        <v>137</v>
      </c>
      <c r="FH1708" s="171">
        <v>0</v>
      </c>
      <c r="FI1708" s="171">
        <v>0</v>
      </c>
      <c r="FJ1708" s="331" t="s">
        <v>148</v>
      </c>
      <c r="FK1708" s="552" t="s">
        <v>137</v>
      </c>
      <c r="FL1708" s="551">
        <v>0</v>
      </c>
      <c r="FM1708" s="552" t="s">
        <v>137</v>
      </c>
      <c r="FN1708" s="171">
        <v>0</v>
      </c>
      <c r="FO1708" s="171">
        <v>0</v>
      </c>
      <c r="FP1708" s="331" t="s">
        <v>148</v>
      </c>
      <c r="FQ1708" s="552" t="s">
        <v>137</v>
      </c>
      <c r="FR1708" s="551">
        <v>0</v>
      </c>
      <c r="FS1708" s="552" t="s">
        <v>137</v>
      </c>
      <c r="FT1708" s="171">
        <v>0</v>
      </c>
      <c r="FU1708" s="171">
        <v>0</v>
      </c>
      <c r="FV1708" s="331" t="s">
        <v>148</v>
      </c>
      <c r="FW1708" s="552" t="s">
        <v>137</v>
      </c>
      <c r="FX1708" s="551">
        <v>0</v>
      </c>
      <c r="FY1708" s="552" t="s">
        <v>137</v>
      </c>
      <c r="FZ1708" s="171">
        <v>0</v>
      </c>
      <c r="GA1708" s="171">
        <v>0</v>
      </c>
      <c r="GB1708" s="331" t="s">
        <v>148</v>
      </c>
      <c r="GC1708" s="552" t="s">
        <v>137</v>
      </c>
      <c r="GD1708" s="551">
        <v>0</v>
      </c>
      <c r="GE1708" s="552" t="s">
        <v>137</v>
      </c>
      <c r="GF1708" s="171">
        <v>0</v>
      </c>
      <c r="GG1708" s="171">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0"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1">
        <v>1</v>
      </c>
      <c r="BQ1709" s="171">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1">
        <v>0</v>
      </c>
      <c r="DG1709" s="171">
        <v>0</v>
      </c>
      <c r="DH1709" s="331" t="s">
        <v>148</v>
      </c>
      <c r="DI1709" s="552" t="s">
        <v>137</v>
      </c>
      <c r="DJ1709" s="551">
        <v>0</v>
      </c>
      <c r="DK1709" s="552" t="s">
        <v>137</v>
      </c>
      <c r="DL1709" s="171">
        <v>0</v>
      </c>
      <c r="DM1709" s="171">
        <v>0</v>
      </c>
      <c r="DN1709" s="331" t="s">
        <v>148</v>
      </c>
      <c r="DO1709" s="552" t="s">
        <v>137</v>
      </c>
      <c r="DP1709" s="550">
        <v>0</v>
      </c>
      <c r="DQ1709" s="552" t="s">
        <v>137</v>
      </c>
      <c r="DR1709" s="171">
        <v>3</v>
      </c>
      <c r="DS1709" s="171">
        <v>0</v>
      </c>
      <c r="DT1709" s="331">
        <v>0</v>
      </c>
      <c r="DU1709" s="552" t="s">
        <v>10641</v>
      </c>
      <c r="DV1709" s="551">
        <v>0</v>
      </c>
      <c r="DW1709" s="552" t="s">
        <v>137</v>
      </c>
      <c r="DX1709" s="171">
        <v>0</v>
      </c>
      <c r="DY1709" s="171">
        <v>0</v>
      </c>
      <c r="DZ1709" s="331" t="s">
        <v>148</v>
      </c>
      <c r="EA1709" s="552" t="s">
        <v>137</v>
      </c>
      <c r="EB1709" s="551">
        <v>0</v>
      </c>
      <c r="EC1709" s="552" t="s">
        <v>137</v>
      </c>
      <c r="ED1709" s="171">
        <v>0</v>
      </c>
      <c r="EE1709" s="171">
        <v>0</v>
      </c>
      <c r="EF1709" s="575" t="s">
        <v>148</v>
      </c>
      <c r="EG1709" s="552" t="s">
        <v>137</v>
      </c>
      <c r="EH1709" s="551">
        <v>0</v>
      </c>
      <c r="EI1709" s="552" t="s">
        <v>137</v>
      </c>
      <c r="EJ1709" s="171">
        <v>1</v>
      </c>
      <c r="EK1709" s="171">
        <v>0</v>
      </c>
      <c r="EL1709" s="575">
        <v>0</v>
      </c>
      <c r="EM1709" s="552" t="s">
        <v>10641</v>
      </c>
      <c r="EN1709" s="551">
        <v>1</v>
      </c>
      <c r="EO1709" s="552" t="s">
        <v>10641</v>
      </c>
      <c r="EP1709" s="171">
        <v>1</v>
      </c>
      <c r="EQ1709" s="171">
        <v>0</v>
      </c>
      <c r="ER1709" s="331">
        <v>0</v>
      </c>
      <c r="ES1709" s="552" t="s">
        <v>10641</v>
      </c>
      <c r="ET1709" s="551">
        <v>1</v>
      </c>
      <c r="EU1709" s="552" t="s">
        <v>10642</v>
      </c>
      <c r="EV1709" s="171">
        <v>16</v>
      </c>
      <c r="EW1709" s="171">
        <v>15</v>
      </c>
      <c r="EX1709" s="331">
        <v>0.9375</v>
      </c>
      <c r="EY1709" s="552" t="s">
        <v>10641</v>
      </c>
      <c r="EZ1709" s="551">
        <v>1</v>
      </c>
      <c r="FA1709" s="552" t="s">
        <v>13833</v>
      </c>
      <c r="FB1709" s="171">
        <v>0</v>
      </c>
      <c r="FC1709" s="171">
        <v>0</v>
      </c>
      <c r="FD1709" s="331" t="s">
        <v>148</v>
      </c>
      <c r="FE1709" s="552" t="s">
        <v>137</v>
      </c>
      <c r="FF1709" s="551">
        <v>0</v>
      </c>
      <c r="FG1709" s="552" t="s">
        <v>137</v>
      </c>
      <c r="FH1709" s="171">
        <v>0</v>
      </c>
      <c r="FI1709" s="171">
        <v>0</v>
      </c>
      <c r="FJ1709" s="331" t="s">
        <v>148</v>
      </c>
      <c r="FK1709" s="552" t="s">
        <v>137</v>
      </c>
      <c r="FL1709" s="551">
        <v>0</v>
      </c>
      <c r="FM1709" s="552" t="s">
        <v>137</v>
      </c>
      <c r="FN1709" s="171">
        <v>0</v>
      </c>
      <c r="FO1709" s="171">
        <v>0</v>
      </c>
      <c r="FP1709" s="331" t="s">
        <v>148</v>
      </c>
      <c r="FQ1709" s="552" t="s">
        <v>137</v>
      </c>
      <c r="FR1709" s="551">
        <v>0</v>
      </c>
      <c r="FS1709" s="552" t="s">
        <v>137</v>
      </c>
      <c r="FT1709" s="171">
        <v>0</v>
      </c>
      <c r="FU1709" s="171">
        <v>0</v>
      </c>
      <c r="FV1709" s="331" t="s">
        <v>148</v>
      </c>
      <c r="FW1709" s="552" t="s">
        <v>137</v>
      </c>
      <c r="FX1709" s="551">
        <v>0</v>
      </c>
      <c r="FY1709" s="552" t="s">
        <v>137</v>
      </c>
      <c r="FZ1709" s="171">
        <v>1</v>
      </c>
      <c r="GA1709" s="171">
        <v>0</v>
      </c>
      <c r="GB1709" s="331">
        <v>0</v>
      </c>
      <c r="GC1709" s="552" t="s">
        <v>10641</v>
      </c>
      <c r="GD1709" s="551">
        <v>0</v>
      </c>
      <c r="GE1709" s="552" t="s">
        <v>137</v>
      </c>
      <c r="GF1709" s="171">
        <v>3</v>
      </c>
      <c r="GG1709" s="171">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0"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1">
        <v>2</v>
      </c>
      <c r="BQ1710" s="171">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1">
        <v>0</v>
      </c>
      <c r="DG1710" s="171">
        <v>0</v>
      </c>
      <c r="DH1710" s="331" t="s">
        <v>148</v>
      </c>
      <c r="DI1710" s="552" t="s">
        <v>137</v>
      </c>
      <c r="DJ1710" s="551">
        <v>0</v>
      </c>
      <c r="DK1710" s="552" t="s">
        <v>137</v>
      </c>
      <c r="DL1710" s="171">
        <v>0</v>
      </c>
      <c r="DM1710" s="171">
        <v>0</v>
      </c>
      <c r="DN1710" s="331" t="s">
        <v>148</v>
      </c>
      <c r="DO1710" s="552" t="s">
        <v>137</v>
      </c>
      <c r="DP1710" s="550">
        <v>0</v>
      </c>
      <c r="DQ1710" s="552" t="s">
        <v>137</v>
      </c>
      <c r="DR1710" s="171">
        <v>3</v>
      </c>
      <c r="DS1710" s="171">
        <v>3</v>
      </c>
      <c r="DT1710" s="331">
        <v>1</v>
      </c>
      <c r="DU1710" s="552" t="s">
        <v>137</v>
      </c>
      <c r="DV1710" s="551">
        <v>0</v>
      </c>
      <c r="DW1710" s="552" t="s">
        <v>137</v>
      </c>
      <c r="DX1710" s="171">
        <v>11</v>
      </c>
      <c r="DY1710" s="171">
        <v>0</v>
      </c>
      <c r="DZ1710" s="331">
        <v>0</v>
      </c>
      <c r="EA1710" s="552" t="s">
        <v>10644</v>
      </c>
      <c r="EB1710" s="551">
        <v>0</v>
      </c>
      <c r="EC1710" s="552" t="s">
        <v>137</v>
      </c>
      <c r="ED1710" s="171">
        <v>0</v>
      </c>
      <c r="EE1710" s="171">
        <v>0</v>
      </c>
      <c r="EF1710" s="575" t="s">
        <v>148</v>
      </c>
      <c r="EG1710" s="552" t="s">
        <v>137</v>
      </c>
      <c r="EH1710" s="551">
        <v>0</v>
      </c>
      <c r="EI1710" s="552" t="s">
        <v>137</v>
      </c>
      <c r="EJ1710" s="171">
        <v>1</v>
      </c>
      <c r="EK1710" s="171">
        <v>0</v>
      </c>
      <c r="EL1710" s="575">
        <v>0</v>
      </c>
      <c r="EM1710" s="552" t="s">
        <v>10645</v>
      </c>
      <c r="EN1710" s="551">
        <v>1</v>
      </c>
      <c r="EO1710" s="552" t="s">
        <v>10646</v>
      </c>
      <c r="EP1710" s="171">
        <v>0</v>
      </c>
      <c r="EQ1710" s="171">
        <v>0</v>
      </c>
      <c r="ER1710" s="331" t="s">
        <v>148</v>
      </c>
      <c r="ES1710" s="552" t="s">
        <v>137</v>
      </c>
      <c r="ET1710" s="551">
        <v>0</v>
      </c>
      <c r="EU1710" s="552" t="s">
        <v>137</v>
      </c>
      <c r="EV1710" s="171">
        <v>7</v>
      </c>
      <c r="EW1710" s="171">
        <v>6</v>
      </c>
      <c r="EX1710" s="331">
        <v>0.8571428571428571</v>
      </c>
      <c r="EY1710" s="552" t="s">
        <v>13834</v>
      </c>
      <c r="EZ1710" s="551">
        <v>1</v>
      </c>
      <c r="FA1710" s="552" t="s">
        <v>13835</v>
      </c>
      <c r="FB1710" s="171">
        <v>1</v>
      </c>
      <c r="FC1710" s="171">
        <v>0</v>
      </c>
      <c r="FD1710" s="331">
        <v>0</v>
      </c>
      <c r="FE1710" s="552" t="s">
        <v>10647</v>
      </c>
      <c r="FF1710" s="551">
        <v>0</v>
      </c>
      <c r="FG1710" s="552" t="s">
        <v>137</v>
      </c>
      <c r="FH1710" s="171">
        <v>1</v>
      </c>
      <c r="FI1710" s="171">
        <v>1</v>
      </c>
      <c r="FJ1710" s="331">
        <v>1</v>
      </c>
      <c r="FK1710" s="552" t="s">
        <v>137</v>
      </c>
      <c r="FL1710" s="551">
        <v>0</v>
      </c>
      <c r="FM1710" s="552" t="s">
        <v>137</v>
      </c>
      <c r="FN1710" s="171">
        <v>0</v>
      </c>
      <c r="FO1710" s="171">
        <v>0</v>
      </c>
      <c r="FP1710" s="331" t="s">
        <v>148</v>
      </c>
      <c r="FQ1710" s="552" t="s">
        <v>137</v>
      </c>
      <c r="FR1710" s="551">
        <v>0</v>
      </c>
      <c r="FS1710" s="552" t="s">
        <v>137</v>
      </c>
      <c r="FT1710" s="171">
        <v>0</v>
      </c>
      <c r="FU1710" s="171">
        <v>0</v>
      </c>
      <c r="FV1710" s="331" t="s">
        <v>148</v>
      </c>
      <c r="FW1710" s="552" t="s">
        <v>137</v>
      </c>
      <c r="FX1710" s="551">
        <v>0</v>
      </c>
      <c r="FY1710" s="552" t="s">
        <v>137</v>
      </c>
      <c r="FZ1710" s="171">
        <v>0</v>
      </c>
      <c r="GA1710" s="171">
        <v>0</v>
      </c>
      <c r="GB1710" s="331" t="s">
        <v>148</v>
      </c>
      <c r="GC1710" s="552" t="s">
        <v>137</v>
      </c>
      <c r="GD1710" s="551">
        <v>0</v>
      </c>
      <c r="GE1710" s="552" t="s">
        <v>137</v>
      </c>
      <c r="GF1710" s="171">
        <v>2</v>
      </c>
      <c r="GG1710" s="171">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69"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69"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69"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69"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69"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8" t="s">
        <v>132</v>
      </c>
      <c r="AZ1715" s="548" t="s">
        <v>16726</v>
      </c>
      <c r="BA1715" s="168"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69"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69"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69"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69"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69"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69"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69"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69"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69"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69"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69"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69"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69"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69"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5" t="s">
        <v>0</v>
      </c>
      <c r="E8" s="935"/>
      <c r="F8" s="935"/>
      <c r="G8" s="935"/>
      <c r="H8" s="935"/>
      <c r="I8" s="935"/>
      <c r="J8" s="935"/>
      <c r="K8" s="935"/>
      <c r="L8" s="935"/>
      <c r="M8" s="935"/>
      <c r="N8" s="935" t="s">
        <v>1</v>
      </c>
      <c r="O8" s="935"/>
      <c r="P8" s="935"/>
      <c r="Q8" s="935"/>
      <c r="R8" s="935"/>
      <c r="S8" s="935"/>
      <c r="T8" s="935"/>
      <c r="U8" s="935"/>
      <c r="V8" s="935"/>
      <c r="W8" s="935"/>
      <c r="X8" s="935"/>
      <c r="Y8" s="935"/>
      <c r="Z8" s="935"/>
      <c r="AA8" s="935" t="s">
        <v>12313</v>
      </c>
      <c r="AB8" s="935"/>
      <c r="AC8" s="935"/>
      <c r="AD8" s="935"/>
      <c r="AE8" s="935"/>
      <c r="AF8" s="935"/>
      <c r="AG8" s="935"/>
      <c r="AH8" s="935"/>
      <c r="AI8" s="935"/>
      <c r="AJ8" s="935"/>
      <c r="AK8" s="935" t="s">
        <v>12314</v>
      </c>
      <c r="AL8" s="935"/>
      <c r="AM8" s="935"/>
      <c r="AN8" s="935"/>
      <c r="AO8" s="935"/>
      <c r="AP8" s="935"/>
      <c r="AQ8" s="935"/>
      <c r="AU8" s="87"/>
      <c r="AX8" s="87"/>
      <c r="AY8" s="87"/>
      <c r="AZ8" s="87"/>
      <c r="BA8" s="87"/>
      <c r="BB8" s="87"/>
      <c r="BC8" s="87"/>
      <c r="BD8" s="87"/>
    </row>
    <row r="9" spans="3:143" ht="12.65" customHeight="1">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5"/>
      <c r="AO9" s="935"/>
      <c r="AP9" s="935"/>
      <c r="AQ9" s="935"/>
      <c r="AW9" s="87"/>
      <c r="AX9" s="87"/>
      <c r="AY9" s="87"/>
      <c r="AZ9" s="87"/>
      <c r="BA9" s="87"/>
      <c r="BB9" s="87"/>
      <c r="BC9" s="87"/>
      <c r="BD9" s="87"/>
    </row>
    <row r="10" spans="3:143" ht="12.65" customHeight="1">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87"/>
      <c r="AS10" s="87"/>
      <c r="AT10" s="87"/>
      <c r="AW10" s="87"/>
      <c r="AX10" s="87"/>
      <c r="AY10" s="87"/>
      <c r="AZ10" s="87"/>
      <c r="BA10" s="87"/>
      <c r="BB10" s="87"/>
      <c r="BC10" s="87"/>
      <c r="BD10" s="87"/>
    </row>
    <row r="11" spans="3:143" ht="12.65" customHeight="1">
      <c r="D11" s="936" t="s">
        <v>14988</v>
      </c>
      <c r="E11" s="937"/>
      <c r="F11" s="937"/>
      <c r="G11" s="937"/>
      <c r="H11" s="937"/>
      <c r="I11" s="937"/>
      <c r="J11" s="937"/>
      <c r="K11" s="937"/>
      <c r="L11" s="937"/>
      <c r="M11" s="937"/>
      <c r="N11" s="938" t="str">
        <f>VLOOKUP($D$11,調査票①!$A$2:$HK$1735,2,FALSE)&amp;""</f>
        <v>滋賀県</v>
      </c>
      <c r="O11" s="938"/>
      <c r="P11" s="938"/>
      <c r="Q11" s="938"/>
      <c r="R11" s="938"/>
      <c r="S11" s="938"/>
      <c r="T11" s="938"/>
      <c r="U11" s="938"/>
      <c r="V11" s="938"/>
      <c r="W11" s="938"/>
      <c r="X11" s="938"/>
      <c r="Y11" s="938"/>
      <c r="Z11" s="938"/>
      <c r="AA11" s="938" t="str">
        <f>VLOOKUP($D$11,調査票①!$A$3:$HK$1735,3,FALSE)&amp;""</f>
        <v>大津市</v>
      </c>
      <c r="AB11" s="938"/>
      <c r="AC11" s="938"/>
      <c r="AD11" s="938"/>
      <c r="AE11" s="938"/>
      <c r="AF11" s="938"/>
      <c r="AG11" s="938"/>
      <c r="AH11" s="938"/>
      <c r="AI11" s="938"/>
      <c r="AJ11" s="938"/>
      <c r="AK11" s="814" t="str">
        <f>VLOOKUP($D$11,調査票①!$A$3:$HK$1735,4,FALSE)&amp;""</f>
        <v>中　 核　 市</v>
      </c>
      <c r="AL11" s="814"/>
      <c r="AM11" s="814"/>
      <c r="AN11" s="814"/>
      <c r="AO11" s="814"/>
      <c r="AP11" s="814"/>
      <c r="AQ11" s="814"/>
      <c r="AR11" s="89"/>
      <c r="AS11" s="89"/>
      <c r="AT11" s="87"/>
      <c r="AW11" s="87"/>
      <c r="AX11" s="87"/>
      <c r="AY11" s="87"/>
      <c r="AZ11" s="87"/>
      <c r="BA11" s="87"/>
      <c r="BB11" s="87"/>
      <c r="BC11" s="87"/>
      <c r="BD11" s="87"/>
      <c r="CC11" s="82"/>
    </row>
    <row r="12" spans="3:143" ht="12.65" customHeight="1">
      <c r="D12" s="937"/>
      <c r="E12" s="937"/>
      <c r="F12" s="937"/>
      <c r="G12" s="937"/>
      <c r="H12" s="937"/>
      <c r="I12" s="937"/>
      <c r="J12" s="937"/>
      <c r="K12" s="937"/>
      <c r="L12" s="937"/>
      <c r="M12" s="937"/>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814"/>
      <c r="AL12" s="814"/>
      <c r="AM12" s="814"/>
      <c r="AN12" s="814"/>
      <c r="AO12" s="814"/>
      <c r="AP12" s="814"/>
      <c r="AQ12" s="814"/>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7"/>
      <c r="E13" s="937"/>
      <c r="F13" s="937"/>
      <c r="G13" s="937"/>
      <c r="H13" s="937"/>
      <c r="I13" s="937"/>
      <c r="J13" s="937"/>
      <c r="K13" s="937"/>
      <c r="L13" s="937"/>
      <c r="M13" s="937"/>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814"/>
      <c r="AL13" s="814"/>
      <c r="AM13" s="814"/>
      <c r="AN13" s="814"/>
      <c r="AO13" s="814"/>
      <c r="AP13" s="814"/>
      <c r="AQ13" s="814"/>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4"/>
      <c r="BP19" s="804"/>
      <c r="BQ19" s="804"/>
      <c r="BR19" s="804"/>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2"/>
      <c r="E20" s="923"/>
      <c r="F20" s="923"/>
      <c r="G20" s="923"/>
      <c r="H20" s="923"/>
      <c r="I20" s="923"/>
      <c r="J20" s="923"/>
      <c r="K20" s="923"/>
      <c r="L20" s="923"/>
      <c r="M20" s="924"/>
      <c r="N20" s="928" t="s">
        <v>12316</v>
      </c>
      <c r="O20" s="928"/>
      <c r="P20" s="928"/>
      <c r="Q20" s="928"/>
      <c r="R20" s="929" t="s">
        <v>12317</v>
      </c>
      <c r="S20" s="930"/>
      <c r="T20" s="930"/>
      <c r="U20" s="930"/>
      <c r="V20" s="930"/>
      <c r="W20" s="930"/>
      <c r="X20" s="930"/>
      <c r="Y20" s="930"/>
      <c r="Z20" s="930"/>
      <c r="AA20" s="930"/>
      <c r="AB20" s="930"/>
      <c r="AC20" s="930"/>
      <c r="AD20" s="930"/>
      <c r="AE20" s="930"/>
      <c r="AF20" s="930"/>
      <c r="AG20" s="930"/>
      <c r="AH20" s="930"/>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1"/>
      <c r="BJ20" s="786" t="s">
        <v>12318</v>
      </c>
      <c r="BK20" s="787"/>
      <c r="BL20" s="787"/>
      <c r="BM20" s="787"/>
      <c r="BN20" s="788"/>
      <c r="BO20" s="792" t="s">
        <v>12319</v>
      </c>
      <c r="BP20" s="793"/>
      <c r="BQ20" s="793"/>
      <c r="BR20" s="794"/>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5"/>
      <c r="E21" s="926"/>
      <c r="F21" s="926"/>
      <c r="G21" s="926"/>
      <c r="H21" s="926"/>
      <c r="I21" s="926"/>
      <c r="J21" s="926"/>
      <c r="K21" s="926"/>
      <c r="L21" s="926"/>
      <c r="M21" s="927"/>
      <c r="N21" s="928"/>
      <c r="O21" s="928"/>
      <c r="P21" s="928"/>
      <c r="Q21" s="928"/>
      <c r="R21" s="932"/>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4"/>
      <c r="BJ21" s="789"/>
      <c r="BK21" s="790"/>
      <c r="BL21" s="790"/>
      <c r="BM21" s="790"/>
      <c r="BN21" s="791"/>
      <c r="BO21" s="795"/>
      <c r="BP21" s="796"/>
      <c r="BQ21" s="796"/>
      <c r="BR21" s="797"/>
      <c r="BS21" s="100"/>
      <c r="BT21" s="102"/>
      <c r="BU21" s="108"/>
      <c r="BV21" s="108"/>
      <c r="BW21" s="108"/>
      <c r="BX21" s="108"/>
      <c r="BY21" s="108"/>
      <c r="BZ21" s="108"/>
      <c r="CA21" s="108"/>
      <c r="CB21" s="109"/>
      <c r="CC21" s="898" t="s">
        <v>12322</v>
      </c>
      <c r="CD21" s="899"/>
      <c r="CE21" s="899"/>
      <c r="CF21" s="899"/>
      <c r="CG21" s="899"/>
      <c r="CH21" s="899"/>
      <c r="CI21" s="899"/>
      <c r="CJ21" s="899"/>
      <c r="CK21" s="899"/>
      <c r="CL21" s="900"/>
      <c r="CM21" s="898" t="str">
        <f>VLOOKUP($D$11,調査票①!$A$3:$HK$1735,194,FALSE)&amp;""</f>
        <v>設置予定無し</v>
      </c>
      <c r="CN21" s="899"/>
      <c r="CO21" s="899"/>
      <c r="CP21" s="899"/>
      <c r="CQ21" s="899"/>
      <c r="CR21" s="899"/>
      <c r="CS21" s="899"/>
      <c r="CT21" s="899"/>
      <c r="CU21" s="899"/>
      <c r="CV21" s="900"/>
      <c r="CW21" s="111"/>
      <c r="CX21" s="112"/>
      <c r="CY21" s="113"/>
      <c r="CZ21" s="904" t="s">
        <v>12323</v>
      </c>
      <c r="DA21" s="905"/>
      <c r="DB21" s="905"/>
      <c r="DC21" s="905"/>
      <c r="DD21" s="905"/>
      <c r="DE21" s="905"/>
      <c r="DF21" s="905"/>
      <c r="DG21" s="905"/>
      <c r="DH21" s="905"/>
      <c r="DI21" s="906"/>
      <c r="DJ21" s="910" t="str">
        <f>VLOOKUP($D$11,調査票①!$A$3:$HK$1735,195,FALSE)&amp;""</f>
        <v>‐</v>
      </c>
      <c r="DK21" s="911"/>
      <c r="DL21" s="911"/>
      <c r="DM21" s="911"/>
      <c r="DN21" s="911"/>
      <c r="DO21" s="911"/>
      <c r="DP21" s="911"/>
      <c r="DQ21" s="911"/>
      <c r="DR21" s="911"/>
      <c r="DS21" s="912"/>
      <c r="DT21" s="104"/>
      <c r="DU21" s="104"/>
      <c r="DV21" s="104"/>
      <c r="DW21" s="904" t="s">
        <v>12324</v>
      </c>
      <c r="DX21" s="905"/>
      <c r="DY21" s="905"/>
      <c r="DZ21" s="905"/>
      <c r="EA21" s="905"/>
      <c r="EB21" s="905"/>
      <c r="EC21" s="905"/>
      <c r="ED21" s="905"/>
      <c r="EE21" s="905"/>
      <c r="EF21" s="906"/>
      <c r="EG21" s="916" t="str">
        <f>VLOOKUP($D$11,調査票①!$A$3:$HK$1735,196,FALSE)&amp;""</f>
        <v>委託有</v>
      </c>
      <c r="EH21" s="917"/>
      <c r="EI21" s="917"/>
      <c r="EJ21" s="917"/>
      <c r="EK21" s="917"/>
      <c r="EL21" s="918"/>
      <c r="EM21" s="100"/>
      <c r="EN21" s="100"/>
      <c r="EO21" s="100"/>
      <c r="EP21" s="100"/>
      <c r="EQ21" s="100"/>
      <c r="ER21" s="100"/>
      <c r="ES21" s="102"/>
    </row>
    <row r="22" spans="3:149" ht="19.75" customHeight="1">
      <c r="C22" s="98"/>
      <c r="D22" s="842" t="s">
        <v>12325</v>
      </c>
      <c r="E22" s="843"/>
      <c r="F22" s="843"/>
      <c r="G22" s="843"/>
      <c r="H22" s="843"/>
      <c r="I22" s="843"/>
      <c r="J22" s="843"/>
      <c r="K22" s="843"/>
      <c r="L22" s="843"/>
      <c r="M22" s="844"/>
      <c r="N22" s="823" t="str">
        <f>VLOOKUP($D$11,調査票①!$A$3:$HK$1735,6,FALSE)&amp;""</f>
        <v>　</v>
      </c>
      <c r="O22" s="823"/>
      <c r="P22" s="823"/>
      <c r="Q22" s="823"/>
      <c r="R22" s="824" t="str">
        <f>VLOOKUP($D$11,調査票①!$A$3:$HK$1735,7,FALSE)&amp;""</f>
        <v>　</v>
      </c>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5"/>
      <c r="BE22" s="825"/>
      <c r="BF22" s="825"/>
      <c r="BG22" s="825"/>
      <c r="BH22" s="825"/>
      <c r="BI22" s="826"/>
      <c r="BJ22" s="830">
        <f>VLOOKUP($AK$11,導入率!$A$4:$AX$37,3,FALSE)</f>
        <v>1</v>
      </c>
      <c r="BK22" s="831"/>
      <c r="BL22" s="831"/>
      <c r="BM22" s="831"/>
      <c r="BN22" s="832"/>
      <c r="BO22" s="836">
        <f>調査票①!E1731</f>
        <v>0.99552715654952073</v>
      </c>
      <c r="BP22" s="837"/>
      <c r="BQ22" s="837"/>
      <c r="BR22" s="838"/>
      <c r="BS22" s="100"/>
      <c r="BT22" s="102"/>
      <c r="CB22" s="109"/>
      <c r="CC22" s="901"/>
      <c r="CD22" s="902"/>
      <c r="CE22" s="902"/>
      <c r="CF22" s="902"/>
      <c r="CG22" s="902"/>
      <c r="CH22" s="902"/>
      <c r="CI22" s="902"/>
      <c r="CJ22" s="902"/>
      <c r="CK22" s="902"/>
      <c r="CL22" s="903"/>
      <c r="CM22" s="901"/>
      <c r="CN22" s="902"/>
      <c r="CO22" s="902"/>
      <c r="CP22" s="902"/>
      <c r="CQ22" s="902"/>
      <c r="CR22" s="902"/>
      <c r="CS22" s="902"/>
      <c r="CT22" s="902"/>
      <c r="CU22" s="902"/>
      <c r="CV22" s="903"/>
      <c r="CW22" s="100"/>
      <c r="CX22" s="100"/>
      <c r="CY22" s="100"/>
      <c r="CZ22" s="907"/>
      <c r="DA22" s="908"/>
      <c r="DB22" s="908"/>
      <c r="DC22" s="908"/>
      <c r="DD22" s="908"/>
      <c r="DE22" s="908"/>
      <c r="DF22" s="908"/>
      <c r="DG22" s="908"/>
      <c r="DH22" s="908"/>
      <c r="DI22" s="909"/>
      <c r="DJ22" s="913"/>
      <c r="DK22" s="914"/>
      <c r="DL22" s="914"/>
      <c r="DM22" s="914"/>
      <c r="DN22" s="914"/>
      <c r="DO22" s="914"/>
      <c r="DP22" s="914"/>
      <c r="DQ22" s="914"/>
      <c r="DR22" s="914"/>
      <c r="DS22" s="915"/>
      <c r="DT22" s="100"/>
      <c r="DU22" s="100"/>
      <c r="DV22" s="100"/>
      <c r="DW22" s="907"/>
      <c r="DX22" s="908"/>
      <c r="DY22" s="908"/>
      <c r="DZ22" s="908"/>
      <c r="EA22" s="908"/>
      <c r="EB22" s="908"/>
      <c r="EC22" s="908"/>
      <c r="ED22" s="908"/>
      <c r="EE22" s="908"/>
      <c r="EF22" s="909"/>
      <c r="EG22" s="919"/>
      <c r="EH22" s="920"/>
      <c r="EI22" s="920"/>
      <c r="EJ22" s="920"/>
      <c r="EK22" s="920"/>
      <c r="EL22" s="921"/>
      <c r="EM22" s="98"/>
      <c r="EN22" s="100"/>
      <c r="EO22" s="100"/>
      <c r="EP22" s="100"/>
      <c r="EQ22" s="100"/>
      <c r="ER22" s="100"/>
      <c r="ES22" s="102"/>
    </row>
    <row r="23" spans="3:149" ht="19.75" customHeight="1">
      <c r="C23" s="98"/>
      <c r="D23" s="845"/>
      <c r="E23" s="846"/>
      <c r="F23" s="846"/>
      <c r="G23" s="846"/>
      <c r="H23" s="846"/>
      <c r="I23" s="846"/>
      <c r="J23" s="846"/>
      <c r="K23" s="846"/>
      <c r="L23" s="846"/>
      <c r="M23" s="847"/>
      <c r="N23" s="823"/>
      <c r="O23" s="823"/>
      <c r="P23" s="823"/>
      <c r="Q23" s="823"/>
      <c r="R23" s="827"/>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8"/>
      <c r="BE23" s="828"/>
      <c r="BF23" s="828"/>
      <c r="BG23" s="828"/>
      <c r="BH23" s="828"/>
      <c r="BI23" s="829"/>
      <c r="BJ23" s="833"/>
      <c r="BK23" s="834"/>
      <c r="BL23" s="834"/>
      <c r="BM23" s="834"/>
      <c r="BN23" s="835"/>
      <c r="BO23" s="839"/>
      <c r="BP23" s="840"/>
      <c r="BQ23" s="840"/>
      <c r="BR23" s="841"/>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2" t="s">
        <v>12327</v>
      </c>
      <c r="E24" s="843"/>
      <c r="F24" s="843"/>
      <c r="G24" s="843"/>
      <c r="H24" s="843"/>
      <c r="I24" s="843"/>
      <c r="J24" s="843"/>
      <c r="K24" s="843"/>
      <c r="L24" s="843"/>
      <c r="M24" s="844"/>
      <c r="N24" s="823" t="str">
        <f>VLOOKUP($D$11,調査票①!$A$3:$HK$1735,9,FALSE)&amp;""</f>
        <v>　</v>
      </c>
      <c r="O24" s="823"/>
      <c r="P24" s="823"/>
      <c r="Q24" s="823"/>
      <c r="R24" s="824" t="str">
        <f>VLOOKUP($D$11,調査票①!$A$3:$HK$1735,10,FALSE)&amp;""</f>
        <v>　</v>
      </c>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25"/>
      <c r="BB24" s="825"/>
      <c r="BC24" s="825"/>
      <c r="BD24" s="825"/>
      <c r="BE24" s="825"/>
      <c r="BF24" s="825"/>
      <c r="BG24" s="825"/>
      <c r="BH24" s="825"/>
      <c r="BI24" s="826"/>
      <c r="BJ24" s="830">
        <f>VLOOKUP($AK$11,導入率!$A$4:$AX$37,4,FALSE)</f>
        <v>0.91379310344827591</v>
      </c>
      <c r="BK24" s="831"/>
      <c r="BL24" s="831"/>
      <c r="BM24" s="831"/>
      <c r="BN24" s="832"/>
      <c r="BO24" s="836">
        <f>調査票①!H1731</f>
        <v>0.98486932599724897</v>
      </c>
      <c r="BP24" s="837"/>
      <c r="BQ24" s="837"/>
      <c r="BR24" s="838"/>
      <c r="BS24" s="100"/>
      <c r="BT24" s="102"/>
      <c r="CB24" s="98"/>
      <c r="CC24" s="886" t="s">
        <v>12328</v>
      </c>
      <c r="CD24" s="886"/>
      <c r="CE24" s="886"/>
      <c r="CF24" s="886"/>
      <c r="CG24" s="886"/>
      <c r="CH24" s="886"/>
      <c r="CI24" s="886"/>
      <c r="CJ24" s="886"/>
      <c r="CK24" s="886"/>
      <c r="CL24" s="886"/>
      <c r="CM24" s="886"/>
      <c r="CN24" s="886"/>
      <c r="CO24" s="886"/>
      <c r="CP24" s="886"/>
      <c r="CQ24" s="886"/>
      <c r="CR24" s="886"/>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7" t="s">
        <v>70</v>
      </c>
      <c r="DX24" s="858"/>
      <c r="DY24" s="858"/>
      <c r="DZ24" s="858"/>
      <c r="EA24" s="858"/>
      <c r="EB24" s="858"/>
      <c r="EC24" s="858"/>
      <c r="ED24" s="859"/>
      <c r="EE24" s="888" t="s">
        <v>12329</v>
      </c>
      <c r="EF24" s="858"/>
      <c r="EG24" s="858"/>
      <c r="EH24" s="858"/>
      <c r="EI24" s="858"/>
      <c r="EJ24" s="858"/>
      <c r="EK24" s="858"/>
      <c r="EL24" s="859"/>
      <c r="EM24" s="100"/>
      <c r="EN24" s="100"/>
      <c r="EO24" s="100"/>
      <c r="EP24" s="100"/>
      <c r="EQ24" s="100"/>
      <c r="ER24" s="100"/>
      <c r="ES24" s="102"/>
    </row>
    <row r="25" spans="3:149" ht="19.75" customHeight="1">
      <c r="C25" s="98"/>
      <c r="D25" s="845"/>
      <c r="E25" s="846"/>
      <c r="F25" s="846"/>
      <c r="G25" s="846"/>
      <c r="H25" s="846"/>
      <c r="I25" s="846"/>
      <c r="J25" s="846"/>
      <c r="K25" s="846"/>
      <c r="L25" s="846"/>
      <c r="M25" s="847"/>
      <c r="N25" s="823"/>
      <c r="O25" s="823"/>
      <c r="P25" s="823"/>
      <c r="Q25" s="823"/>
      <c r="R25" s="827"/>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828"/>
      <c r="BC25" s="828"/>
      <c r="BD25" s="828"/>
      <c r="BE25" s="828"/>
      <c r="BF25" s="828"/>
      <c r="BG25" s="828"/>
      <c r="BH25" s="828"/>
      <c r="BI25" s="829"/>
      <c r="BJ25" s="833"/>
      <c r="BK25" s="834"/>
      <c r="BL25" s="834"/>
      <c r="BM25" s="834"/>
      <c r="BN25" s="835"/>
      <c r="BO25" s="839"/>
      <c r="BP25" s="840"/>
      <c r="BQ25" s="840"/>
      <c r="BR25" s="841"/>
      <c r="BS25" s="100"/>
      <c r="BT25" s="102"/>
      <c r="CA25" s="82"/>
      <c r="CB25" s="115"/>
      <c r="CC25" s="887"/>
      <c r="CD25" s="887"/>
      <c r="CE25" s="887"/>
      <c r="CF25" s="887"/>
      <c r="CG25" s="887"/>
      <c r="CH25" s="887"/>
      <c r="CI25" s="887"/>
      <c r="CJ25" s="887"/>
      <c r="CK25" s="887"/>
      <c r="CL25" s="887"/>
      <c r="CM25" s="886"/>
      <c r="CN25" s="886"/>
      <c r="CO25" s="886"/>
      <c r="CP25" s="886"/>
      <c r="CQ25" s="886"/>
      <c r="CR25" s="886"/>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89" t="s">
        <v>12330</v>
      </c>
      <c r="DX25" s="861"/>
      <c r="DY25" s="861"/>
      <c r="DZ25" s="862"/>
      <c r="EA25" s="690" t="s">
        <v>12331</v>
      </c>
      <c r="EB25" s="890"/>
      <c r="EC25" s="890"/>
      <c r="ED25" s="891"/>
      <c r="EE25" s="889" t="s">
        <v>12330</v>
      </c>
      <c r="EF25" s="861"/>
      <c r="EG25" s="861"/>
      <c r="EH25" s="862"/>
      <c r="EI25" s="690" t="s">
        <v>12331</v>
      </c>
      <c r="EJ25" s="890"/>
      <c r="EK25" s="890"/>
      <c r="EL25" s="891"/>
      <c r="EM25" s="100"/>
      <c r="EN25" s="100"/>
      <c r="EO25" s="100"/>
      <c r="EP25" s="100"/>
      <c r="EQ25" s="100"/>
      <c r="ER25" s="100"/>
      <c r="ES25" s="102"/>
    </row>
    <row r="26" spans="3:149" ht="19.75" customHeight="1">
      <c r="C26" s="98"/>
      <c r="D26" s="842" t="s">
        <v>12332</v>
      </c>
      <c r="E26" s="843"/>
      <c r="F26" s="843"/>
      <c r="G26" s="843"/>
      <c r="H26" s="843"/>
      <c r="I26" s="843"/>
      <c r="J26" s="843"/>
      <c r="K26" s="843"/>
      <c r="L26" s="843"/>
      <c r="M26" s="844"/>
      <c r="N26" s="823" t="str">
        <f>VLOOKUP($D$11,調査票①!$A$3:$HK$1735,12,FALSE)&amp;""</f>
        <v>○</v>
      </c>
      <c r="O26" s="823"/>
      <c r="P26" s="823"/>
      <c r="Q26" s="823"/>
      <c r="R26" s="884" t="str">
        <f>VLOOKUP($D$11,調査票①!$A$3:$HK$1735,13,FALSE)&amp;""</f>
        <v>案内受付において、他部局で実施していた相談機能を併合することとしたため、委託業務では担えなくなったことから、令和３年度より直営体制に変更したもので、当面継続する予定である。</v>
      </c>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6"/>
      <c r="BJ26" s="830">
        <f>VLOOKUP($AK$11,導入率!$A$4:$AX$37,5,FALSE)</f>
        <v>0.92156862745098034</v>
      </c>
      <c r="BK26" s="831"/>
      <c r="BL26" s="831"/>
      <c r="BM26" s="831"/>
      <c r="BN26" s="832"/>
      <c r="BO26" s="836">
        <f>調査票①!K1731</f>
        <v>0.89906542056074767</v>
      </c>
      <c r="BP26" s="837"/>
      <c r="BQ26" s="837"/>
      <c r="BR26" s="838"/>
      <c r="BS26" s="100"/>
      <c r="BT26" s="102"/>
      <c r="CB26" s="115"/>
      <c r="CC26" s="885" t="s">
        <v>12333</v>
      </c>
      <c r="CD26" s="885"/>
      <c r="CE26" s="885"/>
      <c r="CF26" s="885"/>
      <c r="CG26" s="885"/>
      <c r="CH26" s="885"/>
      <c r="CI26" s="885"/>
      <c r="CJ26" s="885"/>
      <c r="CK26" s="885"/>
      <c r="CL26" s="885"/>
      <c r="CM26" s="895" t="str">
        <f>VLOOKUP($D$11,調査票①!$A$3:$HK$1735,197,FALSE)&amp;""</f>
        <v/>
      </c>
      <c r="CN26" s="895"/>
      <c r="CO26" s="895"/>
      <c r="CP26" s="895"/>
      <c r="CQ26" s="895"/>
      <c r="CR26" s="895"/>
      <c r="CS26" s="895"/>
      <c r="CT26" s="895"/>
      <c r="CU26" s="895"/>
      <c r="CV26" s="895"/>
      <c r="CW26" s="116"/>
      <c r="CX26" s="116"/>
      <c r="CY26" s="116"/>
      <c r="CZ26" s="896" t="s">
        <v>12334</v>
      </c>
      <c r="DA26" s="896"/>
      <c r="DB26" s="896"/>
      <c r="DC26" s="896"/>
      <c r="DD26" s="896"/>
      <c r="DE26" s="896"/>
      <c r="DF26" s="896"/>
      <c r="DG26" s="896"/>
      <c r="DH26" s="896"/>
      <c r="DI26" s="896"/>
      <c r="DJ26" s="897" t="str">
        <f>VLOOKUP($D$11,調査票①!$A$3:$HK$1735,198,FALSE)&amp;""</f>
        <v/>
      </c>
      <c r="DK26" s="897"/>
      <c r="DL26" s="897"/>
      <c r="DM26" s="897"/>
      <c r="DN26" s="897"/>
      <c r="DO26" s="897"/>
      <c r="DP26" s="897"/>
      <c r="DQ26" s="897"/>
      <c r="DR26" s="897"/>
      <c r="DS26" s="897"/>
      <c r="DT26" s="116"/>
      <c r="DU26" s="116"/>
      <c r="DV26" s="116"/>
      <c r="DW26" s="863"/>
      <c r="DX26" s="864"/>
      <c r="DY26" s="864"/>
      <c r="DZ26" s="865"/>
      <c r="EA26" s="892"/>
      <c r="EB26" s="893"/>
      <c r="EC26" s="893"/>
      <c r="ED26" s="894"/>
      <c r="EE26" s="863"/>
      <c r="EF26" s="864"/>
      <c r="EG26" s="864"/>
      <c r="EH26" s="865"/>
      <c r="EI26" s="892"/>
      <c r="EJ26" s="893"/>
      <c r="EK26" s="893"/>
      <c r="EL26" s="894"/>
      <c r="EM26" s="100"/>
      <c r="EN26" s="100"/>
      <c r="EO26" s="100"/>
      <c r="EP26" s="100"/>
      <c r="EQ26" s="100"/>
      <c r="ER26" s="100"/>
      <c r="ES26" s="102"/>
    </row>
    <row r="27" spans="3:149" ht="19.75" customHeight="1">
      <c r="C27" s="98"/>
      <c r="D27" s="845"/>
      <c r="E27" s="846"/>
      <c r="F27" s="846"/>
      <c r="G27" s="846"/>
      <c r="H27" s="846"/>
      <c r="I27" s="846"/>
      <c r="J27" s="846"/>
      <c r="K27" s="846"/>
      <c r="L27" s="846"/>
      <c r="M27" s="847"/>
      <c r="N27" s="823"/>
      <c r="O27" s="823"/>
      <c r="P27" s="823"/>
      <c r="Q27" s="823"/>
      <c r="R27" s="827"/>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9"/>
      <c r="BJ27" s="833"/>
      <c r="BK27" s="834"/>
      <c r="BL27" s="834"/>
      <c r="BM27" s="834"/>
      <c r="BN27" s="835"/>
      <c r="BO27" s="839"/>
      <c r="BP27" s="840"/>
      <c r="BQ27" s="840"/>
      <c r="BR27" s="841"/>
      <c r="BS27" s="100"/>
      <c r="BT27" s="102"/>
      <c r="CB27" s="115"/>
      <c r="CC27" s="885"/>
      <c r="CD27" s="885"/>
      <c r="CE27" s="885"/>
      <c r="CF27" s="885"/>
      <c r="CG27" s="885"/>
      <c r="CH27" s="885"/>
      <c r="CI27" s="885"/>
      <c r="CJ27" s="885"/>
      <c r="CK27" s="885"/>
      <c r="CL27" s="885"/>
      <c r="CM27" s="895"/>
      <c r="CN27" s="895"/>
      <c r="CO27" s="895"/>
      <c r="CP27" s="895"/>
      <c r="CQ27" s="895"/>
      <c r="CR27" s="895"/>
      <c r="CS27" s="895"/>
      <c r="CT27" s="895"/>
      <c r="CU27" s="895"/>
      <c r="CV27" s="895"/>
      <c r="CW27" s="116"/>
      <c r="CX27" s="116"/>
      <c r="CY27" s="116"/>
      <c r="CZ27" s="896"/>
      <c r="DA27" s="896"/>
      <c r="DB27" s="896"/>
      <c r="DC27" s="896"/>
      <c r="DD27" s="896"/>
      <c r="DE27" s="896"/>
      <c r="DF27" s="896"/>
      <c r="DG27" s="896"/>
      <c r="DH27" s="896"/>
      <c r="DI27" s="896"/>
      <c r="DJ27" s="897"/>
      <c r="DK27" s="897"/>
      <c r="DL27" s="897"/>
      <c r="DM27" s="897"/>
      <c r="DN27" s="897"/>
      <c r="DO27" s="897"/>
      <c r="DP27" s="897"/>
      <c r="DQ27" s="897"/>
      <c r="DR27" s="897"/>
      <c r="DS27" s="897"/>
      <c r="DT27" s="116"/>
      <c r="DU27" s="116"/>
      <c r="DV27" s="116"/>
      <c r="DW27" s="719">
        <f>VLOOKUP($AK$11,導入率!A4:AX37,43,FALSE)</f>
        <v>0.35483870967741937</v>
      </c>
      <c r="DX27" s="720"/>
      <c r="DY27" s="720"/>
      <c r="DZ27" s="721"/>
      <c r="EA27" s="719">
        <f>VLOOKUP($AK$11,導入率!A4:AX37,44,FALSE)</f>
        <v>0.82258064516129037</v>
      </c>
      <c r="EB27" s="720"/>
      <c r="EC27" s="720"/>
      <c r="ED27" s="721"/>
      <c r="EE27" s="719">
        <f>調査票①!GL1731</f>
        <v>0.14177803602556652</v>
      </c>
      <c r="EF27" s="720"/>
      <c r="EG27" s="720"/>
      <c r="EH27" s="721"/>
      <c r="EI27" s="719">
        <f>調査票①!GN1731</f>
        <v>0.27425915165601394</v>
      </c>
      <c r="EJ27" s="720"/>
      <c r="EK27" s="720"/>
      <c r="EL27" s="721"/>
      <c r="EM27" s="100"/>
      <c r="EN27" s="100"/>
      <c r="EO27" s="100"/>
      <c r="EP27" s="100"/>
      <c r="EQ27" s="100"/>
      <c r="ER27" s="100"/>
      <c r="ES27" s="102"/>
    </row>
    <row r="28" spans="3:149" ht="19.75" customHeight="1">
      <c r="C28" s="98"/>
      <c r="D28" s="842" t="s">
        <v>12335</v>
      </c>
      <c r="E28" s="843"/>
      <c r="F28" s="843"/>
      <c r="G28" s="843"/>
      <c r="H28" s="843"/>
      <c r="I28" s="843"/>
      <c r="J28" s="843"/>
      <c r="K28" s="843"/>
      <c r="L28" s="843"/>
      <c r="M28" s="844"/>
      <c r="N28" s="823" t="str">
        <f>VLOOKUP($D$11,調査票①!$A$3:$HK$1735,15,FALSE)&amp;""</f>
        <v>　</v>
      </c>
      <c r="O28" s="823"/>
      <c r="P28" s="823"/>
      <c r="Q28" s="823"/>
      <c r="R28" s="824" t="str">
        <f>VLOOKUP($D$11,調査票①!$A$3:$HK$1735,16,FALSE)&amp;""</f>
        <v>　</v>
      </c>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5"/>
      <c r="BE28" s="825"/>
      <c r="BF28" s="825"/>
      <c r="BG28" s="825"/>
      <c r="BH28" s="825"/>
      <c r="BI28" s="826"/>
      <c r="BJ28" s="830">
        <f>VLOOKUP($AK$11,導入率!$A$4:$AX$37,6,FALSE)</f>
        <v>0.9107142857142857</v>
      </c>
      <c r="BK28" s="831"/>
      <c r="BL28" s="831"/>
      <c r="BM28" s="831"/>
      <c r="BN28" s="832"/>
      <c r="BO28" s="836">
        <f>調査票①!N1731</f>
        <v>0.92835820895522392</v>
      </c>
      <c r="BP28" s="837"/>
      <c r="BQ28" s="837"/>
      <c r="BR28" s="838"/>
      <c r="BS28" s="100"/>
      <c r="BT28" s="102"/>
      <c r="CB28" s="115"/>
      <c r="CC28" s="885"/>
      <c r="CD28" s="885"/>
      <c r="CE28" s="885"/>
      <c r="CF28" s="885"/>
      <c r="CG28" s="885"/>
      <c r="CH28" s="885"/>
      <c r="CI28" s="885"/>
      <c r="CJ28" s="885"/>
      <c r="CK28" s="885"/>
      <c r="CL28" s="885"/>
      <c r="CM28" s="895"/>
      <c r="CN28" s="895"/>
      <c r="CO28" s="895"/>
      <c r="CP28" s="895"/>
      <c r="CQ28" s="895"/>
      <c r="CR28" s="895"/>
      <c r="CS28" s="895"/>
      <c r="CT28" s="895"/>
      <c r="CU28" s="895"/>
      <c r="CV28" s="895"/>
      <c r="CW28" s="116"/>
      <c r="CX28" s="116"/>
      <c r="CY28" s="116"/>
      <c r="CZ28" s="896"/>
      <c r="DA28" s="896"/>
      <c r="DB28" s="896"/>
      <c r="DC28" s="896"/>
      <c r="DD28" s="896"/>
      <c r="DE28" s="896"/>
      <c r="DF28" s="896"/>
      <c r="DG28" s="896"/>
      <c r="DH28" s="896"/>
      <c r="DI28" s="896"/>
      <c r="DJ28" s="897"/>
      <c r="DK28" s="897"/>
      <c r="DL28" s="897"/>
      <c r="DM28" s="897"/>
      <c r="DN28" s="897"/>
      <c r="DO28" s="897"/>
      <c r="DP28" s="897"/>
      <c r="DQ28" s="897"/>
      <c r="DR28" s="897"/>
      <c r="DS28" s="897"/>
      <c r="DT28" s="116"/>
      <c r="DU28" s="116"/>
      <c r="DV28" s="116"/>
      <c r="DW28" s="722"/>
      <c r="DX28" s="723"/>
      <c r="DY28" s="723"/>
      <c r="DZ28" s="724"/>
      <c r="EA28" s="722"/>
      <c r="EB28" s="723"/>
      <c r="EC28" s="723"/>
      <c r="ED28" s="724"/>
      <c r="EE28" s="722"/>
      <c r="EF28" s="723"/>
      <c r="EG28" s="723"/>
      <c r="EH28" s="724"/>
      <c r="EI28" s="722"/>
      <c r="EJ28" s="723"/>
      <c r="EK28" s="723"/>
      <c r="EL28" s="724"/>
      <c r="EM28" s="100"/>
      <c r="EN28" s="100"/>
      <c r="EO28" s="100"/>
      <c r="EP28" s="100"/>
      <c r="EQ28" s="100"/>
      <c r="ER28" s="100"/>
      <c r="ES28" s="102"/>
    </row>
    <row r="29" spans="3:149" ht="19.75" customHeight="1">
      <c r="C29" s="98"/>
      <c r="D29" s="845"/>
      <c r="E29" s="846"/>
      <c r="F29" s="846"/>
      <c r="G29" s="846"/>
      <c r="H29" s="846"/>
      <c r="I29" s="846"/>
      <c r="J29" s="846"/>
      <c r="K29" s="846"/>
      <c r="L29" s="846"/>
      <c r="M29" s="847"/>
      <c r="N29" s="823"/>
      <c r="O29" s="823"/>
      <c r="P29" s="823"/>
      <c r="Q29" s="823"/>
      <c r="R29" s="827"/>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9"/>
      <c r="BJ29" s="833"/>
      <c r="BK29" s="834"/>
      <c r="BL29" s="834"/>
      <c r="BM29" s="834"/>
      <c r="BN29" s="835"/>
      <c r="BO29" s="839"/>
      <c r="BP29" s="840"/>
      <c r="BQ29" s="840"/>
      <c r="BR29" s="841"/>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2" t="s">
        <v>12336</v>
      </c>
      <c r="E30" s="843"/>
      <c r="F30" s="843"/>
      <c r="G30" s="843"/>
      <c r="H30" s="843"/>
      <c r="I30" s="843"/>
      <c r="J30" s="843"/>
      <c r="K30" s="843"/>
      <c r="L30" s="843"/>
      <c r="M30" s="844"/>
      <c r="N30" s="823" t="str">
        <f>VLOOKUP($D$11,調査票①!$A$3:$HK$1735,18,FALSE)&amp;""</f>
        <v>　</v>
      </c>
      <c r="O30" s="823"/>
      <c r="P30" s="823"/>
      <c r="Q30" s="823"/>
      <c r="R30" s="824" t="str">
        <f>VLOOKUP($D$11,調査票①!$A$3:$HK$1735,19,FALSE)&amp;""</f>
        <v>　</v>
      </c>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825"/>
      <c r="BC30" s="825"/>
      <c r="BD30" s="825"/>
      <c r="BE30" s="825"/>
      <c r="BF30" s="825"/>
      <c r="BG30" s="825"/>
      <c r="BH30" s="825"/>
      <c r="BI30" s="826"/>
      <c r="BJ30" s="830">
        <f>VLOOKUP($AK$11,導入率!$A$4:$AX$37,7,FALSE)</f>
        <v>0.77966101694915257</v>
      </c>
      <c r="BK30" s="831"/>
      <c r="BL30" s="831"/>
      <c r="BM30" s="831"/>
      <c r="BN30" s="832"/>
      <c r="BO30" s="836">
        <f>調査票①!Q1731</f>
        <v>0.88569321533923306</v>
      </c>
      <c r="BP30" s="837"/>
      <c r="BQ30" s="837"/>
      <c r="BR30" s="838"/>
      <c r="BS30" s="100"/>
      <c r="BT30" s="102"/>
      <c r="EQ30" s="82"/>
    </row>
    <row r="31" spans="3:149" ht="19.75" customHeight="1">
      <c r="C31" s="98"/>
      <c r="D31" s="845"/>
      <c r="E31" s="846"/>
      <c r="F31" s="846"/>
      <c r="G31" s="846"/>
      <c r="H31" s="846"/>
      <c r="I31" s="846"/>
      <c r="J31" s="846"/>
      <c r="K31" s="846"/>
      <c r="L31" s="846"/>
      <c r="M31" s="847"/>
      <c r="N31" s="823"/>
      <c r="O31" s="823"/>
      <c r="P31" s="823"/>
      <c r="Q31" s="823"/>
      <c r="R31" s="827"/>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9"/>
      <c r="BJ31" s="833"/>
      <c r="BK31" s="834"/>
      <c r="BL31" s="834"/>
      <c r="BM31" s="834"/>
      <c r="BN31" s="835"/>
      <c r="BO31" s="839"/>
      <c r="BP31" s="840"/>
      <c r="BQ31" s="840"/>
      <c r="BR31" s="841"/>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2" t="s">
        <v>12337</v>
      </c>
      <c r="E32" s="843"/>
      <c r="F32" s="843"/>
      <c r="G32" s="843"/>
      <c r="H32" s="843"/>
      <c r="I32" s="843"/>
      <c r="J32" s="843"/>
      <c r="K32" s="843"/>
      <c r="L32" s="843"/>
      <c r="M32" s="844"/>
      <c r="N32" s="823" t="str">
        <f>VLOOKUP($D$11,調査票①!$A$3:$HK$1735,21,FALSE)&amp;""</f>
        <v>　</v>
      </c>
      <c r="O32" s="823"/>
      <c r="P32" s="823"/>
      <c r="Q32" s="823"/>
      <c r="R32" s="824" t="str">
        <f>VLOOKUP($D$11,調査票①!$A$3:$HK$1735,22,FALSE)&amp;""</f>
        <v/>
      </c>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6"/>
      <c r="BJ32" s="830">
        <f>VLOOKUP($AK$11,導入率!$A$4:$AX$37,8,FALSE)</f>
        <v>0.96363636363636362</v>
      </c>
      <c r="BK32" s="831"/>
      <c r="BL32" s="831"/>
      <c r="BM32" s="831"/>
      <c r="BN32" s="832"/>
      <c r="BO32" s="836">
        <f>調査票①!T1731</f>
        <v>0.98208469055374592</v>
      </c>
      <c r="BP32" s="837"/>
      <c r="BQ32" s="837"/>
      <c r="BR32" s="838"/>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5"/>
      <c r="E33" s="846"/>
      <c r="F33" s="846"/>
      <c r="G33" s="846"/>
      <c r="H33" s="846"/>
      <c r="I33" s="846"/>
      <c r="J33" s="846"/>
      <c r="K33" s="846"/>
      <c r="L33" s="846"/>
      <c r="M33" s="847"/>
      <c r="N33" s="823"/>
      <c r="O33" s="823"/>
      <c r="P33" s="823"/>
      <c r="Q33" s="823"/>
      <c r="R33" s="827"/>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9"/>
      <c r="BJ33" s="833"/>
      <c r="BK33" s="834"/>
      <c r="BL33" s="834"/>
      <c r="BM33" s="834"/>
      <c r="BN33" s="835"/>
      <c r="BO33" s="839"/>
      <c r="BP33" s="840"/>
      <c r="BQ33" s="840"/>
      <c r="BR33" s="841"/>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2" t="s">
        <v>12338</v>
      </c>
      <c r="E34" s="843"/>
      <c r="F34" s="843"/>
      <c r="G34" s="843"/>
      <c r="H34" s="843"/>
      <c r="I34" s="843"/>
      <c r="J34" s="843"/>
      <c r="K34" s="843"/>
      <c r="L34" s="843"/>
      <c r="M34" s="844"/>
      <c r="N34" s="823" t="str">
        <f>VLOOKUP($D$11,調査票①!$A$3:$HK$1735,24,FALSE)&amp;""</f>
        <v>　</v>
      </c>
      <c r="O34" s="823"/>
      <c r="P34" s="823"/>
      <c r="Q34" s="823"/>
      <c r="R34" s="824" t="str">
        <f>VLOOKUP($D$11,調査票①!$A$3:$HK$1735,25,FALSE)&amp;""</f>
        <v>　</v>
      </c>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c r="BI34" s="826"/>
      <c r="BJ34" s="830">
        <f>VLOOKUP($AK$11,導入率!$A$4:$AX$37,9,FALSE)</f>
        <v>0.9838709677419355</v>
      </c>
      <c r="BK34" s="831"/>
      <c r="BL34" s="831"/>
      <c r="BM34" s="831"/>
      <c r="BN34" s="832"/>
      <c r="BO34" s="836">
        <f>調査票①!W1731</f>
        <v>0.97490092470277412</v>
      </c>
      <c r="BP34" s="837"/>
      <c r="BQ34" s="837"/>
      <c r="BR34" s="838"/>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5"/>
      <c r="E35" s="846"/>
      <c r="F35" s="846"/>
      <c r="G35" s="846"/>
      <c r="H35" s="846"/>
      <c r="I35" s="846"/>
      <c r="J35" s="846"/>
      <c r="K35" s="846"/>
      <c r="L35" s="846"/>
      <c r="M35" s="847"/>
      <c r="N35" s="823"/>
      <c r="O35" s="823"/>
      <c r="P35" s="823"/>
      <c r="Q35" s="823"/>
      <c r="R35" s="827"/>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9"/>
      <c r="BJ35" s="833"/>
      <c r="BK35" s="834"/>
      <c r="BL35" s="834"/>
      <c r="BM35" s="834"/>
      <c r="BN35" s="835"/>
      <c r="BO35" s="839"/>
      <c r="BP35" s="840"/>
      <c r="BQ35" s="840"/>
      <c r="BR35" s="841"/>
      <c r="BS35" s="100"/>
      <c r="BT35" s="102"/>
      <c r="CB35" s="111"/>
      <c r="CC35" s="867" t="s">
        <v>39</v>
      </c>
      <c r="CD35" s="873"/>
      <c r="CE35" s="873"/>
      <c r="CF35" s="873"/>
      <c r="CG35" s="873"/>
      <c r="CH35" s="873"/>
      <c r="CI35" s="873"/>
      <c r="CJ35" s="873"/>
      <c r="CK35" s="873"/>
      <c r="CL35" s="874"/>
      <c r="CM35" s="867" t="s">
        <v>12324</v>
      </c>
      <c r="CN35" s="873"/>
      <c r="CO35" s="873"/>
      <c r="CP35" s="873"/>
      <c r="CQ35" s="873"/>
      <c r="CR35" s="873"/>
      <c r="CS35" s="873"/>
      <c r="CT35" s="873"/>
      <c r="CU35" s="873"/>
      <c r="CV35" s="874"/>
      <c r="CW35" s="112"/>
      <c r="CX35" s="112"/>
      <c r="CY35" s="112"/>
      <c r="CZ35" s="112"/>
      <c r="DA35" s="112"/>
      <c r="DB35" s="823" t="s">
        <v>12339</v>
      </c>
      <c r="DC35" s="823"/>
      <c r="DD35" s="823"/>
      <c r="DE35" s="823"/>
      <c r="DF35" s="823"/>
      <c r="DG35" s="823"/>
      <c r="DH35" s="823"/>
      <c r="DI35" s="823"/>
      <c r="DJ35" s="823"/>
      <c r="DK35" s="823"/>
      <c r="DL35" s="823"/>
      <c r="DM35" s="823"/>
      <c r="DN35" s="823"/>
      <c r="DO35" s="823"/>
      <c r="DP35" s="823"/>
      <c r="DQ35" s="823"/>
      <c r="DR35" s="873" t="s">
        <v>12340</v>
      </c>
      <c r="DS35" s="873"/>
      <c r="DT35" s="873"/>
      <c r="DU35" s="873"/>
      <c r="DV35" s="873"/>
      <c r="DW35" s="873"/>
      <c r="DX35" s="873"/>
      <c r="DY35" s="873"/>
      <c r="DZ35" s="873"/>
      <c r="EA35" s="873"/>
      <c r="EB35" s="873"/>
      <c r="EC35" s="873"/>
      <c r="ED35" s="873"/>
      <c r="EE35" s="873"/>
      <c r="EF35" s="873"/>
      <c r="EG35" s="874"/>
      <c r="EH35" s="112"/>
      <c r="EI35" s="857" t="s">
        <v>70</v>
      </c>
      <c r="EJ35" s="858"/>
      <c r="EK35" s="858"/>
      <c r="EL35" s="858"/>
      <c r="EM35" s="858"/>
      <c r="EN35" s="858"/>
      <c r="EO35" s="858"/>
      <c r="EP35" s="859"/>
      <c r="EQ35" s="100"/>
      <c r="ER35" s="100"/>
      <c r="ES35" s="102"/>
    </row>
    <row r="36" spans="3:149" ht="19.75" customHeight="1">
      <c r="C36" s="98"/>
      <c r="D36" s="842" t="s">
        <v>12341</v>
      </c>
      <c r="E36" s="843"/>
      <c r="F36" s="843"/>
      <c r="G36" s="843"/>
      <c r="H36" s="843"/>
      <c r="I36" s="843"/>
      <c r="J36" s="843"/>
      <c r="K36" s="843"/>
      <c r="L36" s="843"/>
      <c r="M36" s="844"/>
      <c r="N36" s="823" t="str">
        <f>VLOOKUP($D$11,調査票①!$A$3:$HK$1735,27,FALSE)&amp;""</f>
        <v>　</v>
      </c>
      <c r="O36" s="823"/>
      <c r="P36" s="823"/>
      <c r="Q36" s="823"/>
      <c r="R36" s="824" t="str">
        <f>VLOOKUP($D$11,調査票①!$A$3:$HK$1735,28,FALSE)&amp;""</f>
        <v>　</v>
      </c>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c r="BI36" s="826"/>
      <c r="BJ36" s="830">
        <f>VLOOKUP($AK$11,導入率!$A$4:$AX$37,10,FALSE)</f>
        <v>0.88709677419354838</v>
      </c>
      <c r="BK36" s="831"/>
      <c r="BL36" s="831"/>
      <c r="BM36" s="831"/>
      <c r="BN36" s="832"/>
      <c r="BO36" s="836">
        <f>調査票①!Z1731</f>
        <v>0.72546419098143233</v>
      </c>
      <c r="BP36" s="837"/>
      <c r="BQ36" s="837"/>
      <c r="BR36" s="838"/>
      <c r="BS36" s="100"/>
      <c r="BT36" s="102"/>
      <c r="CB36" s="111"/>
      <c r="CC36" s="875"/>
      <c r="CD36" s="876"/>
      <c r="CE36" s="876"/>
      <c r="CF36" s="876"/>
      <c r="CG36" s="876"/>
      <c r="CH36" s="876"/>
      <c r="CI36" s="876"/>
      <c r="CJ36" s="876"/>
      <c r="CK36" s="876"/>
      <c r="CL36" s="877"/>
      <c r="CM36" s="875"/>
      <c r="CN36" s="876"/>
      <c r="CO36" s="876"/>
      <c r="CP36" s="876"/>
      <c r="CQ36" s="876"/>
      <c r="CR36" s="876"/>
      <c r="CS36" s="876"/>
      <c r="CT36" s="876"/>
      <c r="CU36" s="876"/>
      <c r="CV36" s="877"/>
      <c r="CW36" s="112"/>
      <c r="CX36" s="112"/>
      <c r="CY36" s="112"/>
      <c r="CZ36" s="112"/>
      <c r="DA36" s="112"/>
      <c r="DB36" s="823"/>
      <c r="DC36" s="823"/>
      <c r="DD36" s="823"/>
      <c r="DE36" s="823"/>
      <c r="DF36" s="823"/>
      <c r="DG36" s="823"/>
      <c r="DH36" s="823"/>
      <c r="DI36" s="823"/>
      <c r="DJ36" s="823"/>
      <c r="DK36" s="823"/>
      <c r="DL36" s="823"/>
      <c r="DM36" s="823"/>
      <c r="DN36" s="823"/>
      <c r="DO36" s="823"/>
      <c r="DP36" s="823"/>
      <c r="DQ36" s="823"/>
      <c r="DR36" s="876"/>
      <c r="DS36" s="876"/>
      <c r="DT36" s="876"/>
      <c r="DU36" s="876"/>
      <c r="DV36" s="876"/>
      <c r="DW36" s="876"/>
      <c r="DX36" s="876"/>
      <c r="DY36" s="876"/>
      <c r="DZ36" s="876"/>
      <c r="EA36" s="876"/>
      <c r="EB36" s="876"/>
      <c r="EC36" s="876"/>
      <c r="ED36" s="876"/>
      <c r="EE36" s="876"/>
      <c r="EF36" s="876"/>
      <c r="EG36" s="877"/>
      <c r="EH36" s="112"/>
      <c r="EI36" s="860" t="s">
        <v>12342</v>
      </c>
      <c r="EJ36" s="861"/>
      <c r="EK36" s="861"/>
      <c r="EL36" s="862"/>
      <c r="EM36" s="866" t="s">
        <v>12331</v>
      </c>
      <c r="EN36" s="861"/>
      <c r="EO36" s="861"/>
      <c r="EP36" s="862"/>
      <c r="EQ36" s="100"/>
      <c r="ER36" s="100"/>
      <c r="ES36" s="102"/>
    </row>
    <row r="37" spans="3:149" ht="19.75" customHeight="1">
      <c r="C37" s="98"/>
      <c r="D37" s="845"/>
      <c r="E37" s="846"/>
      <c r="F37" s="846"/>
      <c r="G37" s="846"/>
      <c r="H37" s="846"/>
      <c r="I37" s="846"/>
      <c r="J37" s="846"/>
      <c r="K37" s="846"/>
      <c r="L37" s="846"/>
      <c r="M37" s="847"/>
      <c r="N37" s="823"/>
      <c r="O37" s="823"/>
      <c r="P37" s="823"/>
      <c r="Q37" s="823"/>
      <c r="R37" s="827"/>
      <c r="S37" s="828"/>
      <c r="T37" s="828"/>
      <c r="U37" s="828"/>
      <c r="V37" s="828"/>
      <c r="W37" s="828"/>
      <c r="X37" s="828"/>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G37" s="828"/>
      <c r="BH37" s="828"/>
      <c r="BI37" s="829"/>
      <c r="BJ37" s="833"/>
      <c r="BK37" s="834"/>
      <c r="BL37" s="834"/>
      <c r="BM37" s="834"/>
      <c r="BN37" s="835"/>
      <c r="BO37" s="839"/>
      <c r="BP37" s="840"/>
      <c r="BQ37" s="840"/>
      <c r="BR37" s="841"/>
      <c r="BS37" s="100"/>
      <c r="BT37" s="102"/>
      <c r="CB37" s="111"/>
      <c r="CC37" s="867" t="str">
        <f>VLOOKUP($D$11,調査票①!$A$3:$HK$1735,199,FALSE)&amp;""</f>
        <v>実施済</v>
      </c>
      <c r="CD37" s="873"/>
      <c r="CE37" s="873"/>
      <c r="CF37" s="873"/>
      <c r="CG37" s="873"/>
      <c r="CH37" s="873"/>
      <c r="CI37" s="873"/>
      <c r="CJ37" s="873"/>
      <c r="CK37" s="873"/>
      <c r="CL37" s="874"/>
      <c r="CM37" s="867" t="str">
        <f>VLOOKUP($D$11,調査票①!$A$3:$HK$1735,200,FALSE)&amp;""</f>
        <v>委託予定無し</v>
      </c>
      <c r="CN37" s="873"/>
      <c r="CO37" s="873"/>
      <c r="CP37" s="873"/>
      <c r="CQ37" s="873"/>
      <c r="CR37" s="873"/>
      <c r="CS37" s="873"/>
      <c r="CT37" s="873"/>
      <c r="CU37" s="873"/>
      <c r="CV37" s="874"/>
      <c r="CW37" s="112"/>
      <c r="CX37" s="112"/>
      <c r="CY37" s="112"/>
      <c r="CZ37" s="112"/>
      <c r="DA37" s="112"/>
      <c r="DB37" s="878" t="s">
        <v>12343</v>
      </c>
      <c r="DC37" s="878"/>
      <c r="DD37" s="878"/>
      <c r="DE37" s="878"/>
      <c r="DF37" s="878" t="s">
        <v>12344</v>
      </c>
      <c r="DG37" s="878"/>
      <c r="DH37" s="878"/>
      <c r="DI37" s="878"/>
      <c r="DJ37" s="879" t="s">
        <v>12345</v>
      </c>
      <c r="DK37" s="879"/>
      <c r="DL37" s="879"/>
      <c r="DM37" s="879"/>
      <c r="DN37" s="878" t="s">
        <v>12346</v>
      </c>
      <c r="DO37" s="878"/>
      <c r="DP37" s="878"/>
      <c r="DQ37" s="878"/>
      <c r="DR37" s="880" t="s">
        <v>12347</v>
      </c>
      <c r="DS37" s="880"/>
      <c r="DT37" s="880"/>
      <c r="DU37" s="881"/>
      <c r="DV37" s="763" t="s">
        <v>12348</v>
      </c>
      <c r="DW37" s="764"/>
      <c r="DX37" s="764"/>
      <c r="DY37" s="765"/>
      <c r="DZ37" s="763" t="s">
        <v>12349</v>
      </c>
      <c r="EA37" s="764"/>
      <c r="EB37" s="764"/>
      <c r="EC37" s="765"/>
      <c r="ED37" s="763" t="s">
        <v>12350</v>
      </c>
      <c r="EE37" s="764"/>
      <c r="EF37" s="764"/>
      <c r="EG37" s="765"/>
      <c r="EH37" s="112"/>
      <c r="EI37" s="863"/>
      <c r="EJ37" s="864"/>
      <c r="EK37" s="864"/>
      <c r="EL37" s="865"/>
      <c r="EM37" s="863"/>
      <c r="EN37" s="864"/>
      <c r="EO37" s="864"/>
      <c r="EP37" s="865"/>
      <c r="EQ37" s="100"/>
      <c r="ER37" s="100"/>
      <c r="ES37" s="102"/>
    </row>
    <row r="38" spans="3:149" ht="19.75" customHeight="1">
      <c r="C38" s="98"/>
      <c r="D38" s="842" t="s">
        <v>12351</v>
      </c>
      <c r="E38" s="843"/>
      <c r="F38" s="843"/>
      <c r="G38" s="843"/>
      <c r="H38" s="843"/>
      <c r="I38" s="843"/>
      <c r="J38" s="843"/>
      <c r="K38" s="843"/>
      <c r="L38" s="843"/>
      <c r="M38" s="844"/>
      <c r="N38" s="823" t="str">
        <f>VLOOKUP($D$11,調査票①!$A$3:$HK$1735,30,FALSE)&amp;""</f>
        <v>　</v>
      </c>
      <c r="O38" s="823"/>
      <c r="P38" s="823"/>
      <c r="Q38" s="823"/>
      <c r="R38" s="824" t="str">
        <f>VLOOKUP($D$11,調査票①!$A$3:$HK$1735,31,FALSE)&amp;""</f>
        <v>　</v>
      </c>
      <c r="S38" s="825"/>
      <c r="T38" s="825"/>
      <c r="U38" s="825"/>
      <c r="V38" s="825"/>
      <c r="W38" s="825"/>
      <c r="X38" s="825"/>
      <c r="Y38" s="825"/>
      <c r="Z38" s="825"/>
      <c r="AA38" s="825"/>
      <c r="AB38" s="825"/>
      <c r="AC38" s="825"/>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825"/>
      <c r="BB38" s="825"/>
      <c r="BC38" s="825"/>
      <c r="BD38" s="825"/>
      <c r="BE38" s="825"/>
      <c r="BF38" s="825"/>
      <c r="BG38" s="825"/>
      <c r="BH38" s="825"/>
      <c r="BI38" s="826"/>
      <c r="BJ38" s="830">
        <f>VLOOKUP($AK$11,導入率!$A$4:$AX$37,11,FALSE)</f>
        <v>1</v>
      </c>
      <c r="BK38" s="831"/>
      <c r="BL38" s="831"/>
      <c r="BM38" s="831"/>
      <c r="BN38" s="832"/>
      <c r="BO38" s="836">
        <f>調査票①!AC1731</f>
        <v>0.91211401425178151</v>
      </c>
      <c r="BP38" s="837"/>
      <c r="BQ38" s="837"/>
      <c r="BR38" s="838"/>
      <c r="BS38" s="100"/>
      <c r="BT38" s="102"/>
      <c r="CB38" s="111"/>
      <c r="CC38" s="875"/>
      <c r="CD38" s="876"/>
      <c r="CE38" s="876"/>
      <c r="CF38" s="876"/>
      <c r="CG38" s="876"/>
      <c r="CH38" s="876"/>
      <c r="CI38" s="876"/>
      <c r="CJ38" s="876"/>
      <c r="CK38" s="876"/>
      <c r="CL38" s="877"/>
      <c r="CM38" s="875"/>
      <c r="CN38" s="876"/>
      <c r="CO38" s="876"/>
      <c r="CP38" s="876"/>
      <c r="CQ38" s="876"/>
      <c r="CR38" s="876"/>
      <c r="CS38" s="876"/>
      <c r="CT38" s="876"/>
      <c r="CU38" s="876"/>
      <c r="CV38" s="877"/>
      <c r="CW38" s="112"/>
      <c r="CX38" s="112"/>
      <c r="CY38" s="112"/>
      <c r="CZ38" s="112"/>
      <c r="DA38" s="112"/>
      <c r="DB38" s="878"/>
      <c r="DC38" s="878"/>
      <c r="DD38" s="878"/>
      <c r="DE38" s="878"/>
      <c r="DF38" s="878"/>
      <c r="DG38" s="878"/>
      <c r="DH38" s="878"/>
      <c r="DI38" s="878"/>
      <c r="DJ38" s="879"/>
      <c r="DK38" s="879"/>
      <c r="DL38" s="879"/>
      <c r="DM38" s="879"/>
      <c r="DN38" s="878"/>
      <c r="DO38" s="878"/>
      <c r="DP38" s="878"/>
      <c r="DQ38" s="878"/>
      <c r="DR38" s="882"/>
      <c r="DS38" s="882"/>
      <c r="DT38" s="882"/>
      <c r="DU38" s="883"/>
      <c r="DV38" s="766"/>
      <c r="DW38" s="767"/>
      <c r="DX38" s="767"/>
      <c r="DY38" s="768"/>
      <c r="DZ38" s="766"/>
      <c r="EA38" s="767"/>
      <c r="EB38" s="767"/>
      <c r="EC38" s="768"/>
      <c r="ED38" s="766"/>
      <c r="EE38" s="767"/>
      <c r="EF38" s="767"/>
      <c r="EG38" s="768"/>
      <c r="EH38" s="112"/>
      <c r="EI38" s="719">
        <f>VLOOKUP($AK$11,導入率!A4:AX37,45,FALSE)</f>
        <v>0.61290322580645162</v>
      </c>
      <c r="EJ38" s="720"/>
      <c r="EK38" s="720"/>
      <c r="EL38" s="721"/>
      <c r="EM38" s="719">
        <f>VLOOKUP($AK$11,導入率!A4:AX37,46,FALSE)</f>
        <v>0.11290322580645161</v>
      </c>
      <c r="EN38" s="720"/>
      <c r="EO38" s="720"/>
      <c r="EP38" s="721"/>
      <c r="EQ38" s="100"/>
      <c r="ER38" s="100"/>
      <c r="ES38" s="102"/>
    </row>
    <row r="39" spans="3:149" ht="19.75" customHeight="1">
      <c r="C39" s="98"/>
      <c r="D39" s="845"/>
      <c r="E39" s="846"/>
      <c r="F39" s="846"/>
      <c r="G39" s="846"/>
      <c r="H39" s="846"/>
      <c r="I39" s="846"/>
      <c r="J39" s="846"/>
      <c r="K39" s="846"/>
      <c r="L39" s="846"/>
      <c r="M39" s="847"/>
      <c r="N39" s="823"/>
      <c r="O39" s="823"/>
      <c r="P39" s="823"/>
      <c r="Q39" s="823"/>
      <c r="R39" s="827"/>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28"/>
      <c r="BC39" s="828"/>
      <c r="BD39" s="828"/>
      <c r="BE39" s="828"/>
      <c r="BF39" s="828"/>
      <c r="BG39" s="828"/>
      <c r="BH39" s="828"/>
      <c r="BI39" s="829"/>
      <c r="BJ39" s="833"/>
      <c r="BK39" s="834"/>
      <c r="BL39" s="834"/>
      <c r="BM39" s="834"/>
      <c r="BN39" s="835"/>
      <c r="BO39" s="839"/>
      <c r="BP39" s="840"/>
      <c r="BQ39" s="840"/>
      <c r="BR39" s="841"/>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7" t="str">
        <f>VLOOKUP($D$11,調査票①!$A$3:$HK$1735,201,FALSE)&amp;""</f>
        <v>○</v>
      </c>
      <c r="DC39" s="868"/>
      <c r="DD39" s="868"/>
      <c r="DE39" s="869"/>
      <c r="DF39" s="867" t="str">
        <f>VLOOKUP($D$11,調査票①!$A$3:$HK$1735,202,FALSE)&amp;""</f>
        <v>○</v>
      </c>
      <c r="DG39" s="868"/>
      <c r="DH39" s="868"/>
      <c r="DI39" s="869"/>
      <c r="DJ39" s="867" t="str">
        <f>VLOOKUP($D$11,調査票①!$A$3:$HK$1735,203,FALSE)&amp;""</f>
        <v>○</v>
      </c>
      <c r="DK39" s="868"/>
      <c r="DL39" s="868"/>
      <c r="DM39" s="869"/>
      <c r="DN39" s="867" t="str">
        <f>VLOOKUP($D$11,調査票①!$A$3:$HK$1735,204,FALSE)&amp;""</f>
        <v/>
      </c>
      <c r="DO39" s="868"/>
      <c r="DP39" s="868"/>
      <c r="DQ39" s="869"/>
      <c r="DR39" s="867" t="str">
        <f>VLOOKUP($D$11,調査票①!$A$3:$HK$1735,206,FALSE)&amp;""</f>
        <v>○</v>
      </c>
      <c r="DS39" s="868"/>
      <c r="DT39" s="868"/>
      <c r="DU39" s="869"/>
      <c r="DV39" s="867" t="str">
        <f>VLOOKUP($D$11,調査票①!$A$3:$HK$1735,207,FALSE)&amp;""</f>
        <v>○</v>
      </c>
      <c r="DW39" s="868"/>
      <c r="DX39" s="868"/>
      <c r="DY39" s="869"/>
      <c r="DZ39" s="867" t="str">
        <f>VLOOKUP($D$11,調査票①!$A$3:$HK$1735,208,FALSE)&amp;""</f>
        <v>○</v>
      </c>
      <c r="EA39" s="868"/>
      <c r="EB39" s="868"/>
      <c r="EC39" s="869"/>
      <c r="ED39" s="867" t="str">
        <f>VLOOKUP($D$11,調査票①!$A$3:$HK$1735,209,FALSE)&amp;""</f>
        <v>○</v>
      </c>
      <c r="EE39" s="868"/>
      <c r="EF39" s="868"/>
      <c r="EG39" s="869"/>
      <c r="EH39" s="112"/>
      <c r="EI39" s="722"/>
      <c r="EJ39" s="723"/>
      <c r="EK39" s="723"/>
      <c r="EL39" s="724"/>
      <c r="EM39" s="722"/>
      <c r="EN39" s="723"/>
      <c r="EO39" s="723"/>
      <c r="EP39" s="724"/>
      <c r="EQ39" s="100"/>
      <c r="ER39" s="100"/>
      <c r="ES39" s="102"/>
    </row>
    <row r="40" spans="3:149" ht="19.75" customHeight="1">
      <c r="C40" s="98"/>
      <c r="D40" s="842" t="s">
        <v>12352</v>
      </c>
      <c r="E40" s="843"/>
      <c r="F40" s="843"/>
      <c r="G40" s="843"/>
      <c r="H40" s="843"/>
      <c r="I40" s="843"/>
      <c r="J40" s="843"/>
      <c r="K40" s="843"/>
      <c r="L40" s="843"/>
      <c r="M40" s="844"/>
      <c r="N40" s="823" t="str">
        <f>VLOOKUP($D$11,調査票①!$A$3:$HK$1735,33,FALSE)&amp;""</f>
        <v/>
      </c>
      <c r="O40" s="823"/>
      <c r="P40" s="823"/>
      <c r="Q40" s="823"/>
      <c r="R40" s="824" t="str">
        <f>VLOOKUP($D$11,調査票①!$A$3:$HK$1735,34,FALSE)&amp;""</f>
        <v/>
      </c>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25"/>
      <c r="BB40" s="825"/>
      <c r="BC40" s="825"/>
      <c r="BD40" s="825"/>
      <c r="BE40" s="825"/>
      <c r="BF40" s="825"/>
      <c r="BG40" s="825"/>
      <c r="BH40" s="825"/>
      <c r="BI40" s="826"/>
      <c r="BJ40" s="830">
        <f>VLOOKUP($AK$11,導入率!$A$4:$AX$37,12,FALSE)</f>
        <v>0.3392857142857143</v>
      </c>
      <c r="BK40" s="831"/>
      <c r="BL40" s="831"/>
      <c r="BM40" s="831"/>
      <c r="BN40" s="832"/>
      <c r="BO40" s="836">
        <f>調査票①!AF1731</f>
        <v>0.37983034872761545</v>
      </c>
      <c r="BP40" s="837"/>
      <c r="BQ40" s="837"/>
      <c r="BR40" s="838"/>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0"/>
      <c r="DC40" s="871"/>
      <c r="DD40" s="871"/>
      <c r="DE40" s="872"/>
      <c r="DF40" s="870"/>
      <c r="DG40" s="871"/>
      <c r="DH40" s="871"/>
      <c r="DI40" s="872"/>
      <c r="DJ40" s="870"/>
      <c r="DK40" s="871"/>
      <c r="DL40" s="871"/>
      <c r="DM40" s="872"/>
      <c r="DN40" s="870"/>
      <c r="DO40" s="871"/>
      <c r="DP40" s="871"/>
      <c r="DQ40" s="872"/>
      <c r="DR40" s="870"/>
      <c r="DS40" s="871"/>
      <c r="DT40" s="871"/>
      <c r="DU40" s="872"/>
      <c r="DV40" s="870"/>
      <c r="DW40" s="871"/>
      <c r="DX40" s="871"/>
      <c r="DY40" s="872"/>
      <c r="DZ40" s="870"/>
      <c r="EA40" s="871"/>
      <c r="EB40" s="871"/>
      <c r="EC40" s="872"/>
      <c r="ED40" s="870"/>
      <c r="EE40" s="871"/>
      <c r="EF40" s="871"/>
      <c r="EG40" s="872"/>
      <c r="EH40" s="112"/>
      <c r="EI40" s="857" t="s">
        <v>12329</v>
      </c>
      <c r="EJ40" s="858"/>
      <c r="EK40" s="858"/>
      <c r="EL40" s="858"/>
      <c r="EM40" s="858"/>
      <c r="EN40" s="858"/>
      <c r="EO40" s="858"/>
      <c r="EP40" s="859"/>
      <c r="EQ40" s="100"/>
      <c r="ER40" s="100"/>
      <c r="ES40" s="102"/>
    </row>
    <row r="41" spans="3:149" ht="19.75" customHeight="1">
      <c r="C41" s="98"/>
      <c r="D41" s="845"/>
      <c r="E41" s="846"/>
      <c r="F41" s="846"/>
      <c r="G41" s="846"/>
      <c r="H41" s="846"/>
      <c r="I41" s="846"/>
      <c r="J41" s="846"/>
      <c r="K41" s="846"/>
      <c r="L41" s="846"/>
      <c r="M41" s="847"/>
      <c r="N41" s="823"/>
      <c r="O41" s="823"/>
      <c r="P41" s="823"/>
      <c r="Q41" s="823"/>
      <c r="R41" s="827"/>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28"/>
      <c r="BC41" s="828"/>
      <c r="BD41" s="828"/>
      <c r="BE41" s="828"/>
      <c r="BF41" s="828"/>
      <c r="BG41" s="828"/>
      <c r="BH41" s="828"/>
      <c r="BI41" s="829"/>
      <c r="BJ41" s="833"/>
      <c r="BK41" s="834"/>
      <c r="BL41" s="834"/>
      <c r="BM41" s="834"/>
      <c r="BN41" s="835"/>
      <c r="BO41" s="839"/>
      <c r="BP41" s="840"/>
      <c r="BQ41" s="840"/>
      <c r="BR41" s="841"/>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0" t="s">
        <v>12342</v>
      </c>
      <c r="EJ41" s="861"/>
      <c r="EK41" s="861"/>
      <c r="EL41" s="862"/>
      <c r="EM41" s="866" t="s">
        <v>12331</v>
      </c>
      <c r="EN41" s="861"/>
      <c r="EO41" s="861"/>
      <c r="EP41" s="862"/>
      <c r="EQ41" s="100"/>
      <c r="ER41" s="100"/>
      <c r="ES41" s="102"/>
    </row>
    <row r="42" spans="3:149" ht="19.75" customHeight="1">
      <c r="C42" s="98"/>
      <c r="D42" s="842" t="s">
        <v>12353</v>
      </c>
      <c r="E42" s="843"/>
      <c r="F42" s="843"/>
      <c r="G42" s="843"/>
      <c r="H42" s="843"/>
      <c r="I42" s="843"/>
      <c r="J42" s="843"/>
      <c r="K42" s="843"/>
      <c r="L42" s="843"/>
      <c r="M42" s="844"/>
      <c r="N42" s="823" t="str">
        <f>VLOOKUP($D$11,調査票①!$A$3:$HK$1735,36,FALSE)&amp;""</f>
        <v>　</v>
      </c>
      <c r="O42" s="823"/>
      <c r="P42" s="823"/>
      <c r="Q42" s="823"/>
      <c r="R42" s="824" t="str">
        <f>VLOOKUP($D$11,調査票①!$A$3:$HK$1735,37,FALSE)&amp;""</f>
        <v>　</v>
      </c>
      <c r="S42" s="825"/>
      <c r="T42" s="825"/>
      <c r="U42" s="825"/>
      <c r="V42" s="825"/>
      <c r="W42" s="825"/>
      <c r="X42" s="825"/>
      <c r="Y42" s="825"/>
      <c r="Z42" s="825"/>
      <c r="AA42" s="825"/>
      <c r="AB42" s="825"/>
      <c r="AC42" s="825"/>
      <c r="AD42" s="825"/>
      <c r="AE42" s="825"/>
      <c r="AF42" s="825"/>
      <c r="AG42" s="825"/>
      <c r="AH42" s="825"/>
      <c r="AI42" s="825"/>
      <c r="AJ42" s="825"/>
      <c r="AK42" s="825"/>
      <c r="AL42" s="825"/>
      <c r="AM42" s="825"/>
      <c r="AN42" s="825"/>
      <c r="AO42" s="825"/>
      <c r="AP42" s="825"/>
      <c r="AQ42" s="825"/>
      <c r="AR42" s="825"/>
      <c r="AS42" s="825"/>
      <c r="AT42" s="825"/>
      <c r="AU42" s="825"/>
      <c r="AV42" s="825"/>
      <c r="AW42" s="825"/>
      <c r="AX42" s="825"/>
      <c r="AY42" s="825"/>
      <c r="AZ42" s="825"/>
      <c r="BA42" s="825"/>
      <c r="BB42" s="825"/>
      <c r="BC42" s="825"/>
      <c r="BD42" s="825"/>
      <c r="BE42" s="825"/>
      <c r="BF42" s="825"/>
      <c r="BG42" s="825"/>
      <c r="BH42" s="825"/>
      <c r="BI42" s="826"/>
      <c r="BJ42" s="830">
        <f>VLOOKUP($AK$11,導入率!$A$4:$AX$37,13,FALSE)</f>
        <v>1</v>
      </c>
      <c r="BK42" s="831"/>
      <c r="BL42" s="831"/>
      <c r="BM42" s="831"/>
      <c r="BN42" s="832"/>
      <c r="BO42" s="836">
        <f>調査票①!AI1731</f>
        <v>0.98991935483870963</v>
      </c>
      <c r="BP42" s="837"/>
      <c r="BQ42" s="837"/>
      <c r="BR42" s="838"/>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3"/>
      <c r="EJ42" s="864"/>
      <c r="EK42" s="864"/>
      <c r="EL42" s="865"/>
      <c r="EM42" s="863"/>
      <c r="EN42" s="864"/>
      <c r="EO42" s="864"/>
      <c r="EP42" s="865"/>
      <c r="EQ42" s="100"/>
      <c r="ER42" s="100"/>
      <c r="ES42" s="102"/>
    </row>
    <row r="43" spans="3:149" ht="19.75" customHeight="1">
      <c r="C43" s="98"/>
      <c r="D43" s="845"/>
      <c r="E43" s="846"/>
      <c r="F43" s="846"/>
      <c r="G43" s="846"/>
      <c r="H43" s="846"/>
      <c r="I43" s="846"/>
      <c r="J43" s="846"/>
      <c r="K43" s="846"/>
      <c r="L43" s="846"/>
      <c r="M43" s="847"/>
      <c r="N43" s="823"/>
      <c r="O43" s="823"/>
      <c r="P43" s="823"/>
      <c r="Q43" s="823"/>
      <c r="R43" s="827"/>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9"/>
      <c r="BJ43" s="833"/>
      <c r="BK43" s="834"/>
      <c r="BL43" s="834"/>
      <c r="BM43" s="834"/>
      <c r="BN43" s="835"/>
      <c r="BO43" s="839"/>
      <c r="BP43" s="840"/>
      <c r="BQ43" s="840"/>
      <c r="BR43" s="841"/>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19">
        <f>調査票①!GQ1731</f>
        <v>0.3346891342242882</v>
      </c>
      <c r="EJ43" s="720"/>
      <c r="EK43" s="720"/>
      <c r="EL43" s="721"/>
      <c r="EM43" s="719">
        <f>調査票①!GR1731</f>
        <v>3.3120278907611857E-2</v>
      </c>
      <c r="EN43" s="720"/>
      <c r="EO43" s="720"/>
      <c r="EP43" s="721"/>
      <c r="EQ43" s="100"/>
      <c r="ER43" s="100"/>
      <c r="ES43" s="102"/>
    </row>
    <row r="44" spans="3:149" ht="19.75" customHeight="1">
      <c r="C44" s="98"/>
      <c r="D44" s="817" t="s">
        <v>12354</v>
      </c>
      <c r="E44" s="818"/>
      <c r="F44" s="818"/>
      <c r="G44" s="818"/>
      <c r="H44" s="818"/>
      <c r="I44" s="818"/>
      <c r="J44" s="818"/>
      <c r="K44" s="818"/>
      <c r="L44" s="818"/>
      <c r="M44" s="819"/>
      <c r="N44" s="823" t="str">
        <f>VLOOKUP($D$11,調査票①!$A$3:$HK$1735,39,FALSE)&amp;""</f>
        <v>　</v>
      </c>
      <c r="O44" s="823"/>
      <c r="P44" s="823"/>
      <c r="Q44" s="823"/>
      <c r="R44" s="824" t="str">
        <f>VLOOKUP($D$11,調査票①!$A$3:$HK$1735,40,FALSE)&amp;""</f>
        <v>　</v>
      </c>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25"/>
      <c r="BB44" s="825"/>
      <c r="BC44" s="825"/>
      <c r="BD44" s="825"/>
      <c r="BE44" s="825"/>
      <c r="BF44" s="825"/>
      <c r="BG44" s="825"/>
      <c r="BH44" s="825"/>
      <c r="BI44" s="826"/>
      <c r="BJ44" s="830">
        <f>VLOOKUP($AK$11,導入率!$A$4:$AX$37,14,FALSE)</f>
        <v>1</v>
      </c>
      <c r="BK44" s="831"/>
      <c r="BL44" s="831"/>
      <c r="BM44" s="831"/>
      <c r="BN44" s="832"/>
      <c r="BO44" s="836">
        <f>調査票①!AL1731</f>
        <v>0.97131931166347996</v>
      </c>
      <c r="BP44" s="837"/>
      <c r="BQ44" s="837"/>
      <c r="BR44" s="838"/>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2"/>
      <c r="EJ44" s="723"/>
      <c r="EK44" s="723"/>
      <c r="EL44" s="724"/>
      <c r="EM44" s="722"/>
      <c r="EN44" s="723"/>
      <c r="EO44" s="723"/>
      <c r="EP44" s="724"/>
      <c r="EQ44" s="100"/>
      <c r="ER44" s="100"/>
      <c r="ES44" s="102"/>
    </row>
    <row r="45" spans="3:149" ht="19.75" customHeight="1">
      <c r="C45" s="98"/>
      <c r="D45" s="820"/>
      <c r="E45" s="821"/>
      <c r="F45" s="821"/>
      <c r="G45" s="821"/>
      <c r="H45" s="821"/>
      <c r="I45" s="821"/>
      <c r="J45" s="821"/>
      <c r="K45" s="821"/>
      <c r="L45" s="821"/>
      <c r="M45" s="822"/>
      <c r="N45" s="823"/>
      <c r="O45" s="823"/>
      <c r="P45" s="823"/>
      <c r="Q45" s="823"/>
      <c r="R45" s="827"/>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9"/>
      <c r="BJ45" s="833"/>
      <c r="BK45" s="834"/>
      <c r="BL45" s="834"/>
      <c r="BM45" s="834"/>
      <c r="BN45" s="835"/>
      <c r="BO45" s="839"/>
      <c r="BP45" s="840"/>
      <c r="BQ45" s="840"/>
      <c r="BR45" s="841"/>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2" t="s">
        <v>12357</v>
      </c>
      <c r="E46" s="843"/>
      <c r="F46" s="843"/>
      <c r="G46" s="843"/>
      <c r="H46" s="843"/>
      <c r="I46" s="843"/>
      <c r="J46" s="843"/>
      <c r="K46" s="843"/>
      <c r="L46" s="843"/>
      <c r="M46" s="844"/>
      <c r="N46" s="823" t="str">
        <f>VLOOKUP($D$11,調査票①!$A$3:$HK$1735,42,FALSE)&amp;""</f>
        <v>　</v>
      </c>
      <c r="O46" s="823"/>
      <c r="P46" s="823"/>
      <c r="Q46" s="823"/>
      <c r="R46" s="824" t="str">
        <f>VLOOKUP($D$11,調査票①!$A$3:$HK$1735,43,FALSE)&amp;""</f>
        <v>　</v>
      </c>
      <c r="S46" s="825"/>
      <c r="T46" s="825"/>
      <c r="U46" s="825"/>
      <c r="V46" s="825"/>
      <c r="W46" s="825"/>
      <c r="X46" s="825"/>
      <c r="Y46" s="825"/>
      <c r="Z46" s="825"/>
      <c r="AA46" s="825"/>
      <c r="AB46" s="825"/>
      <c r="AC46" s="825"/>
      <c r="AD46" s="825"/>
      <c r="AE46" s="825"/>
      <c r="AF46" s="825"/>
      <c r="AG46" s="825"/>
      <c r="AH46" s="825"/>
      <c r="AI46" s="825"/>
      <c r="AJ46" s="825"/>
      <c r="AK46" s="825"/>
      <c r="AL46" s="825"/>
      <c r="AM46" s="825"/>
      <c r="AN46" s="825"/>
      <c r="AO46" s="825"/>
      <c r="AP46" s="825"/>
      <c r="AQ46" s="825"/>
      <c r="AR46" s="825"/>
      <c r="AS46" s="825"/>
      <c r="AT46" s="825"/>
      <c r="AU46" s="825"/>
      <c r="AV46" s="825"/>
      <c r="AW46" s="825"/>
      <c r="AX46" s="825"/>
      <c r="AY46" s="825"/>
      <c r="AZ46" s="825"/>
      <c r="BA46" s="825"/>
      <c r="BB46" s="825"/>
      <c r="BC46" s="825"/>
      <c r="BD46" s="825"/>
      <c r="BE46" s="825"/>
      <c r="BF46" s="825"/>
      <c r="BG46" s="825"/>
      <c r="BH46" s="825"/>
      <c r="BI46" s="826"/>
      <c r="BJ46" s="830">
        <f>VLOOKUP($AK$11,導入率!$A$4:$AX$37,15,FALSE)</f>
        <v>1</v>
      </c>
      <c r="BK46" s="831"/>
      <c r="BL46" s="831"/>
      <c r="BM46" s="831"/>
      <c r="BN46" s="832"/>
      <c r="BO46" s="836">
        <f>調査票①!AO1731</f>
        <v>0.99052132701421802</v>
      </c>
      <c r="BP46" s="837"/>
      <c r="BQ46" s="837"/>
      <c r="BR46" s="838"/>
      <c r="BS46" s="100"/>
      <c r="BT46" s="102"/>
      <c r="CB46" s="111"/>
      <c r="CC46" s="112"/>
      <c r="CD46" s="112"/>
      <c r="CE46" s="112"/>
      <c r="CF46" s="112"/>
      <c r="CG46" s="112"/>
      <c r="CH46" s="112"/>
      <c r="CI46" s="112"/>
      <c r="CJ46" s="112"/>
      <c r="CK46" s="112"/>
      <c r="CL46" s="112"/>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75" customHeight="1">
      <c r="C47" s="98"/>
      <c r="D47" s="845"/>
      <c r="E47" s="846"/>
      <c r="F47" s="846"/>
      <c r="G47" s="846"/>
      <c r="H47" s="846"/>
      <c r="I47" s="846"/>
      <c r="J47" s="846"/>
      <c r="K47" s="846"/>
      <c r="L47" s="846"/>
      <c r="M47" s="847"/>
      <c r="N47" s="823"/>
      <c r="O47" s="823"/>
      <c r="P47" s="823"/>
      <c r="Q47" s="823"/>
      <c r="R47" s="827"/>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9"/>
      <c r="BJ47" s="833"/>
      <c r="BK47" s="834"/>
      <c r="BL47" s="834"/>
      <c r="BM47" s="834"/>
      <c r="BN47" s="835"/>
      <c r="BO47" s="839"/>
      <c r="BP47" s="840"/>
      <c r="BQ47" s="840"/>
      <c r="BR47" s="841"/>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75" customHeight="1">
      <c r="C48" s="98"/>
      <c r="D48" s="842" t="s">
        <v>12358</v>
      </c>
      <c r="E48" s="843"/>
      <c r="F48" s="843"/>
      <c r="G48" s="843"/>
      <c r="H48" s="843"/>
      <c r="I48" s="843"/>
      <c r="J48" s="843"/>
      <c r="K48" s="843"/>
      <c r="L48" s="843"/>
      <c r="M48" s="844"/>
      <c r="N48" s="823" t="str">
        <f>VLOOKUP($D$11,調査票①!$A$3:$HK$1735,45,FALSE)&amp;""</f>
        <v>　</v>
      </c>
      <c r="O48" s="823"/>
      <c r="P48" s="823"/>
      <c r="Q48" s="823"/>
      <c r="R48" s="824" t="str">
        <f>VLOOKUP($D$11,調査票①!$A$3:$HK$1735,46,FALSE)&amp;""</f>
        <v>　</v>
      </c>
      <c r="S48" s="825"/>
      <c r="T48" s="825"/>
      <c r="U48" s="825"/>
      <c r="V48" s="825"/>
      <c r="W48" s="825"/>
      <c r="X48" s="825"/>
      <c r="Y48" s="825"/>
      <c r="Z48" s="825"/>
      <c r="AA48" s="825"/>
      <c r="AB48" s="825"/>
      <c r="AC48" s="825"/>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25"/>
      <c r="BB48" s="825"/>
      <c r="BC48" s="825"/>
      <c r="BD48" s="825"/>
      <c r="BE48" s="825"/>
      <c r="BF48" s="825"/>
      <c r="BG48" s="825"/>
      <c r="BH48" s="825"/>
      <c r="BI48" s="826"/>
      <c r="BJ48" s="830">
        <f>VLOOKUP($AK$11,導入率!$A$4:$AX$37,16,FALSE)</f>
        <v>1</v>
      </c>
      <c r="BK48" s="831"/>
      <c r="BL48" s="831"/>
      <c r="BM48" s="831"/>
      <c r="BN48" s="832"/>
      <c r="BO48" s="836">
        <f>調査票①!AR1731</f>
        <v>0.99852507374631272</v>
      </c>
      <c r="BP48" s="837"/>
      <c r="BQ48" s="837"/>
      <c r="BR48" s="838"/>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75" customHeight="1">
      <c r="C49" s="98"/>
      <c r="D49" s="845"/>
      <c r="E49" s="846"/>
      <c r="F49" s="846"/>
      <c r="G49" s="846"/>
      <c r="H49" s="846"/>
      <c r="I49" s="846"/>
      <c r="J49" s="846"/>
      <c r="K49" s="846"/>
      <c r="L49" s="846"/>
      <c r="M49" s="847"/>
      <c r="N49" s="823"/>
      <c r="O49" s="823"/>
      <c r="P49" s="823"/>
      <c r="Q49" s="823"/>
      <c r="R49" s="827"/>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9"/>
      <c r="BJ49" s="833"/>
      <c r="BK49" s="834"/>
      <c r="BL49" s="834"/>
      <c r="BM49" s="834"/>
      <c r="BN49" s="835"/>
      <c r="BO49" s="839"/>
      <c r="BP49" s="840"/>
      <c r="BQ49" s="840"/>
      <c r="BR49" s="841"/>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75" customHeight="1">
      <c r="C50" s="98"/>
      <c r="D50" s="817" t="s">
        <v>12359</v>
      </c>
      <c r="E50" s="818"/>
      <c r="F50" s="818"/>
      <c r="G50" s="818"/>
      <c r="H50" s="818"/>
      <c r="I50" s="818"/>
      <c r="J50" s="818"/>
      <c r="K50" s="818"/>
      <c r="L50" s="818"/>
      <c r="M50" s="819"/>
      <c r="N50" s="823" t="str">
        <f>VLOOKUP($D$11,調査票①!$A$3:$HK$1735,48,FALSE)&amp;""</f>
        <v>　</v>
      </c>
      <c r="O50" s="823"/>
      <c r="P50" s="823"/>
      <c r="Q50" s="823"/>
      <c r="R50" s="824" t="str">
        <f>VLOOKUP($D$11,調査票①!$A$3:$HK$1735,49,FALSE)&amp;""</f>
        <v>　</v>
      </c>
      <c r="S50" s="825"/>
      <c r="T50" s="825"/>
      <c r="U50" s="825"/>
      <c r="V50" s="825"/>
      <c r="W50" s="825"/>
      <c r="X50" s="825"/>
      <c r="Y50" s="825"/>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825"/>
      <c r="AZ50" s="825"/>
      <c r="BA50" s="825"/>
      <c r="BB50" s="825"/>
      <c r="BC50" s="825"/>
      <c r="BD50" s="825"/>
      <c r="BE50" s="825"/>
      <c r="BF50" s="825"/>
      <c r="BG50" s="825"/>
      <c r="BH50" s="825"/>
      <c r="BI50" s="826"/>
      <c r="BJ50" s="830">
        <f>VLOOKUP($AK$11,導入率!$A$4:$AX$37,17,FALSE)</f>
        <v>1</v>
      </c>
      <c r="BK50" s="831"/>
      <c r="BL50" s="831"/>
      <c r="BM50" s="831"/>
      <c r="BN50" s="832"/>
      <c r="BO50" s="836">
        <f>調査票①!AU1731</f>
        <v>0.99706916764361075</v>
      </c>
      <c r="BP50" s="837"/>
      <c r="BQ50" s="837"/>
      <c r="BR50" s="838"/>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75" customHeight="1">
      <c r="C51" s="98"/>
      <c r="D51" s="820"/>
      <c r="E51" s="821"/>
      <c r="F51" s="821"/>
      <c r="G51" s="821"/>
      <c r="H51" s="821"/>
      <c r="I51" s="821"/>
      <c r="J51" s="821"/>
      <c r="K51" s="821"/>
      <c r="L51" s="821"/>
      <c r="M51" s="822"/>
      <c r="N51" s="823"/>
      <c r="O51" s="823"/>
      <c r="P51" s="823"/>
      <c r="Q51" s="823"/>
      <c r="R51" s="827"/>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9"/>
      <c r="BJ51" s="833"/>
      <c r="BK51" s="834"/>
      <c r="BL51" s="834"/>
      <c r="BM51" s="834"/>
      <c r="BN51" s="835"/>
      <c r="BO51" s="839"/>
      <c r="BP51" s="840"/>
      <c r="BQ51" s="840"/>
      <c r="BR51" s="841"/>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75" customHeight="1">
      <c r="C52" s="98"/>
      <c r="D52" s="817" t="s">
        <v>12360</v>
      </c>
      <c r="E52" s="818"/>
      <c r="F52" s="818"/>
      <c r="G52" s="818"/>
      <c r="H52" s="818"/>
      <c r="I52" s="818"/>
      <c r="J52" s="818"/>
      <c r="K52" s="818"/>
      <c r="L52" s="818"/>
      <c r="M52" s="819"/>
      <c r="N52" s="823" t="str">
        <f>VLOOKUP($D$11,調査票①!$A$3:$HK$1735,51,FALSE)&amp;""</f>
        <v>　</v>
      </c>
      <c r="O52" s="823"/>
      <c r="P52" s="823"/>
      <c r="Q52" s="823"/>
      <c r="R52" s="824" t="str">
        <f>VLOOKUP($D$11,調査票①!$A$3:$HK$1735,52,FALSE)&amp;""</f>
        <v>　</v>
      </c>
      <c r="S52" s="825"/>
      <c r="T52" s="825"/>
      <c r="U52" s="825"/>
      <c r="V52" s="825"/>
      <c r="W52" s="825"/>
      <c r="X52" s="825"/>
      <c r="Y52" s="825"/>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25"/>
      <c r="BB52" s="825"/>
      <c r="BC52" s="825"/>
      <c r="BD52" s="825"/>
      <c r="BE52" s="825"/>
      <c r="BF52" s="825"/>
      <c r="BG52" s="825"/>
      <c r="BH52" s="825"/>
      <c r="BI52" s="826"/>
      <c r="BJ52" s="830">
        <f>VLOOKUP($AK$11,導入率!$A$4:$AX$37,18,FALSE)</f>
        <v>1</v>
      </c>
      <c r="BK52" s="831"/>
      <c r="BL52" s="831"/>
      <c r="BM52" s="831"/>
      <c r="BN52" s="832"/>
      <c r="BO52" s="836">
        <f>調査票①!AX1731</f>
        <v>0.9783301465901848</v>
      </c>
      <c r="BP52" s="837"/>
      <c r="BQ52" s="837"/>
      <c r="BR52" s="838"/>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0"/>
      <c r="E53" s="821"/>
      <c r="F53" s="821"/>
      <c r="G53" s="821"/>
      <c r="H53" s="821"/>
      <c r="I53" s="821"/>
      <c r="J53" s="821"/>
      <c r="K53" s="821"/>
      <c r="L53" s="821"/>
      <c r="M53" s="822"/>
      <c r="N53" s="823"/>
      <c r="O53" s="823"/>
      <c r="P53" s="823"/>
      <c r="Q53" s="823"/>
      <c r="R53" s="827"/>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9"/>
      <c r="BJ53" s="833"/>
      <c r="BK53" s="834"/>
      <c r="BL53" s="834"/>
      <c r="BM53" s="834"/>
      <c r="BN53" s="835"/>
      <c r="BO53" s="839"/>
      <c r="BP53" s="840"/>
      <c r="BQ53" s="840"/>
      <c r="BR53" s="841"/>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2" t="s">
        <v>12362</v>
      </c>
      <c r="E54" s="843"/>
      <c r="F54" s="843"/>
      <c r="G54" s="843"/>
      <c r="H54" s="843"/>
      <c r="I54" s="843"/>
      <c r="J54" s="843"/>
      <c r="K54" s="843"/>
      <c r="L54" s="843"/>
      <c r="M54" s="844"/>
      <c r="N54" s="823" t="str">
        <f>VLOOKUP($D$11,調査票①!$A$3:$HK$1735,54,FALSE)&amp;""</f>
        <v>　</v>
      </c>
      <c r="O54" s="823"/>
      <c r="P54" s="823"/>
      <c r="Q54" s="823"/>
      <c r="R54" s="824" t="str">
        <f>VLOOKUP($D$11,調査票①!$A$3:$HK$1735,55,FALSE)&amp;""</f>
        <v>　</v>
      </c>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825"/>
      <c r="BA54" s="825"/>
      <c r="BB54" s="825"/>
      <c r="BC54" s="825"/>
      <c r="BD54" s="825"/>
      <c r="BE54" s="825"/>
      <c r="BF54" s="825"/>
      <c r="BG54" s="825"/>
      <c r="BH54" s="825"/>
      <c r="BI54" s="826"/>
      <c r="BJ54" s="830">
        <f>VLOOKUP($AK$11,導入率!$A$4:$AX$37,19,FALSE)</f>
        <v>0.9838709677419355</v>
      </c>
      <c r="BK54" s="831"/>
      <c r="BL54" s="831"/>
      <c r="BM54" s="831"/>
      <c r="BN54" s="832"/>
      <c r="BO54" s="836">
        <f>調査票①!BA1731</f>
        <v>0.9625876851130164</v>
      </c>
      <c r="BP54" s="837"/>
      <c r="BQ54" s="837"/>
      <c r="BR54" s="838"/>
      <c r="BS54" s="100"/>
      <c r="BT54" s="102"/>
      <c r="CB54" s="111"/>
      <c r="CC54" s="805" t="s">
        <v>12333</v>
      </c>
      <c r="CD54" s="806"/>
      <c r="CE54" s="806"/>
      <c r="CF54" s="806"/>
      <c r="CG54" s="806"/>
      <c r="CH54" s="806"/>
      <c r="CI54" s="806"/>
      <c r="CJ54" s="806"/>
      <c r="CK54" s="806"/>
      <c r="CL54" s="807"/>
      <c r="CM54" s="814" t="str">
        <f>VLOOKUP($D$11,調査票①!$A$3:$HK$1735,210,FALSE)&amp;""</f>
        <v/>
      </c>
      <c r="CN54" s="814"/>
      <c r="CO54" s="814"/>
      <c r="CP54" s="814"/>
      <c r="CQ54" s="814"/>
      <c r="CR54" s="814"/>
      <c r="CS54" s="814"/>
      <c r="CT54" s="814"/>
      <c r="CU54" s="814"/>
      <c r="CV54" s="814"/>
      <c r="CW54" s="112"/>
      <c r="CX54" s="112"/>
      <c r="CY54" s="112"/>
      <c r="CZ54" s="815" t="s">
        <v>12334</v>
      </c>
      <c r="DA54" s="815"/>
      <c r="DB54" s="815"/>
      <c r="DC54" s="815"/>
      <c r="DD54" s="815"/>
      <c r="DE54" s="815"/>
      <c r="DF54" s="815"/>
      <c r="DG54" s="815"/>
      <c r="DH54" s="815"/>
      <c r="DI54" s="816" t="str">
        <f>VLOOKUP($D$11,調査票①!$A$3:$HK$1735,211,FALSE)&amp;""</f>
        <v/>
      </c>
      <c r="DJ54" s="816"/>
      <c r="DK54" s="816"/>
      <c r="DL54" s="816"/>
      <c r="DM54" s="816"/>
      <c r="DN54" s="816"/>
      <c r="DO54" s="816"/>
      <c r="DP54" s="816"/>
      <c r="DQ54" s="816"/>
      <c r="DR54" s="816"/>
      <c r="DS54" s="816"/>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5"/>
      <c r="E55" s="846"/>
      <c r="F55" s="846"/>
      <c r="G55" s="846"/>
      <c r="H55" s="846"/>
      <c r="I55" s="846"/>
      <c r="J55" s="846"/>
      <c r="K55" s="846"/>
      <c r="L55" s="846"/>
      <c r="M55" s="847"/>
      <c r="N55" s="823"/>
      <c r="O55" s="823"/>
      <c r="P55" s="823"/>
      <c r="Q55" s="823"/>
      <c r="R55" s="827"/>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8"/>
      <c r="BI55" s="829"/>
      <c r="BJ55" s="833"/>
      <c r="BK55" s="834"/>
      <c r="BL55" s="834"/>
      <c r="BM55" s="834"/>
      <c r="BN55" s="835"/>
      <c r="BO55" s="839"/>
      <c r="BP55" s="840"/>
      <c r="BQ55" s="840"/>
      <c r="BR55" s="841"/>
      <c r="BS55" s="100"/>
      <c r="BT55" s="102"/>
      <c r="CA55" s="82"/>
      <c r="CB55" s="111"/>
      <c r="CC55" s="808"/>
      <c r="CD55" s="809"/>
      <c r="CE55" s="809"/>
      <c r="CF55" s="809"/>
      <c r="CG55" s="809"/>
      <c r="CH55" s="809"/>
      <c r="CI55" s="809"/>
      <c r="CJ55" s="809"/>
      <c r="CK55" s="809"/>
      <c r="CL55" s="810"/>
      <c r="CM55" s="814"/>
      <c r="CN55" s="814"/>
      <c r="CO55" s="814"/>
      <c r="CP55" s="814"/>
      <c r="CQ55" s="814"/>
      <c r="CR55" s="814"/>
      <c r="CS55" s="814"/>
      <c r="CT55" s="814"/>
      <c r="CU55" s="814"/>
      <c r="CV55" s="814"/>
      <c r="CW55" s="112"/>
      <c r="CX55" s="112"/>
      <c r="CY55" s="112"/>
      <c r="CZ55" s="815"/>
      <c r="DA55" s="815"/>
      <c r="DB55" s="815"/>
      <c r="DC55" s="815"/>
      <c r="DD55" s="815"/>
      <c r="DE55" s="815"/>
      <c r="DF55" s="815"/>
      <c r="DG55" s="815"/>
      <c r="DH55" s="815"/>
      <c r="DI55" s="816"/>
      <c r="DJ55" s="816"/>
      <c r="DK55" s="816"/>
      <c r="DL55" s="816"/>
      <c r="DM55" s="816"/>
      <c r="DN55" s="816"/>
      <c r="DO55" s="816"/>
      <c r="DP55" s="816"/>
      <c r="DQ55" s="816"/>
      <c r="DR55" s="816"/>
      <c r="DS55" s="816"/>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1"/>
      <c r="CD56" s="812"/>
      <c r="CE56" s="812"/>
      <c r="CF56" s="812"/>
      <c r="CG56" s="812"/>
      <c r="CH56" s="812"/>
      <c r="CI56" s="812"/>
      <c r="CJ56" s="812"/>
      <c r="CK56" s="812"/>
      <c r="CL56" s="813"/>
      <c r="CM56" s="814"/>
      <c r="CN56" s="814"/>
      <c r="CO56" s="814"/>
      <c r="CP56" s="814"/>
      <c r="CQ56" s="814"/>
      <c r="CR56" s="814"/>
      <c r="CS56" s="814"/>
      <c r="CT56" s="814"/>
      <c r="CU56" s="814"/>
      <c r="CV56" s="814"/>
      <c r="CW56" s="112"/>
      <c r="CX56" s="112"/>
      <c r="CY56" s="112"/>
      <c r="CZ56" s="815"/>
      <c r="DA56" s="815"/>
      <c r="DB56" s="815"/>
      <c r="DC56" s="815"/>
      <c r="DD56" s="815"/>
      <c r="DE56" s="815"/>
      <c r="DF56" s="815"/>
      <c r="DG56" s="815"/>
      <c r="DH56" s="815"/>
      <c r="DI56" s="816"/>
      <c r="DJ56" s="816"/>
      <c r="DK56" s="816"/>
      <c r="DL56" s="816"/>
      <c r="DM56" s="816"/>
      <c r="DN56" s="816"/>
      <c r="DO56" s="816"/>
      <c r="DP56" s="816"/>
      <c r="DQ56" s="816"/>
      <c r="DR56" s="816"/>
      <c r="DS56" s="816"/>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82"/>
      <c r="FX60" s="82"/>
      <c r="FY60" s="82"/>
      <c r="FZ60" s="82"/>
      <c r="GA60" s="82"/>
      <c r="GB60" s="940"/>
      <c r="GC60" s="940"/>
      <c r="GD60" s="940"/>
      <c r="GE60" s="940"/>
      <c r="GF60" s="940"/>
      <c r="GG60" s="940"/>
      <c r="GH60" s="940"/>
      <c r="GI60" s="940"/>
      <c r="GJ60" s="940"/>
      <c r="GK60" s="940"/>
      <c r="GL60" s="940"/>
      <c r="GM60" s="940"/>
      <c r="GN60" s="940"/>
      <c r="GO60" s="940"/>
      <c r="GP60" s="940"/>
      <c r="GQ60" s="940"/>
      <c r="GR60" s="940"/>
      <c r="GS60" s="940"/>
      <c r="GT60" s="940"/>
      <c r="GU60" s="940"/>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82"/>
      <c r="FX61" s="82"/>
      <c r="FY61" s="82"/>
      <c r="FZ61" s="82"/>
      <c r="GA61" s="82"/>
      <c r="GB61" s="940"/>
      <c r="GC61" s="940"/>
      <c r="GD61" s="940"/>
      <c r="GE61" s="940"/>
      <c r="GF61" s="940"/>
      <c r="GG61" s="940"/>
      <c r="GH61" s="940"/>
      <c r="GI61" s="940"/>
      <c r="GJ61" s="940"/>
      <c r="GK61" s="940"/>
      <c r="GL61" s="940"/>
      <c r="GM61" s="940"/>
      <c r="GN61" s="940"/>
      <c r="GO61" s="940"/>
      <c r="GP61" s="940"/>
      <c r="GQ61" s="940"/>
      <c r="GR61" s="940"/>
      <c r="GS61" s="940"/>
      <c r="GT61" s="940"/>
      <c r="GU61" s="940"/>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09"/>
      <c r="DY62" s="209"/>
      <c r="DZ62" s="209"/>
      <c r="EA62" s="209"/>
      <c r="EB62" s="209"/>
      <c r="EC62" s="209"/>
      <c r="ED62" s="209"/>
      <c r="EE62" s="209"/>
      <c r="EF62" s="209"/>
      <c r="EG62" s="209"/>
      <c r="EH62" s="209"/>
      <c r="EI62" s="209"/>
      <c r="EJ62" s="100"/>
      <c r="EK62" s="798" t="s">
        <v>12364</v>
      </c>
      <c r="EL62" s="799"/>
      <c r="EM62" s="799"/>
      <c r="EN62" s="799"/>
      <c r="EO62" s="799"/>
      <c r="EP62" s="799"/>
      <c r="EQ62" s="799"/>
      <c r="ER62" s="800"/>
      <c r="ES62" s="144"/>
      <c r="EW62" s="82"/>
      <c r="EX62" s="82"/>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82"/>
      <c r="FX62" s="82"/>
      <c r="FY62" s="82"/>
      <c r="FZ62" s="82"/>
      <c r="GA62" s="82"/>
      <c r="GB62" s="949"/>
      <c r="GC62" s="949"/>
      <c r="GD62" s="949"/>
      <c r="GE62" s="949"/>
      <c r="GF62" s="949"/>
      <c r="GG62" s="949"/>
      <c r="GH62" s="949"/>
      <c r="GI62" s="949"/>
      <c r="GJ62" s="950"/>
      <c r="GK62" s="950"/>
      <c r="GL62" s="950"/>
      <c r="GM62" s="950"/>
      <c r="GN62" s="950"/>
      <c r="GO62" s="950"/>
      <c r="GP62" s="950"/>
      <c r="GQ62" s="950"/>
      <c r="GR62" s="950"/>
      <c r="GS62" s="950"/>
      <c r="GT62" s="950"/>
      <c r="GU62" s="950"/>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09"/>
      <c r="DY63" s="209"/>
      <c r="DZ63" s="209"/>
      <c r="EA63" s="209"/>
      <c r="EB63" s="209"/>
      <c r="EC63" s="209"/>
      <c r="ED63" s="209"/>
      <c r="EE63" s="209"/>
      <c r="EF63" s="209"/>
      <c r="EG63" s="209"/>
      <c r="EH63" s="209"/>
      <c r="EI63" s="209"/>
      <c r="EJ63" s="206"/>
      <c r="EK63" s="801"/>
      <c r="EL63" s="802"/>
      <c r="EM63" s="802"/>
      <c r="EN63" s="802"/>
      <c r="EO63" s="802"/>
      <c r="EP63" s="802"/>
      <c r="EQ63" s="802"/>
      <c r="ER63" s="803"/>
      <c r="ES63" s="102"/>
      <c r="EW63" s="82"/>
      <c r="EX63" s="82"/>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82"/>
      <c r="FX63" s="82"/>
      <c r="FY63" s="82"/>
      <c r="FZ63" s="82"/>
      <c r="GA63" s="82"/>
      <c r="GB63" s="949"/>
      <c r="GC63" s="949"/>
      <c r="GD63" s="949"/>
      <c r="GE63" s="949"/>
      <c r="GF63" s="949"/>
      <c r="GG63" s="949"/>
      <c r="GH63" s="949"/>
      <c r="GI63" s="949"/>
      <c r="GJ63" s="950"/>
      <c r="GK63" s="950"/>
      <c r="GL63" s="950"/>
      <c r="GM63" s="950"/>
      <c r="GN63" s="950"/>
      <c r="GO63" s="950"/>
      <c r="GP63" s="950"/>
      <c r="GQ63" s="950"/>
      <c r="GR63" s="950"/>
      <c r="GS63" s="950"/>
      <c r="GT63" s="950"/>
      <c r="GU63" s="950"/>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4" t="s">
        <v>12326</v>
      </c>
      <c r="BK64" s="804"/>
      <c r="BL64" s="804"/>
      <c r="BM64" s="804"/>
      <c r="BN64" s="804"/>
      <c r="BO64" s="804"/>
      <c r="BP64" s="804"/>
      <c r="BQ64" s="804"/>
      <c r="BR64" s="804"/>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0"/>
      <c r="DY64" s="210"/>
      <c r="DZ64" s="210"/>
      <c r="EA64" s="210"/>
      <c r="EB64" s="210"/>
      <c r="EC64" s="210"/>
      <c r="ED64" s="210"/>
      <c r="EE64" s="210"/>
      <c r="EF64" s="210"/>
      <c r="EG64" s="210"/>
      <c r="EH64" s="210"/>
      <c r="EI64" s="210"/>
      <c r="EJ64" s="207"/>
      <c r="EK64" s="756" t="s">
        <v>12366</v>
      </c>
      <c r="EL64" s="757"/>
      <c r="EM64" s="757"/>
      <c r="EN64" s="758"/>
      <c r="EO64" s="762" t="s">
        <v>12367</v>
      </c>
      <c r="EP64" s="757"/>
      <c r="EQ64" s="757"/>
      <c r="ER64" s="758"/>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49"/>
      <c r="GC64" s="949"/>
      <c r="GD64" s="949"/>
      <c r="GE64" s="949"/>
      <c r="GF64" s="949"/>
      <c r="GG64" s="949"/>
      <c r="GH64" s="949"/>
      <c r="GI64" s="949"/>
      <c r="GJ64" s="950"/>
      <c r="GK64" s="950"/>
      <c r="GL64" s="950"/>
      <c r="GM64" s="950"/>
      <c r="GN64" s="950"/>
      <c r="GO64" s="950"/>
      <c r="GP64" s="950"/>
      <c r="GQ64" s="950"/>
      <c r="GR64" s="950"/>
      <c r="GS64" s="950"/>
      <c r="GT64" s="950"/>
      <c r="GU64" s="950"/>
    </row>
    <row r="65" spans="3:203" ht="20.399999999999999" customHeight="1">
      <c r="C65" s="98"/>
      <c r="D65" s="770"/>
      <c r="E65" s="770"/>
      <c r="F65" s="770"/>
      <c r="G65" s="770"/>
      <c r="H65" s="770"/>
      <c r="I65" s="770"/>
      <c r="J65" s="770"/>
      <c r="K65" s="770"/>
      <c r="L65" s="771" t="s">
        <v>12368</v>
      </c>
      <c r="M65" s="733"/>
      <c r="N65" s="733"/>
      <c r="O65" s="772" t="s">
        <v>12369</v>
      </c>
      <c r="P65" s="773"/>
      <c r="Q65" s="773"/>
      <c r="R65" s="698" t="s">
        <v>12370</v>
      </c>
      <c r="S65" s="698"/>
      <c r="T65" s="698"/>
      <c r="U65" s="774" t="s">
        <v>12371</v>
      </c>
      <c r="V65" s="775"/>
      <c r="W65" s="775"/>
      <c r="X65" s="775"/>
      <c r="Y65" s="775"/>
      <c r="Z65" s="775"/>
      <c r="AA65" s="775"/>
      <c r="AB65" s="775"/>
      <c r="AC65" s="775"/>
      <c r="AD65" s="775"/>
      <c r="AE65" s="775"/>
      <c r="AF65" s="775"/>
      <c r="AG65" s="775"/>
      <c r="AH65" s="775"/>
      <c r="AI65" s="776"/>
      <c r="AJ65" s="771" t="s">
        <v>12372</v>
      </c>
      <c r="AK65" s="733"/>
      <c r="AL65" s="733"/>
      <c r="AM65" s="780" t="s">
        <v>12373</v>
      </c>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2"/>
      <c r="BJ65" s="786" t="s">
        <v>12374</v>
      </c>
      <c r="BK65" s="787"/>
      <c r="BL65" s="787"/>
      <c r="BM65" s="787"/>
      <c r="BN65" s="788"/>
      <c r="BO65" s="792" t="s">
        <v>12375</v>
      </c>
      <c r="BP65" s="793"/>
      <c r="BQ65" s="793"/>
      <c r="BR65" s="794"/>
      <c r="BS65" s="100"/>
      <c r="BT65" s="102"/>
      <c r="BU65" s="108"/>
      <c r="BV65" s="108"/>
      <c r="CB65" s="98"/>
      <c r="CC65" s="99"/>
      <c r="CD65" s="696" t="s">
        <v>42</v>
      </c>
      <c r="CE65" s="696"/>
      <c r="CF65" s="696"/>
      <c r="CG65" s="696"/>
      <c r="CH65" s="696"/>
      <c r="CI65" s="696"/>
      <c r="CJ65" s="696"/>
      <c r="CK65" s="696"/>
      <c r="CL65" s="696"/>
      <c r="CM65" s="696"/>
      <c r="CN65" s="696" t="str">
        <f>VLOOKUP($D$11,調査票①!$A$3:$HK$1735,212,FALSE)&amp;""</f>
        <v>○</v>
      </c>
      <c r="CO65" s="696"/>
      <c r="CP65" s="696"/>
      <c r="CQ65" s="696"/>
      <c r="CR65" s="696"/>
      <c r="CS65" s="696"/>
      <c r="CT65" s="696"/>
      <c r="CU65" s="696"/>
      <c r="CV65" s="696"/>
      <c r="CW65" s="696"/>
      <c r="CX65" s="696"/>
      <c r="CY65" s="696"/>
      <c r="CZ65" s="696"/>
      <c r="DA65" s="696"/>
      <c r="DB65" s="100"/>
      <c r="DC65" s="100"/>
      <c r="DD65" s="125"/>
      <c r="DE65" s="125"/>
      <c r="DF65" s="125"/>
      <c r="DG65" s="941" t="s">
        <v>12363</v>
      </c>
      <c r="DH65" s="941"/>
      <c r="DI65" s="941"/>
      <c r="DJ65" s="941"/>
      <c r="DK65" s="941"/>
      <c r="DL65" s="941"/>
      <c r="DM65" s="941"/>
      <c r="DN65" s="941"/>
      <c r="DO65" s="941"/>
      <c r="DP65" s="941"/>
      <c r="DQ65" s="941"/>
      <c r="DR65" s="941"/>
      <c r="DS65" s="941"/>
      <c r="DT65" s="951"/>
      <c r="DU65" s="952"/>
      <c r="DV65" s="952"/>
      <c r="DW65" s="952"/>
      <c r="DX65" s="952"/>
      <c r="DY65" s="952"/>
      <c r="DZ65" s="952"/>
      <c r="EA65" s="952"/>
      <c r="EB65" s="952"/>
      <c r="EC65" s="952"/>
      <c r="ED65" s="952"/>
      <c r="EE65" s="953"/>
      <c r="EF65" s="210"/>
      <c r="EG65" s="210"/>
      <c r="EH65" s="210"/>
      <c r="EI65" s="210"/>
      <c r="EJ65" s="208"/>
      <c r="EK65" s="759"/>
      <c r="EL65" s="760"/>
      <c r="EM65" s="760"/>
      <c r="EN65" s="761"/>
      <c r="EO65" s="759"/>
      <c r="EP65" s="760"/>
      <c r="EQ65" s="760"/>
      <c r="ER65" s="761"/>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49"/>
      <c r="GC65" s="949"/>
      <c r="GD65" s="949"/>
      <c r="GE65" s="949"/>
      <c r="GF65" s="949"/>
      <c r="GG65" s="949"/>
      <c r="GH65" s="949"/>
      <c r="GI65" s="949"/>
      <c r="GJ65" s="950"/>
      <c r="GK65" s="950"/>
      <c r="GL65" s="950"/>
      <c r="GM65" s="950"/>
      <c r="GN65" s="950"/>
      <c r="GO65" s="950"/>
      <c r="GP65" s="950"/>
      <c r="GQ65" s="950"/>
      <c r="GR65" s="950"/>
      <c r="GS65" s="950"/>
      <c r="GT65" s="950"/>
      <c r="GU65" s="950"/>
    </row>
    <row r="66" spans="3:203" ht="20.399999999999999" customHeight="1">
      <c r="C66" s="98"/>
      <c r="D66" s="770"/>
      <c r="E66" s="770"/>
      <c r="F66" s="770"/>
      <c r="G66" s="770"/>
      <c r="H66" s="770"/>
      <c r="I66" s="770"/>
      <c r="J66" s="770"/>
      <c r="K66" s="770"/>
      <c r="L66" s="733"/>
      <c r="M66" s="733"/>
      <c r="N66" s="733"/>
      <c r="O66" s="773"/>
      <c r="P66" s="773"/>
      <c r="Q66" s="773"/>
      <c r="R66" s="698"/>
      <c r="S66" s="698"/>
      <c r="T66" s="698"/>
      <c r="U66" s="777"/>
      <c r="V66" s="778"/>
      <c r="W66" s="778"/>
      <c r="X66" s="778"/>
      <c r="Y66" s="778"/>
      <c r="Z66" s="778"/>
      <c r="AA66" s="778"/>
      <c r="AB66" s="778"/>
      <c r="AC66" s="778"/>
      <c r="AD66" s="778"/>
      <c r="AE66" s="778"/>
      <c r="AF66" s="778"/>
      <c r="AG66" s="778"/>
      <c r="AH66" s="778"/>
      <c r="AI66" s="779"/>
      <c r="AJ66" s="733"/>
      <c r="AK66" s="733"/>
      <c r="AL66" s="733"/>
      <c r="AM66" s="783"/>
      <c r="AN66" s="784"/>
      <c r="AO66" s="784"/>
      <c r="AP66" s="784"/>
      <c r="AQ66" s="784"/>
      <c r="AR66" s="784"/>
      <c r="AS66" s="784"/>
      <c r="AT66" s="784"/>
      <c r="AU66" s="784"/>
      <c r="AV66" s="784"/>
      <c r="AW66" s="784"/>
      <c r="AX66" s="784"/>
      <c r="AY66" s="784"/>
      <c r="AZ66" s="784"/>
      <c r="BA66" s="784"/>
      <c r="BB66" s="784"/>
      <c r="BC66" s="784"/>
      <c r="BD66" s="784"/>
      <c r="BE66" s="784"/>
      <c r="BF66" s="784"/>
      <c r="BG66" s="784"/>
      <c r="BH66" s="784"/>
      <c r="BI66" s="785"/>
      <c r="BJ66" s="789"/>
      <c r="BK66" s="790"/>
      <c r="BL66" s="790"/>
      <c r="BM66" s="790"/>
      <c r="BN66" s="791"/>
      <c r="BO66" s="795"/>
      <c r="BP66" s="796"/>
      <c r="BQ66" s="796"/>
      <c r="BR66" s="797"/>
      <c r="BS66" s="100"/>
      <c r="BT66" s="102"/>
      <c r="BU66" s="108"/>
      <c r="BV66" s="108"/>
      <c r="CB66" s="98"/>
      <c r="CC66" s="99"/>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100"/>
      <c r="DC66" s="100"/>
      <c r="DD66" s="125"/>
      <c r="DE66" s="125"/>
      <c r="DF66" s="125"/>
      <c r="DG66" s="941"/>
      <c r="DH66" s="941"/>
      <c r="DI66" s="941"/>
      <c r="DJ66" s="941"/>
      <c r="DK66" s="941"/>
      <c r="DL66" s="941"/>
      <c r="DM66" s="941"/>
      <c r="DN66" s="941"/>
      <c r="DO66" s="941"/>
      <c r="DP66" s="941"/>
      <c r="DQ66" s="941"/>
      <c r="DR66" s="941"/>
      <c r="DS66" s="941"/>
      <c r="DT66" s="954"/>
      <c r="DU66" s="955"/>
      <c r="DV66" s="955"/>
      <c r="DW66" s="955"/>
      <c r="DX66" s="955"/>
      <c r="DY66" s="955"/>
      <c r="DZ66" s="955"/>
      <c r="EA66" s="955"/>
      <c r="EB66" s="955"/>
      <c r="EC66" s="955"/>
      <c r="ED66" s="955"/>
      <c r="EE66" s="956"/>
      <c r="EF66" s="147"/>
      <c r="EG66" s="147"/>
      <c r="EH66" s="147"/>
      <c r="EI66" s="147"/>
      <c r="EJ66" s="208"/>
      <c r="EK66" s="750">
        <f>VLOOKUP($AK$11,導入率!A4:AX37,47,FALSE)</f>
        <v>0.5161290322580645</v>
      </c>
      <c r="EL66" s="751"/>
      <c r="EM66" s="751"/>
      <c r="EN66" s="752"/>
      <c r="EO66" s="750">
        <f>VLOOKUP($AK$11,導入率!A4:AX37,48,FALSE)</f>
        <v>9.6774193548387094E-2</v>
      </c>
      <c r="EP66" s="751"/>
      <c r="EQ66" s="751"/>
      <c r="ER66" s="752"/>
      <c r="ES66" s="102"/>
    </row>
    <row r="67" spans="3:203" ht="20.399999999999999" customHeight="1">
      <c r="C67" s="98"/>
      <c r="D67" s="698" t="s">
        <v>12377</v>
      </c>
      <c r="E67" s="698"/>
      <c r="F67" s="698"/>
      <c r="G67" s="698"/>
      <c r="H67" s="698"/>
      <c r="I67" s="698"/>
      <c r="J67" s="698"/>
      <c r="K67" s="698"/>
      <c r="L67" s="704" t="str">
        <f>VLOOKUP($D$11,調査票①!$A$3:$HK$1735,56,FALSE)&amp;""</f>
        <v>8</v>
      </c>
      <c r="M67" s="704"/>
      <c r="N67" s="704"/>
      <c r="O67" s="704">
        <f>VLOOKUP($D$11,調査票①!$A$3:$HK$1735,57,FALSE)</f>
        <v>4</v>
      </c>
      <c r="P67" s="704"/>
      <c r="Q67" s="704"/>
      <c r="R67" s="705">
        <f>VLOOKUP($D$11,調査票①!$A$3:$HK$1735,58,FALSE)</f>
        <v>0.5</v>
      </c>
      <c r="S67" s="705"/>
      <c r="T67" s="705"/>
      <c r="U67" s="706" t="str">
        <f>VLOOKUP($D$11,調査票①!$A$3:$HK$1735,59,FALSE)&amp;""</f>
        <v>小規模施設で業務量も少なく導入効果が見込めない為</v>
      </c>
      <c r="V67" s="707"/>
      <c r="W67" s="707"/>
      <c r="X67" s="707"/>
      <c r="Y67" s="707"/>
      <c r="Z67" s="707"/>
      <c r="AA67" s="707"/>
      <c r="AB67" s="707"/>
      <c r="AC67" s="707"/>
      <c r="AD67" s="707"/>
      <c r="AE67" s="707"/>
      <c r="AF67" s="707"/>
      <c r="AG67" s="707"/>
      <c r="AH67" s="707"/>
      <c r="AI67" s="708"/>
      <c r="AJ67" s="698" t="str">
        <f>VLOOKUP($D$11,調査票①!$A$3:$HK$1735,60,FALSE)&amp;""</f>
        <v>4</v>
      </c>
      <c r="AK67" s="698"/>
      <c r="AL67" s="698"/>
      <c r="AM67" s="713" t="str">
        <f>VLOOKUP($D$11,調査票①!$A$3:$HK$1735,61,FALSE)&amp;""</f>
        <v>指定管理者制度の導入効果が見込めないため、会計年度任用職員を兼務で配置し、施設の維持管理を行っている。</v>
      </c>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5"/>
      <c r="BJ67" s="719">
        <f>VLOOKUP($AK$11,導入率!$A$4:$AX$37,20,FALSE)</f>
        <v>0.66034155597722966</v>
      </c>
      <c r="BK67" s="720"/>
      <c r="BL67" s="720"/>
      <c r="BM67" s="720"/>
      <c r="BN67" s="721"/>
      <c r="BO67" s="725">
        <f>調査票①!BF1730</f>
        <v>0.40145623034916433</v>
      </c>
      <c r="BP67" s="726"/>
      <c r="BQ67" s="726"/>
      <c r="BR67" s="727"/>
      <c r="BS67" s="100"/>
      <c r="BT67" s="102"/>
      <c r="CB67" s="98"/>
      <c r="CC67" s="99"/>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100"/>
      <c r="DC67" s="100"/>
      <c r="DD67" s="125"/>
      <c r="DE67" s="125"/>
      <c r="DF67" s="125"/>
      <c r="DG67" s="941" t="s">
        <v>12365</v>
      </c>
      <c r="DH67" s="941"/>
      <c r="DI67" s="941"/>
      <c r="DJ67" s="941"/>
      <c r="DK67" s="941"/>
      <c r="DL67" s="941"/>
      <c r="DM67" s="941"/>
      <c r="DN67" s="941"/>
      <c r="DO67" s="941"/>
      <c r="DP67" s="941"/>
      <c r="DQ67" s="941"/>
      <c r="DR67" s="941"/>
      <c r="DS67" s="941"/>
      <c r="DT67" s="942" t="str">
        <f>VLOOKUP($D$11,調査票①!$A$3:$HK$1735,213,FALSE)&amp;""</f>
        <v/>
      </c>
      <c r="DU67" s="943"/>
      <c r="DV67" s="943"/>
      <c r="DW67" s="943"/>
      <c r="DX67" s="943"/>
      <c r="DY67" s="943"/>
      <c r="DZ67" s="943"/>
      <c r="EA67" s="943"/>
      <c r="EB67" s="943"/>
      <c r="EC67" s="943"/>
      <c r="ED67" s="943"/>
      <c r="EE67" s="944"/>
      <c r="EF67" s="147"/>
      <c r="EG67" s="147"/>
      <c r="EH67" s="147"/>
      <c r="EI67" s="147"/>
      <c r="EJ67" s="208"/>
      <c r="EK67" s="753"/>
      <c r="EL67" s="754"/>
      <c r="EM67" s="754"/>
      <c r="EN67" s="755"/>
      <c r="EO67" s="753"/>
      <c r="EP67" s="754"/>
      <c r="EQ67" s="754"/>
      <c r="ER67" s="755"/>
      <c r="ES67" s="102"/>
    </row>
    <row r="68" spans="3:203" ht="20.399999999999999" customHeight="1">
      <c r="C68" s="98"/>
      <c r="D68" s="698"/>
      <c r="E68" s="698"/>
      <c r="F68" s="698"/>
      <c r="G68" s="698"/>
      <c r="H68" s="698"/>
      <c r="I68" s="698"/>
      <c r="J68" s="698"/>
      <c r="K68" s="698"/>
      <c r="L68" s="704"/>
      <c r="M68" s="704"/>
      <c r="N68" s="704"/>
      <c r="O68" s="704"/>
      <c r="P68" s="704"/>
      <c r="Q68" s="704"/>
      <c r="R68" s="705"/>
      <c r="S68" s="705"/>
      <c r="T68" s="705"/>
      <c r="U68" s="709"/>
      <c r="V68" s="710"/>
      <c r="W68" s="710"/>
      <c r="X68" s="710"/>
      <c r="Y68" s="710"/>
      <c r="Z68" s="710"/>
      <c r="AA68" s="710"/>
      <c r="AB68" s="710"/>
      <c r="AC68" s="710"/>
      <c r="AD68" s="710"/>
      <c r="AE68" s="710"/>
      <c r="AF68" s="710"/>
      <c r="AG68" s="710"/>
      <c r="AH68" s="710"/>
      <c r="AI68" s="711"/>
      <c r="AJ68" s="698"/>
      <c r="AK68" s="698"/>
      <c r="AL68" s="698"/>
      <c r="AM68" s="716"/>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8"/>
      <c r="BJ68" s="722"/>
      <c r="BK68" s="723"/>
      <c r="BL68" s="723"/>
      <c r="BM68" s="723"/>
      <c r="BN68" s="724"/>
      <c r="BO68" s="728"/>
      <c r="BP68" s="729"/>
      <c r="BQ68" s="729"/>
      <c r="BR68" s="730"/>
      <c r="BS68" s="100"/>
      <c r="BT68" s="102"/>
      <c r="CB68" s="98"/>
      <c r="CC68" s="99"/>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100"/>
      <c r="DC68" s="100"/>
      <c r="DD68" s="100"/>
      <c r="DE68" s="100"/>
      <c r="DF68" s="100"/>
      <c r="DG68" s="941"/>
      <c r="DH68" s="941"/>
      <c r="DI68" s="941"/>
      <c r="DJ68" s="941"/>
      <c r="DK68" s="941"/>
      <c r="DL68" s="941"/>
      <c r="DM68" s="941"/>
      <c r="DN68" s="941"/>
      <c r="DO68" s="941"/>
      <c r="DP68" s="941"/>
      <c r="DQ68" s="941"/>
      <c r="DR68" s="941"/>
      <c r="DS68" s="941"/>
      <c r="DT68" s="945"/>
      <c r="DU68" s="946"/>
      <c r="DV68" s="946"/>
      <c r="DW68" s="946"/>
      <c r="DX68" s="946"/>
      <c r="DY68" s="946"/>
      <c r="DZ68" s="946"/>
      <c r="EA68" s="946"/>
      <c r="EB68" s="946"/>
      <c r="EC68" s="946"/>
      <c r="ED68" s="946"/>
      <c r="EE68" s="947"/>
      <c r="EF68" s="148"/>
      <c r="EG68" s="148"/>
      <c r="EH68" s="148"/>
      <c r="EI68" s="148"/>
      <c r="EJ68" s="149"/>
      <c r="EK68" s="763" t="s">
        <v>71</v>
      </c>
      <c r="EL68" s="764"/>
      <c r="EM68" s="764"/>
      <c r="EN68" s="764"/>
      <c r="EO68" s="764"/>
      <c r="EP68" s="764"/>
      <c r="EQ68" s="764"/>
      <c r="ER68" s="765"/>
      <c r="ES68" s="102"/>
    </row>
    <row r="69" spans="3:203" ht="20.399999999999999" customHeight="1">
      <c r="C69" s="98"/>
      <c r="D69" s="746" t="s">
        <v>12378</v>
      </c>
      <c r="E69" s="698"/>
      <c r="F69" s="698"/>
      <c r="G69" s="698"/>
      <c r="H69" s="698"/>
      <c r="I69" s="698"/>
      <c r="J69" s="698"/>
      <c r="K69" s="698"/>
      <c r="L69" s="704" t="str">
        <f>VLOOKUP($D$11,調査票①!$A$3:$HK$1735,62,FALSE)&amp;""</f>
        <v>40</v>
      </c>
      <c r="M69" s="704"/>
      <c r="N69" s="704"/>
      <c r="O69" s="704">
        <f>VLOOKUP($D$11,調査票①!$A$3:$HK$1735,63,FALSE)</f>
        <v>27</v>
      </c>
      <c r="P69" s="704"/>
      <c r="Q69" s="704"/>
      <c r="R69" s="769">
        <f>VLOOKUP($D$11,調査票①!$A$3:$HK$1735,64,FALSE)</f>
        <v>0.67500000000000004</v>
      </c>
      <c r="S69" s="769"/>
      <c r="T69" s="769"/>
      <c r="U69" s="706" t="str">
        <f>VLOOKUP($D$11,調査票①!$A$3:$HK$1735,65,FALSE)&amp;""</f>
        <v xml:space="preserve">小規模施設で業務量も少なく導入効果が見込めない為
</v>
      </c>
      <c r="V69" s="707"/>
      <c r="W69" s="707"/>
      <c r="X69" s="707"/>
      <c r="Y69" s="707"/>
      <c r="Z69" s="707"/>
      <c r="AA69" s="707"/>
      <c r="AB69" s="707"/>
      <c r="AC69" s="707"/>
      <c r="AD69" s="707"/>
      <c r="AE69" s="707"/>
      <c r="AF69" s="707"/>
      <c r="AG69" s="707"/>
      <c r="AH69" s="707"/>
      <c r="AI69" s="708"/>
      <c r="AJ69" s="698" t="str">
        <f>VLOOKUP($D$11,調査票①!$A$3:$HK$1735,66,FALSE)&amp;""</f>
        <v>0</v>
      </c>
      <c r="AK69" s="698"/>
      <c r="AL69" s="698"/>
      <c r="AM69" s="713" t="str">
        <f>VLOOKUP($D$11,調査票①!$A$3:$HK$1735,67,FALSE)&amp;""</f>
        <v/>
      </c>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5"/>
      <c r="BJ69" s="719">
        <f>VLOOKUP($AK$11,導入率!$A$4:$AX$37,21,FALSE)</f>
        <v>0.65310821181887946</v>
      </c>
      <c r="BK69" s="720"/>
      <c r="BL69" s="720"/>
      <c r="BM69" s="720"/>
      <c r="BN69" s="721"/>
      <c r="BO69" s="725">
        <f>調査票①!BL1730</f>
        <v>0.48424486992358545</v>
      </c>
      <c r="BP69" s="726"/>
      <c r="BQ69" s="726"/>
      <c r="BR69" s="727"/>
      <c r="BS69" s="100"/>
      <c r="BT69" s="102"/>
      <c r="CB69" s="98"/>
      <c r="CC69" s="100"/>
      <c r="CD69" s="696"/>
      <c r="CE69" s="696"/>
      <c r="CF69" s="696"/>
      <c r="CG69" s="696"/>
      <c r="CH69" s="696"/>
      <c r="CI69" s="696"/>
      <c r="CJ69" s="696"/>
      <c r="CK69" s="696"/>
      <c r="CL69" s="696"/>
      <c r="CM69" s="696"/>
      <c r="CN69" s="696"/>
      <c r="CO69" s="696"/>
      <c r="CP69" s="696"/>
      <c r="CQ69" s="696"/>
      <c r="CR69" s="696"/>
      <c r="CS69" s="696"/>
      <c r="CT69" s="696"/>
      <c r="CU69" s="696"/>
      <c r="CV69" s="696"/>
      <c r="CW69" s="696"/>
      <c r="CX69" s="696"/>
      <c r="CY69" s="696"/>
      <c r="CZ69" s="696"/>
      <c r="DA69" s="696"/>
      <c r="DB69" s="100"/>
      <c r="DC69" s="100"/>
      <c r="DD69" s="99"/>
      <c r="DE69" s="99"/>
      <c r="DF69" s="99"/>
      <c r="DG69" s="941" t="s">
        <v>12376</v>
      </c>
      <c r="DH69" s="941"/>
      <c r="DI69" s="941"/>
      <c r="DJ69" s="941"/>
      <c r="DK69" s="941"/>
      <c r="DL69" s="941"/>
      <c r="DM69" s="941"/>
      <c r="DN69" s="941"/>
      <c r="DO69" s="941"/>
      <c r="DP69" s="941"/>
      <c r="DQ69" s="941"/>
      <c r="DR69" s="941"/>
      <c r="DS69" s="941"/>
      <c r="DT69" s="942" t="str">
        <f>IF(VLOOKUP($D$11,調査票①!$A$3:$HK$1735,213,FALSE)="○","","○")&amp;""</f>
        <v>○</v>
      </c>
      <c r="DU69" s="943"/>
      <c r="DV69" s="943"/>
      <c r="DW69" s="943"/>
      <c r="DX69" s="943"/>
      <c r="DY69" s="943"/>
      <c r="DZ69" s="943"/>
      <c r="EA69" s="943"/>
      <c r="EB69" s="943"/>
      <c r="EC69" s="943"/>
      <c r="ED69" s="943"/>
      <c r="EE69" s="944"/>
      <c r="EF69" s="99"/>
      <c r="EG69" s="99"/>
      <c r="EH69" s="99"/>
      <c r="EI69" s="99"/>
      <c r="EJ69" s="100"/>
      <c r="EK69" s="766"/>
      <c r="EL69" s="767"/>
      <c r="EM69" s="767"/>
      <c r="EN69" s="767"/>
      <c r="EO69" s="767"/>
      <c r="EP69" s="767"/>
      <c r="EQ69" s="767"/>
      <c r="ER69" s="768"/>
      <c r="ES69" s="102"/>
    </row>
    <row r="70" spans="3:203" ht="20.399999999999999" customHeight="1">
      <c r="C70" s="98"/>
      <c r="D70" s="698"/>
      <c r="E70" s="698"/>
      <c r="F70" s="698"/>
      <c r="G70" s="698"/>
      <c r="H70" s="698"/>
      <c r="I70" s="698"/>
      <c r="J70" s="698"/>
      <c r="K70" s="698"/>
      <c r="L70" s="704"/>
      <c r="M70" s="704"/>
      <c r="N70" s="704"/>
      <c r="O70" s="704"/>
      <c r="P70" s="704"/>
      <c r="Q70" s="704"/>
      <c r="R70" s="769"/>
      <c r="S70" s="769"/>
      <c r="T70" s="769"/>
      <c r="U70" s="709"/>
      <c r="V70" s="710"/>
      <c r="W70" s="710"/>
      <c r="X70" s="710"/>
      <c r="Y70" s="710"/>
      <c r="Z70" s="710"/>
      <c r="AA70" s="710"/>
      <c r="AB70" s="710"/>
      <c r="AC70" s="710"/>
      <c r="AD70" s="710"/>
      <c r="AE70" s="710"/>
      <c r="AF70" s="710"/>
      <c r="AG70" s="710"/>
      <c r="AH70" s="710"/>
      <c r="AI70" s="711"/>
      <c r="AJ70" s="698"/>
      <c r="AK70" s="698"/>
      <c r="AL70" s="698"/>
      <c r="AM70" s="716"/>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8"/>
      <c r="BJ70" s="722"/>
      <c r="BK70" s="723"/>
      <c r="BL70" s="723"/>
      <c r="BM70" s="723"/>
      <c r="BN70" s="724"/>
      <c r="BO70" s="728"/>
      <c r="BP70" s="729"/>
      <c r="BQ70" s="729"/>
      <c r="BR70" s="730"/>
      <c r="BS70" s="100"/>
      <c r="BT70" s="102"/>
      <c r="CB70" s="98"/>
      <c r="CC70" s="99"/>
      <c r="CD70" s="696"/>
      <c r="CE70" s="696"/>
      <c r="CF70" s="696"/>
      <c r="CG70" s="696"/>
      <c r="CH70" s="696"/>
      <c r="CI70" s="696"/>
      <c r="CJ70" s="696"/>
      <c r="CK70" s="696"/>
      <c r="CL70" s="696"/>
      <c r="CM70" s="696"/>
      <c r="CN70" s="696"/>
      <c r="CO70" s="696"/>
      <c r="CP70" s="696"/>
      <c r="CQ70" s="696"/>
      <c r="CR70" s="696"/>
      <c r="CS70" s="696"/>
      <c r="CT70" s="696"/>
      <c r="CU70" s="696"/>
      <c r="CV70" s="696"/>
      <c r="CW70" s="696"/>
      <c r="CX70" s="696"/>
      <c r="CY70" s="696"/>
      <c r="CZ70" s="696"/>
      <c r="DA70" s="696"/>
      <c r="DB70" s="100"/>
      <c r="DC70" s="100"/>
      <c r="DD70" s="99"/>
      <c r="DE70" s="99"/>
      <c r="DF70" s="99"/>
      <c r="DG70" s="941"/>
      <c r="DH70" s="941"/>
      <c r="DI70" s="941"/>
      <c r="DJ70" s="941"/>
      <c r="DK70" s="941"/>
      <c r="DL70" s="941"/>
      <c r="DM70" s="941"/>
      <c r="DN70" s="941"/>
      <c r="DO70" s="941"/>
      <c r="DP70" s="941"/>
      <c r="DQ70" s="941"/>
      <c r="DR70" s="941"/>
      <c r="DS70" s="941"/>
      <c r="DT70" s="945"/>
      <c r="DU70" s="946"/>
      <c r="DV70" s="946"/>
      <c r="DW70" s="946"/>
      <c r="DX70" s="946"/>
      <c r="DY70" s="946"/>
      <c r="DZ70" s="946"/>
      <c r="EA70" s="946"/>
      <c r="EB70" s="946"/>
      <c r="EC70" s="946"/>
      <c r="ED70" s="946"/>
      <c r="EE70" s="947"/>
      <c r="EF70" s="99"/>
      <c r="EG70" s="99"/>
      <c r="EH70" s="99"/>
      <c r="EI70" s="99"/>
      <c r="EJ70" s="100"/>
      <c r="EK70" s="756" t="s">
        <v>12366</v>
      </c>
      <c r="EL70" s="757"/>
      <c r="EM70" s="757"/>
      <c r="EN70" s="758"/>
      <c r="EO70" s="762" t="s">
        <v>12367</v>
      </c>
      <c r="EP70" s="757"/>
      <c r="EQ70" s="757"/>
      <c r="ER70" s="758"/>
      <c r="ES70" s="102"/>
    </row>
    <row r="71" spans="3:203" ht="20.399999999999999" customHeight="1">
      <c r="C71" s="98"/>
      <c r="D71" s="698" t="s">
        <v>12379</v>
      </c>
      <c r="E71" s="698"/>
      <c r="F71" s="698"/>
      <c r="G71" s="698"/>
      <c r="H71" s="698"/>
      <c r="I71" s="698"/>
      <c r="J71" s="698"/>
      <c r="K71" s="698"/>
      <c r="L71" s="704">
        <f>VLOOKUP($D$11,調査票①!$A$3:$HK$1735,68,FALSE)</f>
        <v>12</v>
      </c>
      <c r="M71" s="704"/>
      <c r="N71" s="704"/>
      <c r="O71" s="704">
        <f>VLOOKUP($D$11,調査票①!$A$3:$HK$1735,69,FALSE)</f>
        <v>12</v>
      </c>
      <c r="P71" s="704"/>
      <c r="Q71" s="704"/>
      <c r="R71" s="748">
        <f>VLOOKUP($D$11,調査票①!$A$3:$HK$1735,70,FALSE)</f>
        <v>1</v>
      </c>
      <c r="S71" s="748"/>
      <c r="T71" s="748"/>
      <c r="U71" s="706" t="str">
        <f>VLOOKUP($D$11,調査票①!$A$3:$HK$1735,71,FALSE)&amp;""</f>
        <v>　</v>
      </c>
      <c r="V71" s="707"/>
      <c r="W71" s="707"/>
      <c r="X71" s="707"/>
      <c r="Y71" s="707"/>
      <c r="Z71" s="707"/>
      <c r="AA71" s="707"/>
      <c r="AB71" s="707"/>
      <c r="AC71" s="707"/>
      <c r="AD71" s="707"/>
      <c r="AE71" s="707"/>
      <c r="AF71" s="707"/>
      <c r="AG71" s="707"/>
      <c r="AH71" s="707"/>
      <c r="AI71" s="708"/>
      <c r="AJ71" s="698" t="str">
        <f>VLOOKUP($D$11,調査票①!$A$3:$HK$1735,72,FALSE)&amp;""</f>
        <v>0</v>
      </c>
      <c r="AK71" s="698"/>
      <c r="AL71" s="698"/>
      <c r="AM71" s="713" t="str">
        <f>VLOOKUP($D$11,調査票①!$A$3:$HK$1735,73,FALSE)&amp;""</f>
        <v>　</v>
      </c>
      <c r="AN71" s="714"/>
      <c r="AO71" s="714"/>
      <c r="AP71" s="714"/>
      <c r="AQ71" s="714"/>
      <c r="AR71" s="714"/>
      <c r="AS71" s="714"/>
      <c r="AT71" s="714"/>
      <c r="AU71" s="714"/>
      <c r="AV71" s="714"/>
      <c r="AW71" s="714"/>
      <c r="AX71" s="714"/>
      <c r="AY71" s="714"/>
      <c r="AZ71" s="714"/>
      <c r="BA71" s="714"/>
      <c r="BB71" s="714"/>
      <c r="BC71" s="714"/>
      <c r="BD71" s="714"/>
      <c r="BE71" s="714"/>
      <c r="BF71" s="714"/>
      <c r="BG71" s="714"/>
      <c r="BH71" s="714"/>
      <c r="BI71" s="715"/>
      <c r="BJ71" s="719">
        <f>VLOOKUP($AK$11,導入率!$A$4:$AX$37,22,FALSE)</f>
        <v>0.77593360995850624</v>
      </c>
      <c r="BK71" s="720"/>
      <c r="BL71" s="720"/>
      <c r="BM71" s="720"/>
      <c r="BN71" s="721"/>
      <c r="BO71" s="725">
        <f>調査票①!BR1730</f>
        <v>0.51994621246077988</v>
      </c>
      <c r="BP71" s="726"/>
      <c r="BQ71" s="726"/>
      <c r="BR71" s="727"/>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59"/>
      <c r="EL71" s="760"/>
      <c r="EM71" s="760"/>
      <c r="EN71" s="761"/>
      <c r="EO71" s="759"/>
      <c r="EP71" s="760"/>
      <c r="EQ71" s="760"/>
      <c r="ER71" s="761"/>
      <c r="ES71" s="102"/>
    </row>
    <row r="72" spans="3:203" ht="20.399999999999999" customHeight="1">
      <c r="C72" s="98"/>
      <c r="D72" s="698"/>
      <c r="E72" s="698"/>
      <c r="F72" s="698"/>
      <c r="G72" s="698"/>
      <c r="H72" s="698"/>
      <c r="I72" s="698"/>
      <c r="J72" s="698"/>
      <c r="K72" s="698"/>
      <c r="L72" s="704"/>
      <c r="M72" s="704"/>
      <c r="N72" s="704"/>
      <c r="O72" s="704"/>
      <c r="P72" s="704"/>
      <c r="Q72" s="704"/>
      <c r="R72" s="748"/>
      <c r="S72" s="748"/>
      <c r="T72" s="748"/>
      <c r="U72" s="709"/>
      <c r="V72" s="710"/>
      <c r="W72" s="710"/>
      <c r="X72" s="710"/>
      <c r="Y72" s="710"/>
      <c r="Z72" s="710"/>
      <c r="AA72" s="710"/>
      <c r="AB72" s="710"/>
      <c r="AC72" s="710"/>
      <c r="AD72" s="710"/>
      <c r="AE72" s="710"/>
      <c r="AF72" s="710"/>
      <c r="AG72" s="710"/>
      <c r="AH72" s="710"/>
      <c r="AI72" s="711"/>
      <c r="AJ72" s="698"/>
      <c r="AK72" s="698"/>
      <c r="AL72" s="698"/>
      <c r="AM72" s="716"/>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8"/>
      <c r="BJ72" s="722"/>
      <c r="BK72" s="723"/>
      <c r="BL72" s="723"/>
      <c r="BM72" s="723"/>
      <c r="BN72" s="724"/>
      <c r="BO72" s="728"/>
      <c r="BP72" s="729"/>
      <c r="BQ72" s="729"/>
      <c r="BR72" s="730"/>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0">
        <f>調査票①!HE1731</f>
        <v>0.41429401510749564</v>
      </c>
      <c r="EL72" s="751"/>
      <c r="EM72" s="751"/>
      <c r="EN72" s="752"/>
      <c r="EO72" s="750">
        <f>1-EK72</f>
        <v>0.58570598489250436</v>
      </c>
      <c r="EP72" s="751"/>
      <c r="EQ72" s="751"/>
      <c r="ER72" s="752"/>
      <c r="ES72" s="102"/>
    </row>
    <row r="73" spans="3:203" ht="20.399999999999999" customHeight="1">
      <c r="C73" s="98"/>
      <c r="D73" s="698" t="s">
        <v>12380</v>
      </c>
      <c r="E73" s="698"/>
      <c r="F73" s="698"/>
      <c r="G73" s="698"/>
      <c r="H73" s="698"/>
      <c r="I73" s="698"/>
      <c r="J73" s="698"/>
      <c r="K73" s="698"/>
      <c r="L73" s="704">
        <f>VLOOKUP($D$11,調査票①!$A$3:$HK$1735,74,FALSE)</f>
        <v>0</v>
      </c>
      <c r="M73" s="704"/>
      <c r="N73" s="704"/>
      <c r="O73" s="704">
        <f>VLOOKUP($D$11,調査票①!$A$3:$HK$1735,75,FALSE)</f>
        <v>0</v>
      </c>
      <c r="P73" s="704"/>
      <c r="Q73" s="704"/>
      <c r="R73" s="705" t="str">
        <f>VLOOKUP($D$11,調査票①!$A$3:$HK$1735,76,FALSE)</f>
        <v/>
      </c>
      <c r="S73" s="705"/>
      <c r="T73" s="705"/>
      <c r="U73" s="706" t="str">
        <f>VLOOKUP($D$11,調査票①!$A$3:$HK$1735,77,FALSE)&amp;""</f>
        <v/>
      </c>
      <c r="V73" s="707"/>
      <c r="W73" s="707"/>
      <c r="X73" s="707"/>
      <c r="Y73" s="707"/>
      <c r="Z73" s="707"/>
      <c r="AA73" s="707"/>
      <c r="AB73" s="707"/>
      <c r="AC73" s="707"/>
      <c r="AD73" s="707"/>
      <c r="AE73" s="707"/>
      <c r="AF73" s="707"/>
      <c r="AG73" s="707"/>
      <c r="AH73" s="707"/>
      <c r="AI73" s="708"/>
      <c r="AJ73" s="749" t="str">
        <f>VLOOKUP($D$11,調査票①!$A$3:$HK$1735,78,FALSE)&amp;""</f>
        <v>0</v>
      </c>
      <c r="AK73" s="749"/>
      <c r="AL73" s="749"/>
      <c r="AM73" s="713" t="str">
        <f>VLOOKUP($D$11,調査票①!$A$3:$HK$1735,79,FALSE)&amp;""</f>
        <v>　</v>
      </c>
      <c r="AN73" s="714"/>
      <c r="AO73" s="714"/>
      <c r="AP73" s="714"/>
      <c r="AQ73" s="714"/>
      <c r="AR73" s="714"/>
      <c r="AS73" s="714"/>
      <c r="AT73" s="714"/>
      <c r="AU73" s="714"/>
      <c r="AV73" s="714"/>
      <c r="AW73" s="714"/>
      <c r="AX73" s="714"/>
      <c r="AY73" s="714"/>
      <c r="AZ73" s="714"/>
      <c r="BA73" s="714"/>
      <c r="BB73" s="714"/>
      <c r="BC73" s="714"/>
      <c r="BD73" s="714"/>
      <c r="BE73" s="714"/>
      <c r="BF73" s="714"/>
      <c r="BG73" s="714"/>
      <c r="BH73" s="714"/>
      <c r="BI73" s="715"/>
      <c r="BJ73" s="719">
        <f>VLOOKUP($AK$11,導入率!$A$4:$AX$37,23,FALSE)</f>
        <v>0.21428571428571427</v>
      </c>
      <c r="BK73" s="720"/>
      <c r="BL73" s="720"/>
      <c r="BM73" s="720"/>
      <c r="BN73" s="721"/>
      <c r="BO73" s="725">
        <f>調査票①!BX1730</f>
        <v>0.13659793814432988</v>
      </c>
      <c r="BP73" s="726"/>
      <c r="BQ73" s="726"/>
      <c r="BR73" s="727"/>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3"/>
      <c r="EL73" s="754"/>
      <c r="EM73" s="754"/>
      <c r="EN73" s="755"/>
      <c r="EO73" s="753"/>
      <c r="EP73" s="754"/>
      <c r="EQ73" s="754"/>
      <c r="ER73" s="755"/>
      <c r="ES73" s="102"/>
    </row>
    <row r="74" spans="3:203" ht="20.399999999999999" customHeight="1">
      <c r="C74" s="98"/>
      <c r="D74" s="698"/>
      <c r="E74" s="698"/>
      <c r="F74" s="698"/>
      <c r="G74" s="698"/>
      <c r="H74" s="698"/>
      <c r="I74" s="698"/>
      <c r="J74" s="698"/>
      <c r="K74" s="698"/>
      <c r="L74" s="704"/>
      <c r="M74" s="704"/>
      <c r="N74" s="704"/>
      <c r="O74" s="704"/>
      <c r="P74" s="704"/>
      <c r="Q74" s="704"/>
      <c r="R74" s="705"/>
      <c r="S74" s="705"/>
      <c r="T74" s="705"/>
      <c r="U74" s="709"/>
      <c r="V74" s="710"/>
      <c r="W74" s="710"/>
      <c r="X74" s="710"/>
      <c r="Y74" s="710"/>
      <c r="Z74" s="710"/>
      <c r="AA74" s="710"/>
      <c r="AB74" s="710"/>
      <c r="AC74" s="710"/>
      <c r="AD74" s="710"/>
      <c r="AE74" s="710"/>
      <c r="AF74" s="710"/>
      <c r="AG74" s="710"/>
      <c r="AH74" s="710"/>
      <c r="AI74" s="711"/>
      <c r="AJ74" s="749"/>
      <c r="AK74" s="749"/>
      <c r="AL74" s="749"/>
      <c r="AM74" s="716"/>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8"/>
      <c r="BJ74" s="722"/>
      <c r="BK74" s="723"/>
      <c r="BL74" s="723"/>
      <c r="BM74" s="723"/>
      <c r="BN74" s="724"/>
      <c r="BO74" s="728"/>
      <c r="BP74" s="729"/>
      <c r="BQ74" s="729"/>
      <c r="BR74" s="730"/>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4"/>
      <c r="DE74" s="214"/>
      <c r="DF74" s="214"/>
      <c r="DG74" s="214"/>
      <c r="DH74" s="214"/>
      <c r="DI74" s="214"/>
      <c r="DJ74" s="214"/>
      <c r="DK74" s="214"/>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119"/>
      <c r="EK74" s="119"/>
      <c r="EL74" s="119"/>
      <c r="EM74" s="119"/>
      <c r="EN74" s="119"/>
      <c r="EO74" s="119"/>
      <c r="EP74" s="119"/>
      <c r="EQ74" s="119"/>
      <c r="ER74" s="119"/>
      <c r="ES74" s="120"/>
    </row>
    <row r="75" spans="3:203" ht="20.399999999999999" customHeight="1">
      <c r="C75" s="98"/>
      <c r="D75" s="732" t="s">
        <v>12381</v>
      </c>
      <c r="E75" s="733"/>
      <c r="F75" s="733"/>
      <c r="G75" s="733"/>
      <c r="H75" s="733"/>
      <c r="I75" s="733"/>
      <c r="J75" s="733"/>
      <c r="K75" s="733"/>
      <c r="L75" s="704">
        <f>VLOOKUP($D$11,調査票①!$A$3:$HK$1735,80,FALSE)</f>
        <v>0</v>
      </c>
      <c r="M75" s="704"/>
      <c r="N75" s="704"/>
      <c r="O75" s="704">
        <f>VLOOKUP($D$11,調査票①!$A$3:$HK$1735,81,FALSE)</f>
        <v>0</v>
      </c>
      <c r="P75" s="704"/>
      <c r="Q75" s="704"/>
      <c r="R75" s="705" t="str">
        <f>VLOOKUP($D$11,調査票①!$A$3:$HK$1735,82,FALSE)</f>
        <v/>
      </c>
      <c r="S75" s="705"/>
      <c r="T75" s="705"/>
      <c r="U75" s="706" t="str">
        <f>VLOOKUP($D$11,調査票①!$A$3:$HK$1735,83,FALSE)&amp;""</f>
        <v>　</v>
      </c>
      <c r="V75" s="707"/>
      <c r="W75" s="707"/>
      <c r="X75" s="707"/>
      <c r="Y75" s="707"/>
      <c r="Z75" s="707"/>
      <c r="AA75" s="707"/>
      <c r="AB75" s="707"/>
      <c r="AC75" s="707"/>
      <c r="AD75" s="707"/>
      <c r="AE75" s="707"/>
      <c r="AF75" s="707"/>
      <c r="AG75" s="707"/>
      <c r="AH75" s="707"/>
      <c r="AI75" s="708"/>
      <c r="AJ75" s="749" t="str">
        <f>VLOOKUP($D$11,調査票①!$A$3:$HK$1735,84,FALSE)&amp;""</f>
        <v>0</v>
      </c>
      <c r="AK75" s="749"/>
      <c r="AL75" s="749"/>
      <c r="AM75" s="713" t="str">
        <f>VLOOKUP($D$11,調査票①!$A$3:$HK$1735,85,FALSE)&amp;""</f>
        <v>　</v>
      </c>
      <c r="AN75" s="714"/>
      <c r="AO75" s="714"/>
      <c r="AP75" s="714"/>
      <c r="AQ75" s="714"/>
      <c r="AR75" s="714"/>
      <c r="AS75" s="714"/>
      <c r="AT75" s="714"/>
      <c r="AU75" s="714"/>
      <c r="AV75" s="714"/>
      <c r="AW75" s="714"/>
      <c r="AX75" s="714"/>
      <c r="AY75" s="714"/>
      <c r="AZ75" s="714"/>
      <c r="BA75" s="714"/>
      <c r="BB75" s="714"/>
      <c r="BC75" s="714"/>
      <c r="BD75" s="714"/>
      <c r="BE75" s="714"/>
      <c r="BF75" s="714"/>
      <c r="BG75" s="714"/>
      <c r="BH75" s="714"/>
      <c r="BI75" s="715"/>
      <c r="BJ75" s="719">
        <f>VLOOKUP($AK$11,導入率!$A$4:$AX$37,24,FALSE)</f>
        <v>0.967741935483871</v>
      </c>
      <c r="BK75" s="720"/>
      <c r="BL75" s="720"/>
      <c r="BM75" s="720"/>
      <c r="BN75" s="721"/>
      <c r="BO75" s="725">
        <f>調査票①!CD1730</f>
        <v>0.84967919340054998</v>
      </c>
      <c r="BP75" s="726"/>
      <c r="BQ75" s="726"/>
      <c r="BR75" s="727"/>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5"/>
      <c r="DE75" s="205"/>
      <c r="DF75" s="205"/>
      <c r="DG75" s="205"/>
      <c r="DH75" s="205"/>
      <c r="DI75" s="205"/>
      <c r="DJ75" s="202"/>
      <c r="DK75" s="202"/>
      <c r="DL75" s="202"/>
      <c r="DM75" s="202"/>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3"/>
      <c r="E76" s="733"/>
      <c r="F76" s="733"/>
      <c r="G76" s="733"/>
      <c r="H76" s="733"/>
      <c r="I76" s="733"/>
      <c r="J76" s="733"/>
      <c r="K76" s="733"/>
      <c r="L76" s="704"/>
      <c r="M76" s="704"/>
      <c r="N76" s="704"/>
      <c r="O76" s="704"/>
      <c r="P76" s="704"/>
      <c r="Q76" s="704"/>
      <c r="R76" s="705"/>
      <c r="S76" s="705"/>
      <c r="T76" s="705"/>
      <c r="U76" s="709"/>
      <c r="V76" s="710"/>
      <c r="W76" s="710"/>
      <c r="X76" s="710"/>
      <c r="Y76" s="710"/>
      <c r="Z76" s="710"/>
      <c r="AA76" s="710"/>
      <c r="AB76" s="710"/>
      <c r="AC76" s="710"/>
      <c r="AD76" s="710"/>
      <c r="AE76" s="710"/>
      <c r="AF76" s="710"/>
      <c r="AG76" s="710"/>
      <c r="AH76" s="710"/>
      <c r="AI76" s="711"/>
      <c r="AJ76" s="749"/>
      <c r="AK76" s="749"/>
      <c r="AL76" s="749"/>
      <c r="AM76" s="716"/>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8"/>
      <c r="BJ76" s="722"/>
      <c r="BK76" s="723"/>
      <c r="BL76" s="723"/>
      <c r="BM76" s="723"/>
      <c r="BN76" s="724"/>
      <c r="BO76" s="728"/>
      <c r="BP76" s="729"/>
      <c r="BQ76" s="729"/>
      <c r="BR76" s="730"/>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5"/>
      <c r="DE76" s="205"/>
      <c r="DF76" s="205"/>
      <c r="DG76" s="205"/>
      <c r="DH76" s="205"/>
      <c r="DI76" s="205"/>
      <c r="DJ76" s="203"/>
      <c r="DK76" s="203"/>
      <c r="DL76" s="203"/>
      <c r="DM76" s="203"/>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2" t="s">
        <v>12382</v>
      </c>
      <c r="E77" s="733"/>
      <c r="F77" s="733"/>
      <c r="G77" s="733"/>
      <c r="H77" s="733"/>
      <c r="I77" s="733"/>
      <c r="J77" s="733"/>
      <c r="K77" s="733"/>
      <c r="L77" s="704">
        <f>VLOOKUP($D$11,調査票①!$A$3:$HK$1735,86,FALSE)</f>
        <v>2</v>
      </c>
      <c r="M77" s="704"/>
      <c r="N77" s="704"/>
      <c r="O77" s="704">
        <f>VLOOKUP($D$11,調査票①!$A$3:$HK$1735,87,FALSE)</f>
        <v>2</v>
      </c>
      <c r="P77" s="704"/>
      <c r="Q77" s="704"/>
      <c r="R77" s="705">
        <f>VLOOKUP($D$11,調査票①!$A$3:$HK$1735,88,FALSE)</f>
        <v>1</v>
      </c>
      <c r="S77" s="705"/>
      <c r="T77" s="705"/>
      <c r="U77" s="706" t="str">
        <f>VLOOKUP($D$11,調査票①!$A$3:$HK$1735,89,FALSE)&amp;""</f>
        <v>　</v>
      </c>
      <c r="V77" s="707"/>
      <c r="W77" s="707"/>
      <c r="X77" s="707"/>
      <c r="Y77" s="707"/>
      <c r="Z77" s="707"/>
      <c r="AA77" s="707"/>
      <c r="AB77" s="707"/>
      <c r="AC77" s="707"/>
      <c r="AD77" s="707"/>
      <c r="AE77" s="707"/>
      <c r="AF77" s="707"/>
      <c r="AG77" s="707"/>
      <c r="AH77" s="707"/>
      <c r="AI77" s="708"/>
      <c r="AJ77" s="749" t="str">
        <f>VLOOKUP($D$11,調査票①!$A$3:$HK$1735,90,FALSE)&amp;""</f>
        <v>0</v>
      </c>
      <c r="AK77" s="749"/>
      <c r="AL77" s="749"/>
      <c r="AM77" s="713" t="str">
        <f>VLOOKUP($D$11,調査票①!$A$3:$HK$1735,91,FALSE)&amp;""</f>
        <v>　</v>
      </c>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5"/>
      <c r="BJ77" s="719">
        <f>VLOOKUP($AK$11,導入率!$A$4:$AX$37,25,FALSE)</f>
        <v>0.88793103448275867</v>
      </c>
      <c r="BK77" s="720"/>
      <c r="BL77" s="720"/>
      <c r="BM77" s="720"/>
      <c r="BN77" s="721"/>
      <c r="BO77" s="725">
        <f>調査票①!CJ1730</f>
        <v>0.7562862669245648</v>
      </c>
      <c r="BP77" s="726"/>
      <c r="BQ77" s="726"/>
      <c r="BR77" s="727"/>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85"/>
      <c r="ER77" s="85"/>
      <c r="ES77" s="85"/>
    </row>
    <row r="78" spans="3:203" ht="20.399999999999999" customHeight="1">
      <c r="C78" s="98"/>
      <c r="D78" s="733"/>
      <c r="E78" s="733"/>
      <c r="F78" s="733"/>
      <c r="G78" s="733"/>
      <c r="H78" s="733"/>
      <c r="I78" s="733"/>
      <c r="J78" s="733"/>
      <c r="K78" s="733"/>
      <c r="L78" s="704"/>
      <c r="M78" s="704"/>
      <c r="N78" s="704"/>
      <c r="O78" s="704"/>
      <c r="P78" s="704"/>
      <c r="Q78" s="704"/>
      <c r="R78" s="705"/>
      <c r="S78" s="705"/>
      <c r="T78" s="705"/>
      <c r="U78" s="709"/>
      <c r="V78" s="710"/>
      <c r="W78" s="710"/>
      <c r="X78" s="710"/>
      <c r="Y78" s="710"/>
      <c r="Z78" s="710"/>
      <c r="AA78" s="710"/>
      <c r="AB78" s="710"/>
      <c r="AC78" s="710"/>
      <c r="AD78" s="710"/>
      <c r="AE78" s="710"/>
      <c r="AF78" s="710"/>
      <c r="AG78" s="710"/>
      <c r="AH78" s="710"/>
      <c r="AI78" s="711"/>
      <c r="AJ78" s="749"/>
      <c r="AK78" s="749"/>
      <c r="AL78" s="749"/>
      <c r="AM78" s="716"/>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8"/>
      <c r="BJ78" s="722"/>
      <c r="BK78" s="723"/>
      <c r="BL78" s="723"/>
      <c r="BM78" s="723"/>
      <c r="BN78" s="724"/>
      <c r="BO78" s="728"/>
      <c r="BP78" s="729"/>
      <c r="BQ78" s="729"/>
      <c r="BR78" s="730"/>
      <c r="BS78" s="100"/>
      <c r="BT78" s="102"/>
      <c r="CB78" s="94"/>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96"/>
      <c r="DB78" s="96"/>
      <c r="DC78" s="96"/>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96"/>
      <c r="ER78" s="96"/>
      <c r="ES78" s="97"/>
    </row>
    <row r="79" spans="3:203" ht="20.399999999999999" customHeight="1">
      <c r="C79" s="98"/>
      <c r="D79" s="698" t="s">
        <v>12383</v>
      </c>
      <c r="E79" s="698"/>
      <c r="F79" s="698"/>
      <c r="G79" s="698"/>
      <c r="H79" s="698"/>
      <c r="I79" s="698"/>
      <c r="J79" s="698"/>
      <c r="K79" s="698"/>
      <c r="L79" s="704" t="str">
        <f>VLOOKUP($D$11,調査票①!$A$3:$HK$1735,92,FALSE)&amp;""</f>
        <v>2</v>
      </c>
      <c r="M79" s="704"/>
      <c r="N79" s="704"/>
      <c r="O79" s="704">
        <f>VLOOKUP($D$11,調査票①!$A$3:$HK$1735,93,FALSE)</f>
        <v>2</v>
      </c>
      <c r="P79" s="704"/>
      <c r="Q79" s="704"/>
      <c r="R79" s="705">
        <f>VLOOKUP($D$11,調査票①!$A$3:$HK$1735,94,FALSE)</f>
        <v>1</v>
      </c>
      <c r="S79" s="705"/>
      <c r="T79" s="705"/>
      <c r="U79" s="706" t="str">
        <f>VLOOKUP($D$11,調査票①!$A$3:$HK$1735,95,FALSE)&amp;""</f>
        <v>　</v>
      </c>
      <c r="V79" s="707"/>
      <c r="W79" s="707"/>
      <c r="X79" s="707"/>
      <c r="Y79" s="707"/>
      <c r="Z79" s="707"/>
      <c r="AA79" s="707"/>
      <c r="AB79" s="707"/>
      <c r="AC79" s="707"/>
      <c r="AD79" s="707"/>
      <c r="AE79" s="707"/>
      <c r="AF79" s="707"/>
      <c r="AG79" s="707"/>
      <c r="AH79" s="707"/>
      <c r="AI79" s="708"/>
      <c r="AJ79" s="712">
        <f>VLOOKUP($D$11,調査票①!$A$3:$HK$1735,96,FALSE)</f>
        <v>0</v>
      </c>
      <c r="AK79" s="712"/>
      <c r="AL79" s="712"/>
      <c r="AM79" s="713" t="str">
        <f>VLOOKUP($D$11,調査票①!$A$3:$HK$1735,97,FALSE)&amp;""</f>
        <v>　</v>
      </c>
      <c r="AN79" s="714"/>
      <c r="AO79" s="714"/>
      <c r="AP79" s="714"/>
      <c r="AQ79" s="714"/>
      <c r="AR79" s="714"/>
      <c r="AS79" s="714"/>
      <c r="AT79" s="714"/>
      <c r="AU79" s="714"/>
      <c r="AV79" s="714"/>
      <c r="AW79" s="714"/>
      <c r="AX79" s="714"/>
      <c r="AY79" s="714"/>
      <c r="AZ79" s="714"/>
      <c r="BA79" s="714"/>
      <c r="BB79" s="714"/>
      <c r="BC79" s="714"/>
      <c r="BD79" s="714"/>
      <c r="BE79" s="714"/>
      <c r="BF79" s="714"/>
      <c r="BG79" s="714"/>
      <c r="BH79" s="714"/>
      <c r="BI79" s="715"/>
      <c r="BJ79" s="719">
        <f>VLOOKUP($AK$11,導入率!$A$4:$AX$37,26,FALSE)</f>
        <v>0.72164948453608246</v>
      </c>
      <c r="BK79" s="720"/>
      <c r="BL79" s="720"/>
      <c r="BM79" s="720"/>
      <c r="BN79" s="721"/>
      <c r="BO79" s="725">
        <f>調査票①!CP1730</f>
        <v>0.59190957763236174</v>
      </c>
      <c r="BP79" s="726"/>
      <c r="BQ79" s="726"/>
      <c r="BR79" s="727"/>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c r="EO79" s="216"/>
      <c r="EP79" s="216"/>
      <c r="EQ79" s="100"/>
      <c r="ER79" s="100"/>
      <c r="ES79" s="102"/>
    </row>
    <row r="80" spans="3:203" ht="20.399999999999999" customHeight="1">
      <c r="C80" s="98"/>
      <c r="D80" s="698"/>
      <c r="E80" s="698"/>
      <c r="F80" s="698"/>
      <c r="G80" s="698"/>
      <c r="H80" s="698"/>
      <c r="I80" s="698"/>
      <c r="J80" s="698"/>
      <c r="K80" s="698"/>
      <c r="L80" s="704"/>
      <c r="M80" s="704"/>
      <c r="N80" s="704"/>
      <c r="O80" s="704"/>
      <c r="P80" s="704"/>
      <c r="Q80" s="704"/>
      <c r="R80" s="705"/>
      <c r="S80" s="705"/>
      <c r="T80" s="705"/>
      <c r="U80" s="709"/>
      <c r="V80" s="710"/>
      <c r="W80" s="710"/>
      <c r="X80" s="710"/>
      <c r="Y80" s="710"/>
      <c r="Z80" s="710"/>
      <c r="AA80" s="710"/>
      <c r="AB80" s="710"/>
      <c r="AC80" s="710"/>
      <c r="AD80" s="710"/>
      <c r="AE80" s="710"/>
      <c r="AF80" s="710"/>
      <c r="AG80" s="710"/>
      <c r="AH80" s="710"/>
      <c r="AI80" s="711"/>
      <c r="AJ80" s="712"/>
      <c r="AK80" s="712"/>
      <c r="AL80" s="712"/>
      <c r="AM80" s="716"/>
      <c r="AN80" s="717"/>
      <c r="AO80" s="717"/>
      <c r="AP80" s="717"/>
      <c r="AQ80" s="717"/>
      <c r="AR80" s="717"/>
      <c r="AS80" s="717"/>
      <c r="AT80" s="717"/>
      <c r="AU80" s="717"/>
      <c r="AV80" s="717"/>
      <c r="AW80" s="717"/>
      <c r="AX80" s="717"/>
      <c r="AY80" s="717"/>
      <c r="AZ80" s="717"/>
      <c r="BA80" s="717"/>
      <c r="BB80" s="717"/>
      <c r="BC80" s="717"/>
      <c r="BD80" s="717"/>
      <c r="BE80" s="717"/>
      <c r="BF80" s="717"/>
      <c r="BG80" s="717"/>
      <c r="BH80" s="717"/>
      <c r="BI80" s="718"/>
      <c r="BJ80" s="722"/>
      <c r="BK80" s="723"/>
      <c r="BL80" s="723"/>
      <c r="BM80" s="723"/>
      <c r="BN80" s="724"/>
      <c r="BO80" s="728"/>
      <c r="BP80" s="729"/>
      <c r="BQ80" s="729"/>
      <c r="BR80" s="730"/>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100"/>
      <c r="ER80" s="100"/>
      <c r="ES80" s="102"/>
    </row>
    <row r="81" spans="3:149" ht="20.399999999999999" customHeight="1">
      <c r="C81" s="98"/>
      <c r="D81" s="698" t="s">
        <v>12384</v>
      </c>
      <c r="E81" s="698"/>
      <c r="F81" s="698"/>
      <c r="G81" s="698"/>
      <c r="H81" s="698"/>
      <c r="I81" s="698"/>
      <c r="J81" s="698"/>
      <c r="K81" s="698"/>
      <c r="L81" s="704">
        <f>VLOOKUP($D$11,調査票①!$A$3:$HK$1735,98,FALSE)</f>
        <v>0</v>
      </c>
      <c r="M81" s="704"/>
      <c r="N81" s="704"/>
      <c r="O81" s="704">
        <f>VLOOKUP($D$11,調査票①!$A$3:$HK$1735,99,FALSE)</f>
        <v>0</v>
      </c>
      <c r="P81" s="704"/>
      <c r="Q81" s="704"/>
      <c r="R81" s="705" t="str">
        <f>VLOOKUP($D$11,調査票①!$A$3:$HK$1735,100,FALSE)</f>
        <v/>
      </c>
      <c r="S81" s="705"/>
      <c r="T81" s="705"/>
      <c r="U81" s="706" t="str">
        <f>VLOOKUP($D$11,調査票①!$A$3:$HK$1735,101,FALSE)&amp;""</f>
        <v>　</v>
      </c>
      <c r="V81" s="707"/>
      <c r="W81" s="707"/>
      <c r="X81" s="707"/>
      <c r="Y81" s="707"/>
      <c r="Z81" s="707"/>
      <c r="AA81" s="707"/>
      <c r="AB81" s="707"/>
      <c r="AC81" s="707"/>
      <c r="AD81" s="707"/>
      <c r="AE81" s="707"/>
      <c r="AF81" s="707"/>
      <c r="AG81" s="707"/>
      <c r="AH81" s="707"/>
      <c r="AI81" s="708"/>
      <c r="AJ81" s="747">
        <f>VLOOKUP($D$11,調査票①!$A$3:$HK$1735,102,FALSE)</f>
        <v>0</v>
      </c>
      <c r="AK81" s="747"/>
      <c r="AL81" s="747"/>
      <c r="AM81" s="713" t="str">
        <f>VLOOKUP($D$11,調査票①!$A$3:$HK$1735,103,FALSE)&amp;""</f>
        <v>　</v>
      </c>
      <c r="AN81" s="714"/>
      <c r="AO81" s="714"/>
      <c r="AP81" s="714"/>
      <c r="AQ81" s="714"/>
      <c r="AR81" s="714"/>
      <c r="AS81" s="714"/>
      <c r="AT81" s="714"/>
      <c r="AU81" s="714"/>
      <c r="AV81" s="714"/>
      <c r="AW81" s="714"/>
      <c r="AX81" s="714"/>
      <c r="AY81" s="714"/>
      <c r="AZ81" s="714"/>
      <c r="BA81" s="714"/>
      <c r="BB81" s="714"/>
      <c r="BC81" s="714"/>
      <c r="BD81" s="714"/>
      <c r="BE81" s="714"/>
      <c r="BF81" s="714"/>
      <c r="BG81" s="714"/>
      <c r="BH81" s="714"/>
      <c r="BI81" s="715"/>
      <c r="BJ81" s="719">
        <f>VLOOKUP($AK$11,導入率!$A$4:$AX$37,27,FALSE)</f>
        <v>0.65306122448979587</v>
      </c>
      <c r="BK81" s="720"/>
      <c r="BL81" s="720"/>
      <c r="BM81" s="720"/>
      <c r="BN81" s="721"/>
      <c r="BO81" s="725">
        <f>調査票①!CV1730</f>
        <v>0.75</v>
      </c>
      <c r="BP81" s="726"/>
      <c r="BQ81" s="726"/>
      <c r="BR81" s="727"/>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698"/>
      <c r="E82" s="698"/>
      <c r="F82" s="698"/>
      <c r="G82" s="698"/>
      <c r="H82" s="698"/>
      <c r="I82" s="698"/>
      <c r="J82" s="698"/>
      <c r="K82" s="698"/>
      <c r="L82" s="704"/>
      <c r="M82" s="704"/>
      <c r="N82" s="704"/>
      <c r="O82" s="704"/>
      <c r="P82" s="704"/>
      <c r="Q82" s="704"/>
      <c r="R82" s="705"/>
      <c r="S82" s="705"/>
      <c r="T82" s="705"/>
      <c r="U82" s="709"/>
      <c r="V82" s="710"/>
      <c r="W82" s="710"/>
      <c r="X82" s="710"/>
      <c r="Y82" s="710"/>
      <c r="Z82" s="710"/>
      <c r="AA82" s="710"/>
      <c r="AB82" s="710"/>
      <c r="AC82" s="710"/>
      <c r="AD82" s="710"/>
      <c r="AE82" s="710"/>
      <c r="AF82" s="710"/>
      <c r="AG82" s="710"/>
      <c r="AH82" s="710"/>
      <c r="AI82" s="711"/>
      <c r="AJ82" s="747"/>
      <c r="AK82" s="747"/>
      <c r="AL82" s="747"/>
      <c r="AM82" s="716"/>
      <c r="AN82" s="717"/>
      <c r="AO82" s="717"/>
      <c r="AP82" s="717"/>
      <c r="AQ82" s="717"/>
      <c r="AR82" s="717"/>
      <c r="AS82" s="717"/>
      <c r="AT82" s="717"/>
      <c r="AU82" s="717"/>
      <c r="AV82" s="717"/>
      <c r="AW82" s="717"/>
      <c r="AX82" s="717"/>
      <c r="AY82" s="717"/>
      <c r="AZ82" s="717"/>
      <c r="BA82" s="717"/>
      <c r="BB82" s="717"/>
      <c r="BC82" s="717"/>
      <c r="BD82" s="717"/>
      <c r="BE82" s="717"/>
      <c r="BF82" s="717"/>
      <c r="BG82" s="717"/>
      <c r="BH82" s="717"/>
      <c r="BI82" s="718"/>
      <c r="BJ82" s="722"/>
      <c r="BK82" s="723"/>
      <c r="BL82" s="723"/>
      <c r="BM82" s="723"/>
      <c r="BN82" s="724"/>
      <c r="BO82" s="728"/>
      <c r="BP82" s="729"/>
      <c r="BQ82" s="729"/>
      <c r="BR82" s="730"/>
      <c r="BS82" s="100"/>
      <c r="BT82" s="102"/>
      <c r="CB82" s="98"/>
      <c r="CC82" s="696" t="s">
        <v>12391</v>
      </c>
      <c r="CD82" s="696"/>
      <c r="CE82" s="696"/>
      <c r="CF82" s="696"/>
      <c r="CG82" s="696"/>
      <c r="CH82" s="696"/>
      <c r="CI82" s="696"/>
      <c r="CJ82" s="696"/>
      <c r="CK82" s="696"/>
      <c r="CL82" s="696"/>
      <c r="CM82" s="696" t="str">
        <f>VLOOKUP($D$11,調査票①!$A$3:$HK$1735,214,FALSE)&amp;""</f>
        <v>○</v>
      </c>
      <c r="CN82" s="696"/>
      <c r="CO82" s="696"/>
      <c r="CP82" s="696"/>
      <c r="CQ82" s="696"/>
      <c r="CR82" s="696"/>
      <c r="CS82" s="696"/>
      <c r="CT82" s="696"/>
      <c r="CU82" s="696"/>
      <c r="CV82" s="696"/>
      <c r="CW82" s="696"/>
      <c r="CX82" s="696"/>
      <c r="CY82" s="696"/>
      <c r="CZ82" s="696"/>
      <c r="DA82" s="100"/>
      <c r="DB82" s="696" t="s">
        <v>60</v>
      </c>
      <c r="DC82" s="696"/>
      <c r="DD82" s="696"/>
      <c r="DE82" s="696"/>
      <c r="DF82" s="696"/>
      <c r="DG82" s="696"/>
      <c r="DH82" s="696"/>
      <c r="DI82" s="696"/>
      <c r="DJ82" s="696"/>
      <c r="DK82" s="696"/>
      <c r="DL82" s="696" t="str">
        <f>VLOOKUP($D$11,調査票①!$A$3:$HK$1735,215,FALSE)&amp;""</f>
        <v>　</v>
      </c>
      <c r="DM82" s="696"/>
      <c r="DN82" s="696"/>
      <c r="DO82" s="696"/>
      <c r="DP82" s="696"/>
      <c r="DQ82" s="696"/>
      <c r="DR82" s="696"/>
      <c r="DS82" s="696"/>
      <c r="DT82" s="696"/>
      <c r="DU82" s="696"/>
      <c r="DV82" s="100"/>
      <c r="DW82" s="100"/>
      <c r="DX82" s="100"/>
      <c r="DY82" s="698" t="s">
        <v>12392</v>
      </c>
      <c r="DZ82" s="698"/>
      <c r="EA82" s="698"/>
      <c r="EB82" s="698"/>
      <c r="EC82" s="698"/>
      <c r="ED82" s="698"/>
      <c r="EE82" s="698"/>
      <c r="EF82" s="698"/>
      <c r="EG82" s="948" t="str">
        <f>VLOOKUP($D$11,調査票①!$A$3:$HK$1735,216,FALSE)&amp;""</f>
        <v>　</v>
      </c>
      <c r="EH82" s="948"/>
      <c r="EI82" s="948"/>
      <c r="EJ82" s="948"/>
      <c r="EK82" s="948"/>
      <c r="EL82" s="948"/>
      <c r="EM82" s="948"/>
      <c r="EN82" s="948"/>
      <c r="EO82" s="948"/>
      <c r="EP82" s="100"/>
      <c r="EQ82" s="100"/>
      <c r="ER82" s="100"/>
      <c r="ES82" s="102"/>
    </row>
    <row r="83" spans="3:149" ht="20.399999999999999" customHeight="1">
      <c r="C83" s="98"/>
      <c r="D83" s="733" t="s">
        <v>12385</v>
      </c>
      <c r="E83" s="733"/>
      <c r="F83" s="733"/>
      <c r="G83" s="733"/>
      <c r="H83" s="733"/>
      <c r="I83" s="733"/>
      <c r="J83" s="733"/>
      <c r="K83" s="733"/>
      <c r="L83" s="704">
        <f>VLOOKUP($D$11,調査票①!$A$3:$HK$1735,104,FALSE)</f>
        <v>0</v>
      </c>
      <c r="M83" s="704"/>
      <c r="N83" s="704"/>
      <c r="O83" s="704">
        <f>VLOOKUP($D$11,調査票①!$A$3:$HK$1735,105,FALSE)</f>
        <v>0</v>
      </c>
      <c r="P83" s="704"/>
      <c r="Q83" s="704"/>
      <c r="R83" s="705" t="str">
        <f>VLOOKUP($D$11,調査票①!$A$3:$HK$1735,106,FALSE)</f>
        <v/>
      </c>
      <c r="S83" s="705"/>
      <c r="T83" s="705"/>
      <c r="U83" s="706" t="str">
        <f>VLOOKUP($D$11,調査票①!$A$3:$HK$1735,107,FALSE)&amp;""</f>
        <v>　</v>
      </c>
      <c r="V83" s="707"/>
      <c r="W83" s="707"/>
      <c r="X83" s="707"/>
      <c r="Y83" s="707"/>
      <c r="Z83" s="707"/>
      <c r="AA83" s="707"/>
      <c r="AB83" s="707"/>
      <c r="AC83" s="707"/>
      <c r="AD83" s="707"/>
      <c r="AE83" s="707"/>
      <c r="AF83" s="707"/>
      <c r="AG83" s="707"/>
      <c r="AH83" s="707"/>
      <c r="AI83" s="708"/>
      <c r="AJ83" s="747">
        <f>VLOOKUP($D$11,調査票①!$A$3:$HK$1735,108,FALSE)</f>
        <v>0</v>
      </c>
      <c r="AK83" s="747"/>
      <c r="AL83" s="747"/>
      <c r="AM83" s="713" t="str">
        <f>VLOOKUP($D$11,調査票①!$A$3:$HK$1735,109,FALSE)&amp;""</f>
        <v>　</v>
      </c>
      <c r="AN83" s="714"/>
      <c r="AO83" s="714"/>
      <c r="AP83" s="714"/>
      <c r="AQ83" s="714"/>
      <c r="AR83" s="714"/>
      <c r="AS83" s="714"/>
      <c r="AT83" s="714"/>
      <c r="AU83" s="714"/>
      <c r="AV83" s="714"/>
      <c r="AW83" s="714"/>
      <c r="AX83" s="714"/>
      <c r="AY83" s="714"/>
      <c r="AZ83" s="714"/>
      <c r="BA83" s="714"/>
      <c r="BB83" s="714"/>
      <c r="BC83" s="714"/>
      <c r="BD83" s="714"/>
      <c r="BE83" s="714"/>
      <c r="BF83" s="714"/>
      <c r="BG83" s="714"/>
      <c r="BH83" s="714"/>
      <c r="BI83" s="715"/>
      <c r="BJ83" s="719">
        <f>VLOOKUP($AK$11,導入率!$A$4:$AX$37,28,FALSE)</f>
        <v>0.63888888888888884</v>
      </c>
      <c r="BK83" s="720"/>
      <c r="BL83" s="720"/>
      <c r="BM83" s="720"/>
      <c r="BN83" s="721"/>
      <c r="BO83" s="725">
        <f>調査票①!DB1730</f>
        <v>0.65762711864406775</v>
      </c>
      <c r="BP83" s="726"/>
      <c r="BQ83" s="726"/>
      <c r="BR83" s="727"/>
      <c r="BS83" s="100"/>
      <c r="BT83" s="102"/>
      <c r="CB83" s="98"/>
      <c r="CC83" s="696"/>
      <c r="CD83" s="696"/>
      <c r="CE83" s="696"/>
      <c r="CF83" s="696"/>
      <c r="CG83" s="696"/>
      <c r="CH83" s="696"/>
      <c r="CI83" s="696"/>
      <c r="CJ83" s="696"/>
      <c r="CK83" s="696"/>
      <c r="CL83" s="696"/>
      <c r="CM83" s="696"/>
      <c r="CN83" s="696"/>
      <c r="CO83" s="696"/>
      <c r="CP83" s="696"/>
      <c r="CQ83" s="696"/>
      <c r="CR83" s="696"/>
      <c r="CS83" s="696"/>
      <c r="CT83" s="696"/>
      <c r="CU83" s="696"/>
      <c r="CV83" s="696"/>
      <c r="CW83" s="696"/>
      <c r="CX83" s="696"/>
      <c r="CY83" s="696"/>
      <c r="CZ83" s="696"/>
      <c r="DA83" s="100"/>
      <c r="DB83" s="696"/>
      <c r="DC83" s="696"/>
      <c r="DD83" s="696"/>
      <c r="DE83" s="696"/>
      <c r="DF83" s="696"/>
      <c r="DG83" s="696"/>
      <c r="DH83" s="696"/>
      <c r="DI83" s="696"/>
      <c r="DJ83" s="696"/>
      <c r="DK83" s="696"/>
      <c r="DL83" s="696"/>
      <c r="DM83" s="696"/>
      <c r="DN83" s="696"/>
      <c r="DO83" s="696"/>
      <c r="DP83" s="696"/>
      <c r="DQ83" s="696"/>
      <c r="DR83" s="696"/>
      <c r="DS83" s="696"/>
      <c r="DT83" s="696"/>
      <c r="DU83" s="696"/>
      <c r="DV83" s="100"/>
      <c r="DW83" s="100"/>
      <c r="DX83" s="100"/>
      <c r="DY83" s="698"/>
      <c r="DZ83" s="698"/>
      <c r="EA83" s="698"/>
      <c r="EB83" s="698"/>
      <c r="EC83" s="698"/>
      <c r="ED83" s="698"/>
      <c r="EE83" s="698"/>
      <c r="EF83" s="698"/>
      <c r="EG83" s="948"/>
      <c r="EH83" s="948"/>
      <c r="EI83" s="948"/>
      <c r="EJ83" s="948"/>
      <c r="EK83" s="948"/>
      <c r="EL83" s="948"/>
      <c r="EM83" s="948"/>
      <c r="EN83" s="948"/>
      <c r="EO83" s="948"/>
      <c r="EP83" s="100"/>
      <c r="EQ83" s="100"/>
      <c r="ER83" s="100"/>
      <c r="ES83" s="102"/>
    </row>
    <row r="84" spans="3:149" ht="20.399999999999999" customHeight="1">
      <c r="C84" s="98"/>
      <c r="D84" s="733"/>
      <c r="E84" s="733"/>
      <c r="F84" s="733"/>
      <c r="G84" s="733"/>
      <c r="H84" s="733"/>
      <c r="I84" s="733"/>
      <c r="J84" s="733"/>
      <c r="K84" s="733"/>
      <c r="L84" s="704"/>
      <c r="M84" s="704"/>
      <c r="N84" s="704"/>
      <c r="O84" s="704"/>
      <c r="P84" s="704"/>
      <c r="Q84" s="704"/>
      <c r="R84" s="705"/>
      <c r="S84" s="705"/>
      <c r="T84" s="705"/>
      <c r="U84" s="709"/>
      <c r="V84" s="710"/>
      <c r="W84" s="710"/>
      <c r="X84" s="710"/>
      <c r="Y84" s="710"/>
      <c r="Z84" s="710"/>
      <c r="AA84" s="710"/>
      <c r="AB84" s="710"/>
      <c r="AC84" s="710"/>
      <c r="AD84" s="710"/>
      <c r="AE84" s="710"/>
      <c r="AF84" s="710"/>
      <c r="AG84" s="710"/>
      <c r="AH84" s="710"/>
      <c r="AI84" s="711"/>
      <c r="AJ84" s="747"/>
      <c r="AK84" s="747"/>
      <c r="AL84" s="747"/>
      <c r="AM84" s="716"/>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8"/>
      <c r="BJ84" s="722"/>
      <c r="BK84" s="723"/>
      <c r="BL84" s="723"/>
      <c r="BM84" s="723"/>
      <c r="BN84" s="724"/>
      <c r="BO84" s="728"/>
      <c r="BP84" s="729"/>
      <c r="BQ84" s="729"/>
      <c r="BR84" s="730"/>
      <c r="BS84" s="100"/>
      <c r="BT84" s="102"/>
      <c r="CB84" s="98"/>
      <c r="CC84" s="696"/>
      <c r="CD84" s="696"/>
      <c r="CE84" s="696"/>
      <c r="CF84" s="696"/>
      <c r="CG84" s="696"/>
      <c r="CH84" s="696"/>
      <c r="CI84" s="696"/>
      <c r="CJ84" s="696"/>
      <c r="CK84" s="696"/>
      <c r="CL84" s="696"/>
      <c r="CM84" s="696"/>
      <c r="CN84" s="696"/>
      <c r="CO84" s="696"/>
      <c r="CP84" s="696"/>
      <c r="CQ84" s="696"/>
      <c r="CR84" s="696"/>
      <c r="CS84" s="696"/>
      <c r="CT84" s="696"/>
      <c r="CU84" s="696"/>
      <c r="CV84" s="696"/>
      <c r="CW84" s="696"/>
      <c r="CX84" s="696"/>
      <c r="CY84" s="696"/>
      <c r="CZ84" s="696"/>
      <c r="DA84" s="100"/>
      <c r="DB84" s="696"/>
      <c r="DC84" s="696"/>
      <c r="DD84" s="696"/>
      <c r="DE84" s="696"/>
      <c r="DF84" s="696"/>
      <c r="DG84" s="696"/>
      <c r="DH84" s="696"/>
      <c r="DI84" s="696"/>
      <c r="DJ84" s="696"/>
      <c r="DK84" s="696"/>
      <c r="DL84" s="696"/>
      <c r="DM84" s="696"/>
      <c r="DN84" s="696"/>
      <c r="DO84" s="696"/>
      <c r="DP84" s="696"/>
      <c r="DQ84" s="696"/>
      <c r="DR84" s="696"/>
      <c r="DS84" s="696"/>
      <c r="DT84" s="696"/>
      <c r="DU84" s="696"/>
      <c r="DV84" s="100"/>
      <c r="DW84" s="100"/>
      <c r="DX84" s="100"/>
      <c r="DY84" s="698"/>
      <c r="DZ84" s="698"/>
      <c r="EA84" s="698"/>
      <c r="EB84" s="698"/>
      <c r="EC84" s="698"/>
      <c r="ED84" s="698"/>
      <c r="EE84" s="698"/>
      <c r="EF84" s="698"/>
      <c r="EG84" s="948"/>
      <c r="EH84" s="948"/>
      <c r="EI84" s="948"/>
      <c r="EJ84" s="948"/>
      <c r="EK84" s="948"/>
      <c r="EL84" s="948"/>
      <c r="EM84" s="948"/>
      <c r="EN84" s="948"/>
      <c r="EO84" s="948"/>
      <c r="EP84" s="100"/>
      <c r="EQ84" s="100"/>
      <c r="ER84" s="100"/>
      <c r="ES84" s="102"/>
    </row>
    <row r="85" spans="3:149" ht="20.399999999999999" customHeight="1">
      <c r="C85" s="98"/>
      <c r="D85" s="698" t="s">
        <v>12386</v>
      </c>
      <c r="E85" s="698"/>
      <c r="F85" s="698"/>
      <c r="G85" s="698"/>
      <c r="H85" s="698"/>
      <c r="I85" s="698"/>
      <c r="J85" s="698"/>
      <c r="K85" s="698"/>
      <c r="L85" s="704">
        <f>VLOOKUP($D$11,調査票①!$A$3:$HK$1735,110,FALSE)</f>
        <v>0</v>
      </c>
      <c r="M85" s="704"/>
      <c r="N85" s="704"/>
      <c r="O85" s="704" t="str">
        <f>VLOOKUP($D$11,調査票①!$A$3:$HK$1735,111,FALSE)&amp;""</f>
        <v>0</v>
      </c>
      <c r="P85" s="704"/>
      <c r="Q85" s="704"/>
      <c r="R85" s="705" t="str">
        <f>VLOOKUP($D$11,調査票①!$A$3:$HK$1735,112,FALSE)</f>
        <v/>
      </c>
      <c r="S85" s="705"/>
      <c r="T85" s="705"/>
      <c r="U85" s="706" t="str">
        <f>VLOOKUP($D$11,調査票①!$A$3:$HK$1735,113,FALSE)&amp;""</f>
        <v>　</v>
      </c>
      <c r="V85" s="707"/>
      <c r="W85" s="707"/>
      <c r="X85" s="707"/>
      <c r="Y85" s="707"/>
      <c r="Z85" s="707"/>
      <c r="AA85" s="707"/>
      <c r="AB85" s="707"/>
      <c r="AC85" s="707"/>
      <c r="AD85" s="707"/>
      <c r="AE85" s="707"/>
      <c r="AF85" s="707"/>
      <c r="AG85" s="707"/>
      <c r="AH85" s="707"/>
      <c r="AI85" s="708"/>
      <c r="AJ85" s="747">
        <f>VLOOKUP($D$11,調査票①!$A$3:$HK$1735,114,FALSE)</f>
        <v>0</v>
      </c>
      <c r="AK85" s="747"/>
      <c r="AL85" s="747"/>
      <c r="AM85" s="713" t="str">
        <f>VLOOKUP($D$11,調査票①!$A$3:$HK$1735,115,FALSE)&amp;""</f>
        <v>　</v>
      </c>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5"/>
      <c r="BJ85" s="719">
        <f>VLOOKUP($AK$11,導入率!$A$4:$AX$37,29,FALSE)</f>
        <v>0.52631578947368418</v>
      </c>
      <c r="BK85" s="720"/>
      <c r="BL85" s="720"/>
      <c r="BM85" s="720"/>
      <c r="BN85" s="721"/>
      <c r="BO85" s="725">
        <f>調査票①!DH1730</f>
        <v>0.40229885057471265</v>
      </c>
      <c r="BP85" s="726"/>
      <c r="BQ85" s="726"/>
      <c r="BR85" s="727"/>
      <c r="BS85" s="100"/>
      <c r="BT85" s="102"/>
      <c r="CB85" s="98"/>
      <c r="CC85" s="696"/>
      <c r="CD85" s="696"/>
      <c r="CE85" s="696"/>
      <c r="CF85" s="696"/>
      <c r="CG85" s="696"/>
      <c r="CH85" s="696"/>
      <c r="CI85" s="696"/>
      <c r="CJ85" s="696"/>
      <c r="CK85" s="696"/>
      <c r="CL85" s="696"/>
      <c r="CM85" s="696"/>
      <c r="CN85" s="696"/>
      <c r="CO85" s="696"/>
      <c r="CP85" s="696"/>
      <c r="CQ85" s="696"/>
      <c r="CR85" s="696"/>
      <c r="CS85" s="696"/>
      <c r="CT85" s="696"/>
      <c r="CU85" s="696"/>
      <c r="CV85" s="696"/>
      <c r="CW85" s="696"/>
      <c r="CX85" s="696"/>
      <c r="CY85" s="696"/>
      <c r="CZ85" s="696"/>
      <c r="DA85" s="100"/>
      <c r="DB85" s="696"/>
      <c r="DC85" s="696"/>
      <c r="DD85" s="696"/>
      <c r="DE85" s="696"/>
      <c r="DF85" s="696"/>
      <c r="DG85" s="696"/>
      <c r="DH85" s="696"/>
      <c r="DI85" s="696"/>
      <c r="DJ85" s="696"/>
      <c r="DK85" s="696"/>
      <c r="DL85" s="696"/>
      <c r="DM85" s="696"/>
      <c r="DN85" s="696"/>
      <c r="DO85" s="696"/>
      <c r="DP85" s="696"/>
      <c r="DQ85" s="696"/>
      <c r="DR85" s="696"/>
      <c r="DS85" s="696"/>
      <c r="DT85" s="696"/>
      <c r="DU85" s="696"/>
      <c r="DV85" s="100"/>
      <c r="DW85" s="100"/>
      <c r="DX85" s="100"/>
      <c r="DY85" s="698"/>
      <c r="DZ85" s="698"/>
      <c r="EA85" s="698"/>
      <c r="EB85" s="698"/>
      <c r="EC85" s="698"/>
      <c r="ED85" s="698"/>
      <c r="EE85" s="698"/>
      <c r="EF85" s="698"/>
      <c r="EG85" s="948"/>
      <c r="EH85" s="948"/>
      <c r="EI85" s="948"/>
      <c r="EJ85" s="948"/>
      <c r="EK85" s="948"/>
      <c r="EL85" s="948"/>
      <c r="EM85" s="948"/>
      <c r="EN85" s="948"/>
      <c r="EO85" s="948"/>
      <c r="EP85" s="100"/>
      <c r="EQ85" s="100"/>
      <c r="ER85" s="100"/>
      <c r="ES85" s="102"/>
    </row>
    <row r="86" spans="3:149" ht="20.399999999999999" customHeight="1">
      <c r="C86" s="98"/>
      <c r="D86" s="698"/>
      <c r="E86" s="698"/>
      <c r="F86" s="698"/>
      <c r="G86" s="698"/>
      <c r="H86" s="698"/>
      <c r="I86" s="698"/>
      <c r="J86" s="698"/>
      <c r="K86" s="698"/>
      <c r="L86" s="704"/>
      <c r="M86" s="704"/>
      <c r="N86" s="704"/>
      <c r="O86" s="704"/>
      <c r="P86" s="704"/>
      <c r="Q86" s="704"/>
      <c r="R86" s="705"/>
      <c r="S86" s="705"/>
      <c r="T86" s="705"/>
      <c r="U86" s="709"/>
      <c r="V86" s="710"/>
      <c r="W86" s="710"/>
      <c r="X86" s="710"/>
      <c r="Y86" s="710"/>
      <c r="Z86" s="710"/>
      <c r="AA86" s="710"/>
      <c r="AB86" s="710"/>
      <c r="AC86" s="710"/>
      <c r="AD86" s="710"/>
      <c r="AE86" s="710"/>
      <c r="AF86" s="710"/>
      <c r="AG86" s="710"/>
      <c r="AH86" s="710"/>
      <c r="AI86" s="711"/>
      <c r="AJ86" s="747"/>
      <c r="AK86" s="747"/>
      <c r="AL86" s="747"/>
      <c r="AM86" s="716"/>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8"/>
      <c r="BJ86" s="722"/>
      <c r="BK86" s="723"/>
      <c r="BL86" s="723"/>
      <c r="BM86" s="723"/>
      <c r="BN86" s="724"/>
      <c r="BO86" s="728"/>
      <c r="BP86" s="729"/>
      <c r="BQ86" s="729"/>
      <c r="BR86" s="730"/>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698" t="s">
        <v>12387</v>
      </c>
      <c r="E87" s="698"/>
      <c r="F87" s="698"/>
      <c r="G87" s="698"/>
      <c r="H87" s="698"/>
      <c r="I87" s="698"/>
      <c r="J87" s="698"/>
      <c r="K87" s="698"/>
      <c r="L87" s="704">
        <f>VLOOKUP($D$11,調査票①!$A$3:$HK$1735,116,FALSE)</f>
        <v>6</v>
      </c>
      <c r="M87" s="704"/>
      <c r="N87" s="704"/>
      <c r="O87" s="704">
        <f>VLOOKUP($D$11,調査票①!$A$3:$HK$1735,117,FALSE)</f>
        <v>6</v>
      </c>
      <c r="P87" s="704"/>
      <c r="Q87" s="704"/>
      <c r="R87" s="705">
        <f>VLOOKUP($D$11,調査票①!$A$3:$HK$1735,118,FALSE)</f>
        <v>1</v>
      </c>
      <c r="S87" s="705"/>
      <c r="T87" s="705"/>
      <c r="U87" s="706" t="str">
        <f>VLOOKUP($D$11,調査票①!$A$3:$HK$1735,119,FALSE)&amp;""</f>
        <v>　</v>
      </c>
      <c r="V87" s="707"/>
      <c r="W87" s="707"/>
      <c r="X87" s="707"/>
      <c r="Y87" s="707"/>
      <c r="Z87" s="707"/>
      <c r="AA87" s="707"/>
      <c r="AB87" s="707"/>
      <c r="AC87" s="707"/>
      <c r="AD87" s="707"/>
      <c r="AE87" s="707"/>
      <c r="AF87" s="707"/>
      <c r="AG87" s="707"/>
      <c r="AH87" s="707"/>
      <c r="AI87" s="708"/>
      <c r="AJ87" s="747">
        <f>VLOOKUP($D$11,調査票①!$A$3:$HK$1735,120,FALSE)</f>
        <v>0</v>
      </c>
      <c r="AK87" s="747"/>
      <c r="AL87" s="747"/>
      <c r="AM87" s="713" t="str">
        <f>VLOOKUP($D$11,調査票①!$A$3:$HK$1735,121,FALSE)&amp;""</f>
        <v>　</v>
      </c>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5"/>
      <c r="BJ87" s="719">
        <f>VLOOKUP($AK$11,導入率!$A$4:$AX$37,30,FALSE)</f>
        <v>0.57089552238805974</v>
      </c>
      <c r="BK87" s="720"/>
      <c r="BL87" s="720"/>
      <c r="BM87" s="720"/>
      <c r="BN87" s="721"/>
      <c r="BO87" s="725">
        <f>調査票①!DN1730</f>
        <v>0.44166157605375689</v>
      </c>
      <c r="BP87" s="726"/>
      <c r="BQ87" s="726"/>
      <c r="BR87" s="727"/>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698"/>
      <c r="E88" s="698"/>
      <c r="F88" s="698"/>
      <c r="G88" s="698"/>
      <c r="H88" s="698"/>
      <c r="I88" s="698"/>
      <c r="J88" s="698"/>
      <c r="K88" s="698"/>
      <c r="L88" s="704"/>
      <c r="M88" s="704"/>
      <c r="N88" s="704"/>
      <c r="O88" s="704"/>
      <c r="P88" s="704"/>
      <c r="Q88" s="704"/>
      <c r="R88" s="705"/>
      <c r="S88" s="705"/>
      <c r="T88" s="705"/>
      <c r="U88" s="709"/>
      <c r="V88" s="710"/>
      <c r="W88" s="710"/>
      <c r="X88" s="710"/>
      <c r="Y88" s="710"/>
      <c r="Z88" s="710"/>
      <c r="AA88" s="710"/>
      <c r="AB88" s="710"/>
      <c r="AC88" s="710"/>
      <c r="AD88" s="710"/>
      <c r="AE88" s="710"/>
      <c r="AF88" s="710"/>
      <c r="AG88" s="710"/>
      <c r="AH88" s="710"/>
      <c r="AI88" s="711"/>
      <c r="AJ88" s="747"/>
      <c r="AK88" s="747"/>
      <c r="AL88" s="747"/>
      <c r="AM88" s="716"/>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8"/>
      <c r="BJ88" s="722"/>
      <c r="BK88" s="723"/>
      <c r="BL88" s="723"/>
      <c r="BM88" s="723"/>
      <c r="BN88" s="724"/>
      <c r="BO88" s="728"/>
      <c r="BP88" s="729"/>
      <c r="BQ88" s="729"/>
      <c r="BR88" s="730"/>
      <c r="BS88" s="100"/>
      <c r="BT88" s="102"/>
      <c r="CB88" s="98"/>
      <c r="CC88" s="939" t="s">
        <v>12396</v>
      </c>
      <c r="CD88" s="939"/>
      <c r="CE88" s="939"/>
      <c r="CF88" s="939"/>
      <c r="CG88" s="939"/>
      <c r="CH88" s="939"/>
      <c r="CI88" s="939"/>
      <c r="CJ88" s="939"/>
      <c r="CK88" s="939"/>
      <c r="CL88" s="939"/>
      <c r="CM88" s="687" t="s">
        <v>12397</v>
      </c>
      <c r="CN88" s="688"/>
      <c r="CO88" s="688"/>
      <c r="CP88" s="688"/>
      <c r="CQ88" s="688"/>
      <c r="CR88" s="688"/>
      <c r="CS88" s="688"/>
      <c r="CT88" s="688"/>
      <c r="CU88" s="688"/>
      <c r="CV88" s="688"/>
      <c r="CW88" s="68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698" t="s">
        <v>12388</v>
      </c>
      <c r="E89" s="698"/>
      <c r="F89" s="698"/>
      <c r="G89" s="698"/>
      <c r="H89" s="698"/>
      <c r="I89" s="698"/>
      <c r="J89" s="698"/>
      <c r="K89" s="698"/>
      <c r="L89" s="704">
        <f>VLOOKUP($D$11,調査票①!$A$3:$HK$1735,122,FALSE)</f>
        <v>64</v>
      </c>
      <c r="M89" s="704"/>
      <c r="N89" s="704"/>
      <c r="O89" s="704">
        <f>VLOOKUP($D$11,調査票①!$A$3:$HK$1735,123,FALSE)</f>
        <v>64</v>
      </c>
      <c r="P89" s="704"/>
      <c r="Q89" s="704"/>
      <c r="R89" s="705">
        <f>VLOOKUP($D$11,調査票①!$A$3:$HK$1735,124,FALSE)</f>
        <v>1</v>
      </c>
      <c r="S89" s="705"/>
      <c r="T89" s="705"/>
      <c r="U89" s="706" t="str">
        <f>VLOOKUP($D$11,調査票①!$A$3:$HK$1735,125,FALSE)&amp;""</f>
        <v/>
      </c>
      <c r="V89" s="707"/>
      <c r="W89" s="707"/>
      <c r="X89" s="707"/>
      <c r="Y89" s="707"/>
      <c r="Z89" s="707"/>
      <c r="AA89" s="707"/>
      <c r="AB89" s="707"/>
      <c r="AC89" s="707"/>
      <c r="AD89" s="707"/>
      <c r="AE89" s="707"/>
      <c r="AF89" s="707"/>
      <c r="AG89" s="707"/>
      <c r="AH89" s="707"/>
      <c r="AI89" s="708"/>
      <c r="AJ89" s="747">
        <f>VLOOKUP($D$11,調査票①!$A$3:$HK$1735,126,FALSE)</f>
        <v>0</v>
      </c>
      <c r="AK89" s="747"/>
      <c r="AL89" s="747"/>
      <c r="AM89" s="713" t="str">
        <f>VLOOKUP($D$11,調査票①!$A$3:$HK$1735,127,FALSE)&amp;""</f>
        <v>　</v>
      </c>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5"/>
      <c r="BJ89" s="719">
        <f>VLOOKUP($AK$11,導入率!$A$4:$AX$37,31,FALSE)</f>
        <v>0.66197678508617652</v>
      </c>
      <c r="BK89" s="720"/>
      <c r="BL89" s="720"/>
      <c r="BM89" s="720"/>
      <c r="BN89" s="721"/>
      <c r="BO89" s="725">
        <f>調査票①!DT1730</f>
        <v>0.1617618648979329</v>
      </c>
      <c r="BP89" s="726"/>
      <c r="BQ89" s="726"/>
      <c r="BR89" s="727"/>
      <c r="BS89" s="100"/>
      <c r="BT89" s="102"/>
      <c r="BY89" s="93"/>
      <c r="BZ89" s="93"/>
      <c r="CA89" s="93"/>
      <c r="CB89" s="98"/>
      <c r="CC89" s="687" t="s">
        <v>12398</v>
      </c>
      <c r="CD89" s="688"/>
      <c r="CE89" s="688"/>
      <c r="CF89" s="688"/>
      <c r="CG89" s="688"/>
      <c r="CH89" s="688"/>
      <c r="CI89" s="688"/>
      <c r="CJ89" s="688"/>
      <c r="CK89" s="688"/>
      <c r="CL89" s="689"/>
      <c r="CM89" s="687" t="s">
        <v>12398</v>
      </c>
      <c r="CN89" s="688"/>
      <c r="CO89" s="688"/>
      <c r="CP89" s="688"/>
      <c r="CQ89" s="688"/>
      <c r="CR89" s="688"/>
      <c r="CS89" s="688"/>
      <c r="CT89" s="688"/>
      <c r="CU89" s="688"/>
      <c r="CV89" s="688"/>
      <c r="CW89" s="68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698"/>
      <c r="E90" s="698"/>
      <c r="F90" s="698"/>
      <c r="G90" s="698"/>
      <c r="H90" s="698"/>
      <c r="I90" s="698"/>
      <c r="J90" s="698"/>
      <c r="K90" s="698"/>
      <c r="L90" s="704"/>
      <c r="M90" s="704"/>
      <c r="N90" s="704"/>
      <c r="O90" s="704"/>
      <c r="P90" s="704"/>
      <c r="Q90" s="704"/>
      <c r="R90" s="705"/>
      <c r="S90" s="705"/>
      <c r="T90" s="705"/>
      <c r="U90" s="709"/>
      <c r="V90" s="710"/>
      <c r="W90" s="710"/>
      <c r="X90" s="710"/>
      <c r="Y90" s="710"/>
      <c r="Z90" s="710"/>
      <c r="AA90" s="710"/>
      <c r="AB90" s="710"/>
      <c r="AC90" s="710"/>
      <c r="AD90" s="710"/>
      <c r="AE90" s="710"/>
      <c r="AF90" s="710"/>
      <c r="AG90" s="710"/>
      <c r="AH90" s="710"/>
      <c r="AI90" s="711"/>
      <c r="AJ90" s="747"/>
      <c r="AK90" s="747"/>
      <c r="AL90" s="747"/>
      <c r="AM90" s="716"/>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8"/>
      <c r="BJ90" s="722"/>
      <c r="BK90" s="723"/>
      <c r="BL90" s="723"/>
      <c r="BM90" s="723"/>
      <c r="BN90" s="724"/>
      <c r="BO90" s="728"/>
      <c r="BP90" s="729"/>
      <c r="BQ90" s="729"/>
      <c r="BR90" s="730"/>
      <c r="BS90" s="100"/>
      <c r="BT90" s="102"/>
      <c r="CB90" s="98"/>
      <c r="CC90" s="690">
        <f>VLOOKUP($AK$11,導入率!A4:AX37,49,FALSE)</f>
        <v>1</v>
      </c>
      <c r="CD90" s="691"/>
      <c r="CE90" s="691"/>
      <c r="CF90" s="691"/>
      <c r="CG90" s="691"/>
      <c r="CH90" s="691"/>
      <c r="CI90" s="691"/>
      <c r="CJ90" s="691"/>
      <c r="CK90" s="691"/>
      <c r="CL90" s="692"/>
      <c r="CM90" s="690">
        <f>調査票①!HF1731</f>
        <v>0.9988378849506101</v>
      </c>
      <c r="CN90" s="691"/>
      <c r="CO90" s="691"/>
      <c r="CP90" s="691"/>
      <c r="CQ90" s="691"/>
      <c r="CR90" s="691"/>
      <c r="CS90" s="691"/>
      <c r="CT90" s="691"/>
      <c r="CU90" s="691"/>
      <c r="CV90" s="691"/>
      <c r="CW90" s="69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698" t="s">
        <v>12389</v>
      </c>
      <c r="E91" s="698"/>
      <c r="F91" s="698"/>
      <c r="G91" s="698"/>
      <c r="H91" s="698"/>
      <c r="I91" s="698"/>
      <c r="J91" s="698"/>
      <c r="K91" s="698"/>
      <c r="L91" s="704">
        <f>VLOOKUP($D$11,調査票①!$A$3:$HK$1735,128,FALSE)</f>
        <v>19</v>
      </c>
      <c r="M91" s="704"/>
      <c r="N91" s="704"/>
      <c r="O91" s="704">
        <f>VLOOKUP($D$11,調査票①!$A$3:$HK$1735,129,FALSE)</f>
        <v>6</v>
      </c>
      <c r="P91" s="704"/>
      <c r="Q91" s="704"/>
      <c r="R91" s="705">
        <f>VLOOKUP($D$11,調査票①!$A$3:$HK$1735,130,FALSE)</f>
        <v>0.31578947368421051</v>
      </c>
      <c r="S91" s="705"/>
      <c r="T91" s="705"/>
      <c r="U91" s="706" t="str">
        <f>VLOOKUP($D$11,調査票①!$A$3:$HK$1735,131,FALSE)&amp;""</f>
        <v>指定管理者を導入していない駐車場のうち7件は月極駐車場で別途管理運営委託をしている。
指定管理者を導入していない駐車場のうち6件は観光客向けに無料で開放している。</v>
      </c>
      <c r="V91" s="707"/>
      <c r="W91" s="707"/>
      <c r="X91" s="707"/>
      <c r="Y91" s="707"/>
      <c r="Z91" s="707"/>
      <c r="AA91" s="707"/>
      <c r="AB91" s="707"/>
      <c r="AC91" s="707"/>
      <c r="AD91" s="707"/>
      <c r="AE91" s="707"/>
      <c r="AF91" s="707"/>
      <c r="AG91" s="707"/>
      <c r="AH91" s="707"/>
      <c r="AI91" s="708"/>
      <c r="AJ91" s="747">
        <f>VLOOKUP($D$11,調査票①!$A$3:$HK$1735,132,FALSE)</f>
        <v>0</v>
      </c>
      <c r="AK91" s="747"/>
      <c r="AL91" s="747"/>
      <c r="AM91" s="713" t="str">
        <f>VLOOKUP($D$11,調査票①!$A$3:$HK$1735,133,FALSE)&amp;""</f>
        <v>　</v>
      </c>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5"/>
      <c r="BJ91" s="719">
        <f>VLOOKUP($AK$11,導入率!$A$4:$AX$37,32,FALSE)</f>
        <v>0.7321428571428571</v>
      </c>
      <c r="BK91" s="720"/>
      <c r="BL91" s="720"/>
      <c r="BM91" s="720"/>
      <c r="BN91" s="721"/>
      <c r="BO91" s="725">
        <f>調査票①!DZ1730</f>
        <v>0.37097701149425288</v>
      </c>
      <c r="BP91" s="726"/>
      <c r="BQ91" s="726"/>
      <c r="BR91" s="727"/>
      <c r="BS91" s="100"/>
      <c r="BT91" s="102"/>
      <c r="CB91" s="98"/>
      <c r="CC91" s="693"/>
      <c r="CD91" s="694"/>
      <c r="CE91" s="694"/>
      <c r="CF91" s="694"/>
      <c r="CG91" s="694"/>
      <c r="CH91" s="694"/>
      <c r="CI91" s="694"/>
      <c r="CJ91" s="694"/>
      <c r="CK91" s="694"/>
      <c r="CL91" s="695"/>
      <c r="CM91" s="693"/>
      <c r="CN91" s="694"/>
      <c r="CO91" s="694"/>
      <c r="CP91" s="694"/>
      <c r="CQ91" s="694"/>
      <c r="CR91" s="694"/>
      <c r="CS91" s="694"/>
      <c r="CT91" s="694"/>
      <c r="CU91" s="694"/>
      <c r="CV91" s="694"/>
      <c r="CW91" s="69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698"/>
      <c r="E92" s="698"/>
      <c r="F92" s="698"/>
      <c r="G92" s="698"/>
      <c r="H92" s="698"/>
      <c r="I92" s="698"/>
      <c r="J92" s="698"/>
      <c r="K92" s="698"/>
      <c r="L92" s="704"/>
      <c r="M92" s="704"/>
      <c r="N92" s="704"/>
      <c r="O92" s="704"/>
      <c r="P92" s="704"/>
      <c r="Q92" s="704"/>
      <c r="R92" s="705"/>
      <c r="S92" s="705"/>
      <c r="T92" s="705"/>
      <c r="U92" s="709"/>
      <c r="V92" s="710"/>
      <c r="W92" s="710"/>
      <c r="X92" s="710"/>
      <c r="Y92" s="710"/>
      <c r="Z92" s="710"/>
      <c r="AA92" s="710"/>
      <c r="AB92" s="710"/>
      <c r="AC92" s="710"/>
      <c r="AD92" s="710"/>
      <c r="AE92" s="710"/>
      <c r="AF92" s="710"/>
      <c r="AG92" s="710"/>
      <c r="AH92" s="710"/>
      <c r="AI92" s="711"/>
      <c r="AJ92" s="747"/>
      <c r="AK92" s="747"/>
      <c r="AL92" s="747"/>
      <c r="AM92" s="716"/>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8"/>
      <c r="BJ92" s="722"/>
      <c r="BK92" s="723"/>
      <c r="BL92" s="723"/>
      <c r="BM92" s="723"/>
      <c r="BN92" s="724"/>
      <c r="BO92" s="728"/>
      <c r="BP92" s="729"/>
      <c r="BQ92" s="729"/>
      <c r="BR92" s="730"/>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698" t="s">
        <v>12390</v>
      </c>
      <c r="E93" s="698"/>
      <c r="F93" s="698"/>
      <c r="G93" s="698"/>
      <c r="H93" s="698"/>
      <c r="I93" s="698"/>
      <c r="J93" s="698"/>
      <c r="K93" s="698"/>
      <c r="L93" s="704">
        <f>VLOOKUP($D$11,調査票①!$A$3:$HK$1735,134,FALSE)</f>
        <v>2</v>
      </c>
      <c r="M93" s="704"/>
      <c r="N93" s="704"/>
      <c r="O93" s="704">
        <f>VLOOKUP($D$11,調査票①!$A$3:$HK$1735,135,FALSE)</f>
        <v>2</v>
      </c>
      <c r="P93" s="704"/>
      <c r="Q93" s="704"/>
      <c r="R93" s="705">
        <f>VLOOKUP($D$11,調査票①!$A$3:$HK$1735,136,FALSE)</f>
        <v>1</v>
      </c>
      <c r="S93" s="705"/>
      <c r="T93" s="705"/>
      <c r="U93" s="706" t="str">
        <f>VLOOKUP($D$11,調査票①!$A$3:$HK$1735,137,FALSE)&amp;""</f>
        <v>　</v>
      </c>
      <c r="V93" s="707"/>
      <c r="W93" s="707"/>
      <c r="X93" s="707"/>
      <c r="Y93" s="707"/>
      <c r="Z93" s="707"/>
      <c r="AA93" s="707"/>
      <c r="AB93" s="707"/>
      <c r="AC93" s="707"/>
      <c r="AD93" s="707"/>
      <c r="AE93" s="707"/>
      <c r="AF93" s="707"/>
      <c r="AG93" s="707"/>
      <c r="AH93" s="707"/>
      <c r="AI93" s="708"/>
      <c r="AJ93" s="698">
        <f>VLOOKUP($D$11,調査票①!$A$3:$HK$1735,138,FALSE)</f>
        <v>0</v>
      </c>
      <c r="AK93" s="698"/>
      <c r="AL93" s="698"/>
      <c r="AM93" s="713" t="str">
        <f>VLOOKUP($D$11,調査票①!$A$3:$HK$1735,139,FALSE)&amp;""</f>
        <v>　</v>
      </c>
      <c r="AN93" s="714"/>
      <c r="AO93" s="714"/>
      <c r="AP93" s="714"/>
      <c r="AQ93" s="714"/>
      <c r="AR93" s="714"/>
      <c r="AS93" s="714"/>
      <c r="AT93" s="714"/>
      <c r="AU93" s="714"/>
      <c r="AV93" s="714"/>
      <c r="AW93" s="714"/>
      <c r="AX93" s="714"/>
      <c r="AY93" s="714"/>
      <c r="AZ93" s="714"/>
      <c r="BA93" s="714"/>
      <c r="BB93" s="714"/>
      <c r="BC93" s="714"/>
      <c r="BD93" s="714"/>
      <c r="BE93" s="714"/>
      <c r="BF93" s="714"/>
      <c r="BG93" s="714"/>
      <c r="BH93" s="714"/>
      <c r="BI93" s="715"/>
      <c r="BJ93" s="719">
        <f>VLOOKUP($AK$11,導入率!$A$4:$AX$37,33,FALSE)</f>
        <v>0.23843416370106763</v>
      </c>
      <c r="BK93" s="720"/>
      <c r="BL93" s="720"/>
      <c r="BM93" s="720"/>
      <c r="BN93" s="721"/>
      <c r="BO93" s="725">
        <f>調査票①!EF1730</f>
        <v>0.22815839094908863</v>
      </c>
      <c r="BP93" s="726"/>
      <c r="BQ93" s="726"/>
      <c r="BR93" s="727"/>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1"/>
      <c r="DZ93" s="211"/>
      <c r="EA93" s="211"/>
      <c r="EB93" s="211"/>
      <c r="EC93" s="211"/>
      <c r="ED93" s="211"/>
      <c r="EE93" s="211"/>
      <c r="EF93" s="211"/>
      <c r="EG93" s="212"/>
      <c r="EH93" s="212"/>
      <c r="EI93" s="212"/>
      <c r="EJ93" s="212"/>
      <c r="EK93" s="212"/>
      <c r="EL93" s="212"/>
      <c r="EM93" s="212"/>
      <c r="EN93" s="212"/>
      <c r="EO93" s="212"/>
      <c r="EP93" s="85"/>
      <c r="EQ93" s="85"/>
      <c r="ER93" s="85"/>
      <c r="ES93" s="85"/>
    </row>
    <row r="94" spans="3:149" ht="20.399999999999999" customHeight="1">
      <c r="C94" s="98"/>
      <c r="D94" s="698"/>
      <c r="E94" s="698"/>
      <c r="F94" s="698"/>
      <c r="G94" s="698"/>
      <c r="H94" s="698"/>
      <c r="I94" s="698"/>
      <c r="J94" s="698"/>
      <c r="K94" s="698"/>
      <c r="L94" s="704"/>
      <c r="M94" s="704"/>
      <c r="N94" s="704"/>
      <c r="O94" s="704"/>
      <c r="P94" s="704"/>
      <c r="Q94" s="704"/>
      <c r="R94" s="705"/>
      <c r="S94" s="705"/>
      <c r="T94" s="705"/>
      <c r="U94" s="709"/>
      <c r="V94" s="710"/>
      <c r="W94" s="710"/>
      <c r="X94" s="710"/>
      <c r="Y94" s="710"/>
      <c r="Z94" s="710"/>
      <c r="AA94" s="710"/>
      <c r="AB94" s="710"/>
      <c r="AC94" s="710"/>
      <c r="AD94" s="710"/>
      <c r="AE94" s="710"/>
      <c r="AF94" s="710"/>
      <c r="AG94" s="710"/>
      <c r="AH94" s="710"/>
      <c r="AI94" s="711"/>
      <c r="AJ94" s="698"/>
      <c r="AK94" s="698"/>
      <c r="AL94" s="698"/>
      <c r="AM94" s="716"/>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8"/>
      <c r="BJ94" s="722"/>
      <c r="BK94" s="723"/>
      <c r="BL94" s="723"/>
      <c r="BM94" s="723"/>
      <c r="BN94" s="724"/>
      <c r="BO94" s="728"/>
      <c r="BP94" s="729"/>
      <c r="BQ94" s="729"/>
      <c r="BR94" s="730"/>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1"/>
      <c r="DZ94" s="211"/>
      <c r="EA94" s="211"/>
      <c r="EB94" s="211"/>
      <c r="EC94" s="211"/>
      <c r="ED94" s="211"/>
      <c r="EE94" s="211"/>
      <c r="EF94" s="211"/>
      <c r="EG94" s="212"/>
      <c r="EH94" s="212"/>
      <c r="EI94" s="212"/>
      <c r="EJ94" s="212"/>
      <c r="EK94" s="212"/>
      <c r="EL94" s="212"/>
      <c r="EM94" s="212"/>
      <c r="EN94" s="212"/>
      <c r="EO94" s="212"/>
      <c r="EP94" s="85"/>
      <c r="EQ94" s="85"/>
      <c r="ER94" s="85"/>
      <c r="ES94" s="85"/>
    </row>
    <row r="95" spans="3:149" ht="20.399999999999999" customHeight="1">
      <c r="C95" s="98"/>
      <c r="D95" s="698" t="s">
        <v>12393</v>
      </c>
      <c r="E95" s="698"/>
      <c r="F95" s="698"/>
      <c r="G95" s="698"/>
      <c r="H95" s="698"/>
      <c r="I95" s="698"/>
      <c r="J95" s="698"/>
      <c r="K95" s="698"/>
      <c r="L95" s="704">
        <f>VLOOKUP($D$11,調査票①!$A$3:$HK$1735,140,FALSE)</f>
        <v>4</v>
      </c>
      <c r="M95" s="704"/>
      <c r="N95" s="704"/>
      <c r="O95" s="704">
        <f>VLOOKUP($D$11,調査票①!$A$3:$HK$1735,141,FALSE)</f>
        <v>0</v>
      </c>
      <c r="P95" s="704"/>
      <c r="Q95" s="704"/>
      <c r="R95" s="705">
        <f>VLOOKUP($D$11,調査票①!$A$3:$HK$1735,142,FALSE)</f>
        <v>0</v>
      </c>
      <c r="S95" s="705"/>
      <c r="T95" s="705"/>
      <c r="U95" s="706" t="str">
        <f>VLOOKUP($D$11,調査票①!$A$3:$HK$1735,143,FALSE)&amp;""</f>
        <v>現在のところ施設管理運営を直営にて行う方針であるため。</v>
      </c>
      <c r="V95" s="707"/>
      <c r="W95" s="707"/>
      <c r="X95" s="707"/>
      <c r="Y95" s="707"/>
      <c r="Z95" s="707"/>
      <c r="AA95" s="707"/>
      <c r="AB95" s="707"/>
      <c r="AC95" s="707"/>
      <c r="AD95" s="707"/>
      <c r="AE95" s="707"/>
      <c r="AF95" s="707"/>
      <c r="AG95" s="707"/>
      <c r="AH95" s="707"/>
      <c r="AI95" s="708"/>
      <c r="AJ95" s="698">
        <f>VLOOKUP($D$11,調査票①!$A$3:$HK$1735,144,FALSE)</f>
        <v>4</v>
      </c>
      <c r="AK95" s="698"/>
      <c r="AL95" s="698"/>
      <c r="AM95" s="713" t="str">
        <f>VLOOKUP($D$11,調査票①!$A$3:$HK$1735,145,FALSE)&amp;""</f>
        <v>当該施設の利用者が多数であり、施設管理運営を直営としたため自治体職員を常駐で配置する必要がある。</v>
      </c>
      <c r="AN95" s="714"/>
      <c r="AO95" s="714"/>
      <c r="AP95" s="714"/>
      <c r="AQ95" s="714"/>
      <c r="AR95" s="714"/>
      <c r="AS95" s="714"/>
      <c r="AT95" s="714"/>
      <c r="AU95" s="714"/>
      <c r="AV95" s="714"/>
      <c r="AW95" s="714"/>
      <c r="AX95" s="714"/>
      <c r="AY95" s="714"/>
      <c r="AZ95" s="714"/>
      <c r="BA95" s="714"/>
      <c r="BB95" s="714"/>
      <c r="BC95" s="714"/>
      <c r="BD95" s="714"/>
      <c r="BE95" s="714"/>
      <c r="BF95" s="714"/>
      <c r="BG95" s="714"/>
      <c r="BH95" s="714"/>
      <c r="BI95" s="715"/>
      <c r="BJ95" s="719">
        <f>VLOOKUP($AK$11,導入率!$A$4:$AX$37,34,FALSE)</f>
        <v>0.12464589235127478</v>
      </c>
      <c r="BK95" s="720"/>
      <c r="BL95" s="720"/>
      <c r="BM95" s="720"/>
      <c r="BN95" s="721"/>
      <c r="BO95" s="725">
        <f>調査票①!EL1730</f>
        <v>0.20222513089005237</v>
      </c>
      <c r="BP95" s="726"/>
      <c r="BQ95" s="726"/>
      <c r="BR95" s="727"/>
      <c r="BS95" s="100"/>
      <c r="BT95" s="102"/>
      <c r="CB95" s="85"/>
      <c r="CC95" s="213"/>
      <c r="CD95" s="213"/>
      <c r="CE95" s="213"/>
      <c r="CF95" s="213"/>
      <c r="CG95" s="213"/>
      <c r="CH95" s="213"/>
      <c r="CI95" s="213"/>
      <c r="CJ95" s="213"/>
      <c r="CK95" s="213"/>
      <c r="CL95" s="213"/>
      <c r="CM95" s="213"/>
      <c r="CN95" s="213"/>
      <c r="CO95" s="213"/>
      <c r="CP95" s="213"/>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698"/>
      <c r="E96" s="698"/>
      <c r="F96" s="698"/>
      <c r="G96" s="698"/>
      <c r="H96" s="698"/>
      <c r="I96" s="698"/>
      <c r="J96" s="698"/>
      <c r="K96" s="698"/>
      <c r="L96" s="704"/>
      <c r="M96" s="704"/>
      <c r="N96" s="704"/>
      <c r="O96" s="704"/>
      <c r="P96" s="704"/>
      <c r="Q96" s="704"/>
      <c r="R96" s="705"/>
      <c r="S96" s="705"/>
      <c r="T96" s="705"/>
      <c r="U96" s="709"/>
      <c r="V96" s="710"/>
      <c r="W96" s="710"/>
      <c r="X96" s="710"/>
      <c r="Y96" s="710"/>
      <c r="Z96" s="710"/>
      <c r="AA96" s="710"/>
      <c r="AB96" s="710"/>
      <c r="AC96" s="710"/>
      <c r="AD96" s="710"/>
      <c r="AE96" s="710"/>
      <c r="AF96" s="710"/>
      <c r="AG96" s="710"/>
      <c r="AH96" s="710"/>
      <c r="AI96" s="711"/>
      <c r="AJ96" s="698"/>
      <c r="AK96" s="698"/>
      <c r="AL96" s="698"/>
      <c r="AM96" s="716"/>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8"/>
      <c r="BJ96" s="722"/>
      <c r="BK96" s="723"/>
      <c r="BL96" s="723"/>
      <c r="BM96" s="723"/>
      <c r="BN96" s="724"/>
      <c r="BO96" s="728"/>
      <c r="BP96" s="729"/>
      <c r="BQ96" s="729"/>
      <c r="BR96" s="730"/>
      <c r="BS96" s="100"/>
      <c r="BT96" s="102"/>
      <c r="CB96" s="94"/>
      <c r="CC96" s="225"/>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6" t="s">
        <v>12395</v>
      </c>
      <c r="E97" s="698"/>
      <c r="F97" s="698"/>
      <c r="G97" s="698"/>
      <c r="H97" s="698"/>
      <c r="I97" s="698"/>
      <c r="J97" s="698"/>
      <c r="K97" s="698"/>
      <c r="L97" s="704">
        <f>VLOOKUP($D$11,調査票①!$A$3:$HK$1735,146,FALSE)</f>
        <v>4</v>
      </c>
      <c r="M97" s="704"/>
      <c r="N97" s="704"/>
      <c r="O97" s="704">
        <f>VLOOKUP($D$11,調査票①!$A$3:$HK$1735,147,FALSE)</f>
        <v>1</v>
      </c>
      <c r="P97" s="704"/>
      <c r="Q97" s="704"/>
      <c r="R97" s="705">
        <f>VLOOKUP($D$11,調査票①!$A$3:$HK$1735,148,FALSE)</f>
        <v>0.25</v>
      </c>
      <c r="S97" s="705"/>
      <c r="T97" s="705"/>
      <c r="U97" s="706" t="str">
        <f>VLOOKUP($D$11,調査票①!$A$3:$HK$1735,149,FALSE)&amp;""</f>
        <v>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v>
      </c>
      <c r="V97" s="707"/>
      <c r="W97" s="707"/>
      <c r="X97" s="707"/>
      <c r="Y97" s="707"/>
      <c r="Z97" s="707"/>
      <c r="AA97" s="707"/>
      <c r="AB97" s="707"/>
      <c r="AC97" s="707"/>
      <c r="AD97" s="707"/>
      <c r="AE97" s="707"/>
      <c r="AF97" s="707"/>
      <c r="AG97" s="707"/>
      <c r="AH97" s="707"/>
      <c r="AI97" s="708"/>
      <c r="AJ97" s="698">
        <f>VLOOKUP($D$11,調査票①!$A$3:$HK$1735,150,FALSE)</f>
        <v>3</v>
      </c>
      <c r="AK97" s="698"/>
      <c r="AL97" s="698"/>
      <c r="AM97" s="713" t="str">
        <f>VLOOKUP($D$11,調査票①!$A$3:$HK$1735,151,FALSE)&amp;""</f>
        <v>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v>
      </c>
      <c r="AN97" s="714"/>
      <c r="AO97" s="714"/>
      <c r="AP97" s="714"/>
      <c r="AQ97" s="714"/>
      <c r="AR97" s="714"/>
      <c r="AS97" s="714"/>
      <c r="AT97" s="714"/>
      <c r="AU97" s="714"/>
      <c r="AV97" s="714"/>
      <c r="AW97" s="714"/>
      <c r="AX97" s="714"/>
      <c r="AY97" s="714"/>
      <c r="AZ97" s="714"/>
      <c r="BA97" s="714"/>
      <c r="BB97" s="714"/>
      <c r="BC97" s="714"/>
      <c r="BD97" s="714"/>
      <c r="BE97" s="714"/>
      <c r="BF97" s="714"/>
      <c r="BG97" s="714"/>
      <c r="BH97" s="714"/>
      <c r="BI97" s="715"/>
      <c r="BJ97" s="719">
        <f>VLOOKUP($AK$11,導入率!$A$4:$AX$37,35,FALSE)</f>
        <v>0.44827586206896552</v>
      </c>
      <c r="BK97" s="720"/>
      <c r="BL97" s="720"/>
      <c r="BM97" s="720"/>
      <c r="BN97" s="721"/>
      <c r="BO97" s="725">
        <f>調査票①!ER1730</f>
        <v>0.28060740272065804</v>
      </c>
      <c r="BP97" s="726"/>
      <c r="BQ97" s="726"/>
      <c r="BR97" s="727"/>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698"/>
      <c r="E98" s="698"/>
      <c r="F98" s="698"/>
      <c r="G98" s="698"/>
      <c r="H98" s="698"/>
      <c r="I98" s="698"/>
      <c r="J98" s="698"/>
      <c r="K98" s="698"/>
      <c r="L98" s="704"/>
      <c r="M98" s="704"/>
      <c r="N98" s="704"/>
      <c r="O98" s="704"/>
      <c r="P98" s="704"/>
      <c r="Q98" s="704"/>
      <c r="R98" s="705"/>
      <c r="S98" s="705"/>
      <c r="T98" s="705"/>
      <c r="U98" s="709"/>
      <c r="V98" s="710"/>
      <c r="W98" s="710"/>
      <c r="X98" s="710"/>
      <c r="Y98" s="710"/>
      <c r="Z98" s="710"/>
      <c r="AA98" s="710"/>
      <c r="AB98" s="710"/>
      <c r="AC98" s="710"/>
      <c r="AD98" s="710"/>
      <c r="AE98" s="710"/>
      <c r="AF98" s="710"/>
      <c r="AG98" s="710"/>
      <c r="AH98" s="710"/>
      <c r="AI98" s="711"/>
      <c r="AJ98" s="698"/>
      <c r="AK98" s="698"/>
      <c r="AL98" s="698"/>
      <c r="AM98" s="716"/>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8"/>
      <c r="BJ98" s="722"/>
      <c r="BK98" s="723"/>
      <c r="BL98" s="723"/>
      <c r="BM98" s="723"/>
      <c r="BN98" s="724"/>
      <c r="BO98" s="728"/>
      <c r="BP98" s="729"/>
      <c r="BQ98" s="729"/>
      <c r="BR98" s="730"/>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698" t="s">
        <v>12399</v>
      </c>
      <c r="E99" s="698"/>
      <c r="F99" s="698"/>
      <c r="G99" s="698"/>
      <c r="H99" s="698"/>
      <c r="I99" s="698"/>
      <c r="J99" s="698"/>
      <c r="K99" s="698"/>
      <c r="L99" s="704">
        <f>VLOOKUP($D$11,調査票①!$A$3:$HK$1735,152,FALSE)</f>
        <v>30</v>
      </c>
      <c r="M99" s="704"/>
      <c r="N99" s="704"/>
      <c r="O99" s="704">
        <f>VLOOKUP($D$11,調査票①!$A$3:$HK$1735,153,FALSE)</f>
        <v>2</v>
      </c>
      <c r="P99" s="704"/>
      <c r="Q99" s="704"/>
      <c r="R99" s="705">
        <f>VLOOKUP($D$11,調査票①!$A$3:$HK$1735,154,FALSE)</f>
        <v>6.6666666666666666E-2</v>
      </c>
      <c r="S99" s="705"/>
      <c r="T99" s="705"/>
      <c r="U99" s="740" t="str">
        <f>VLOOKUP($D$11,調査票①!$A$3:$HK$1735,155,FALSE)&amp;""</f>
        <v>公民館からコミュニティーセンターへ順次移行中のため</v>
      </c>
      <c r="V99" s="741"/>
      <c r="W99" s="741"/>
      <c r="X99" s="741"/>
      <c r="Y99" s="741"/>
      <c r="Z99" s="741"/>
      <c r="AA99" s="741"/>
      <c r="AB99" s="741"/>
      <c r="AC99" s="741"/>
      <c r="AD99" s="741"/>
      <c r="AE99" s="741"/>
      <c r="AF99" s="741"/>
      <c r="AG99" s="741"/>
      <c r="AH99" s="741"/>
      <c r="AI99" s="742"/>
      <c r="AJ99" s="712">
        <f>VLOOKUP($D$11,調査票①!$A$3:$HK$1735,156,FALSE)</f>
        <v>27</v>
      </c>
      <c r="AK99" s="712"/>
      <c r="AL99" s="712"/>
      <c r="AM99" s="713" t="str">
        <f>VLOOKUP($D$11,調査票①!$A$3:$HK$1735,157,FALSE)&amp;""</f>
        <v>本市では、支所と公民館が一体となった市民センターを運営しており、職員は双方を兼務していることから、自治体職員を常駐させている</v>
      </c>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5"/>
      <c r="BJ99" s="719">
        <f>VLOOKUP($AK$11,導入率!$A$4:$AX$37,36,FALSE)</f>
        <v>0.2982456140350877</v>
      </c>
      <c r="BK99" s="720"/>
      <c r="BL99" s="720"/>
      <c r="BM99" s="720"/>
      <c r="BN99" s="721"/>
      <c r="BO99" s="725">
        <f>調査票①!EX1730</f>
        <v>0.22778763477548791</v>
      </c>
      <c r="BP99" s="726"/>
      <c r="BQ99" s="726"/>
      <c r="BR99" s="727"/>
      <c r="BS99" s="100"/>
      <c r="BT99" s="102"/>
      <c r="CB99" s="98"/>
      <c r="CC99" s="696" t="s">
        <v>12405</v>
      </c>
      <c r="CD99" s="696"/>
      <c r="CE99" s="696"/>
      <c r="CF99" s="696"/>
      <c r="CG99" s="696"/>
      <c r="CH99" s="696"/>
      <c r="CI99" s="696"/>
      <c r="CJ99" s="696"/>
      <c r="CK99" s="696"/>
      <c r="CL99" s="697" t="str">
        <f>VLOOKUP($D$11,調査票①!$A$3:$HK$1735,217,FALSE)&amp;""</f>
        <v>○</v>
      </c>
      <c r="CM99" s="697"/>
      <c r="CN99" s="697"/>
      <c r="CO99" s="697"/>
      <c r="CP99" s="697"/>
      <c r="CQ99" s="697"/>
      <c r="CR99" s="697"/>
      <c r="CS99" s="697"/>
      <c r="CT99" s="697"/>
      <c r="CU99" s="697"/>
      <c r="CV99" s="697"/>
      <c r="CW99" s="697"/>
      <c r="CX99" s="697"/>
      <c r="CY99" s="697"/>
      <c r="CZ99" s="697"/>
      <c r="DA99" s="100"/>
      <c r="DB99" s="696" t="s">
        <v>62</v>
      </c>
      <c r="DC99" s="696"/>
      <c r="DD99" s="696"/>
      <c r="DE99" s="696"/>
      <c r="DF99" s="696"/>
      <c r="DG99" s="696"/>
      <c r="DH99" s="696"/>
      <c r="DI99" s="696"/>
      <c r="DJ99" s="696"/>
      <c r="DK99" s="696"/>
      <c r="DL99" s="696" t="str">
        <f>VLOOKUP($D$11,調査票①!$A$3:$HK$1735,218,FALSE)&amp;""</f>
        <v/>
      </c>
      <c r="DM99" s="696"/>
      <c r="DN99" s="696"/>
      <c r="DO99" s="696"/>
      <c r="DP99" s="696"/>
      <c r="DQ99" s="696"/>
      <c r="DR99" s="696"/>
      <c r="DS99" s="696"/>
      <c r="DT99" s="696"/>
      <c r="DU99" s="696"/>
      <c r="DV99" s="100"/>
      <c r="DW99" s="100"/>
      <c r="DX99" s="100"/>
      <c r="DY99" s="698" t="s">
        <v>12406</v>
      </c>
      <c r="DZ99" s="698"/>
      <c r="EA99" s="698"/>
      <c r="EB99" s="698"/>
      <c r="EC99" s="698"/>
      <c r="ED99" s="698"/>
      <c r="EE99" s="698"/>
      <c r="EF99" s="698"/>
      <c r="EG99" s="698"/>
      <c r="EH99" s="698"/>
      <c r="EI99" s="696" t="str">
        <f>VLOOKUP($D$11,調査票①!$A$3:$HK$1735,219,FALSE)&amp;""</f>
        <v/>
      </c>
      <c r="EJ99" s="696"/>
      <c r="EK99" s="696"/>
      <c r="EL99" s="696"/>
      <c r="EM99" s="696"/>
      <c r="EN99" s="696"/>
      <c r="EO99" s="696"/>
      <c r="EP99" s="69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698"/>
      <c r="E100" s="698"/>
      <c r="F100" s="698"/>
      <c r="G100" s="698"/>
      <c r="H100" s="698"/>
      <c r="I100" s="698"/>
      <c r="J100" s="698"/>
      <c r="K100" s="698"/>
      <c r="L100" s="704"/>
      <c r="M100" s="704"/>
      <c r="N100" s="704"/>
      <c r="O100" s="704"/>
      <c r="P100" s="704"/>
      <c r="Q100" s="704"/>
      <c r="R100" s="705"/>
      <c r="S100" s="705"/>
      <c r="T100" s="705"/>
      <c r="U100" s="743"/>
      <c r="V100" s="744"/>
      <c r="W100" s="744"/>
      <c r="X100" s="744"/>
      <c r="Y100" s="744"/>
      <c r="Z100" s="744"/>
      <c r="AA100" s="744"/>
      <c r="AB100" s="744"/>
      <c r="AC100" s="744"/>
      <c r="AD100" s="744"/>
      <c r="AE100" s="744"/>
      <c r="AF100" s="744"/>
      <c r="AG100" s="744"/>
      <c r="AH100" s="744"/>
      <c r="AI100" s="745"/>
      <c r="AJ100" s="712"/>
      <c r="AK100" s="712"/>
      <c r="AL100" s="712"/>
      <c r="AM100" s="716"/>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8"/>
      <c r="BJ100" s="722"/>
      <c r="BK100" s="723"/>
      <c r="BL100" s="723"/>
      <c r="BM100" s="723"/>
      <c r="BN100" s="724"/>
      <c r="BO100" s="728"/>
      <c r="BP100" s="729"/>
      <c r="BQ100" s="729"/>
      <c r="BR100" s="730"/>
      <c r="BS100" s="100"/>
      <c r="BT100" s="102"/>
      <c r="CB100" s="98"/>
      <c r="CC100" s="696"/>
      <c r="CD100" s="696"/>
      <c r="CE100" s="696"/>
      <c r="CF100" s="696"/>
      <c r="CG100" s="696"/>
      <c r="CH100" s="696"/>
      <c r="CI100" s="696"/>
      <c r="CJ100" s="696"/>
      <c r="CK100" s="696"/>
      <c r="CL100" s="697"/>
      <c r="CM100" s="697"/>
      <c r="CN100" s="697"/>
      <c r="CO100" s="697"/>
      <c r="CP100" s="697"/>
      <c r="CQ100" s="697"/>
      <c r="CR100" s="697"/>
      <c r="CS100" s="697"/>
      <c r="CT100" s="697"/>
      <c r="CU100" s="697"/>
      <c r="CV100" s="697"/>
      <c r="CW100" s="697"/>
      <c r="CX100" s="697"/>
      <c r="CY100" s="697"/>
      <c r="CZ100" s="697"/>
      <c r="DA100" s="100"/>
      <c r="DB100" s="696"/>
      <c r="DC100" s="696"/>
      <c r="DD100" s="696"/>
      <c r="DE100" s="696"/>
      <c r="DF100" s="696"/>
      <c r="DG100" s="696"/>
      <c r="DH100" s="696"/>
      <c r="DI100" s="696"/>
      <c r="DJ100" s="696"/>
      <c r="DK100" s="696"/>
      <c r="DL100" s="696"/>
      <c r="DM100" s="696"/>
      <c r="DN100" s="696"/>
      <c r="DO100" s="696"/>
      <c r="DP100" s="696"/>
      <c r="DQ100" s="696"/>
      <c r="DR100" s="696"/>
      <c r="DS100" s="696"/>
      <c r="DT100" s="696"/>
      <c r="DU100" s="696"/>
      <c r="DV100" s="100"/>
      <c r="DW100" s="100"/>
      <c r="DX100" s="100"/>
      <c r="DY100" s="698"/>
      <c r="DZ100" s="698"/>
      <c r="EA100" s="698"/>
      <c r="EB100" s="698"/>
      <c r="EC100" s="698"/>
      <c r="ED100" s="698"/>
      <c r="EE100" s="698"/>
      <c r="EF100" s="698"/>
      <c r="EG100" s="698"/>
      <c r="EH100" s="698"/>
      <c r="EI100" s="696"/>
      <c r="EJ100" s="696"/>
      <c r="EK100" s="696"/>
      <c r="EL100" s="696"/>
      <c r="EM100" s="696"/>
      <c r="EN100" s="696"/>
      <c r="EO100" s="696"/>
      <c r="EP100" s="696"/>
      <c r="EQ100" s="100"/>
      <c r="ER100" s="100"/>
      <c r="ES100" s="102"/>
      <c r="FP100" s="678"/>
      <c r="FQ100" s="679"/>
      <c r="FR100" s="679"/>
      <c r="FS100" s="679"/>
      <c r="FT100" s="679"/>
      <c r="FU100" s="679"/>
      <c r="FV100" s="679"/>
      <c r="FW100" s="679"/>
      <c r="FX100" s="680"/>
      <c r="FY100" s="681"/>
      <c r="FZ100" s="682"/>
      <c r="GA100" s="682"/>
      <c r="GB100" s="682"/>
      <c r="GC100" s="682"/>
      <c r="GD100" s="682"/>
      <c r="GE100" s="682"/>
      <c r="GF100" s="682"/>
      <c r="GG100" s="682"/>
      <c r="GH100" s="682"/>
      <c r="GI100" s="682"/>
      <c r="GJ100" s="683"/>
    </row>
    <row r="101" spans="3:192" ht="20.399999999999999" customHeight="1">
      <c r="C101" s="98"/>
      <c r="D101" s="698" t="s">
        <v>12400</v>
      </c>
      <c r="E101" s="698"/>
      <c r="F101" s="698"/>
      <c r="G101" s="698"/>
      <c r="H101" s="698"/>
      <c r="I101" s="698"/>
      <c r="J101" s="698"/>
      <c r="K101" s="698"/>
      <c r="L101" s="704">
        <f>VLOOKUP($D$11,調査票①!$A$3:$HK$1735,158,FALSE)</f>
        <v>5</v>
      </c>
      <c r="M101" s="704"/>
      <c r="N101" s="704"/>
      <c r="O101" s="704">
        <f>VLOOKUP($D$11,調査票①!$A$3:$HK$1735,159,FALSE)</f>
        <v>0</v>
      </c>
      <c r="P101" s="704"/>
      <c r="Q101" s="704"/>
      <c r="R101" s="705">
        <f>VLOOKUP($D$11,調査票①!$A$3:$HK$1735,160,FALSE)</f>
        <v>0</v>
      </c>
      <c r="S101" s="705"/>
      <c r="T101" s="705"/>
      <c r="U101" s="734" t="str">
        <f>VLOOKUP($D$11,調査票①!$A$3:$HK$1735,161,FALSE)&amp;""</f>
        <v>施設の活用方法を検討中であるため。</v>
      </c>
      <c r="V101" s="735"/>
      <c r="W101" s="735"/>
      <c r="X101" s="735"/>
      <c r="Y101" s="735"/>
      <c r="Z101" s="735"/>
      <c r="AA101" s="735"/>
      <c r="AB101" s="735"/>
      <c r="AC101" s="735"/>
      <c r="AD101" s="735"/>
      <c r="AE101" s="735"/>
      <c r="AF101" s="735"/>
      <c r="AG101" s="735"/>
      <c r="AH101" s="735"/>
      <c r="AI101" s="736"/>
      <c r="AJ101" s="712">
        <f>VLOOKUP($D$11,調査票①!$A$3:$HK$1735,162,FALSE)</f>
        <v>4</v>
      </c>
      <c r="AK101" s="712"/>
      <c r="AL101" s="712"/>
      <c r="AM101" s="713" t="str">
        <f>VLOOKUP($D$11,調査票①!$A$3:$HK$1735,163,FALSE)&amp;""</f>
        <v>施設の活用方法を検討中。
隣接する施設との兼務で常駐させることを検討していく。</v>
      </c>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5"/>
      <c r="BJ101" s="719">
        <f>VLOOKUP($AK$11,導入率!$A$4:$AX$37,37,FALSE)</f>
        <v>0.61881188118811881</v>
      </c>
      <c r="BK101" s="720"/>
      <c r="BL101" s="720"/>
      <c r="BM101" s="720"/>
      <c r="BN101" s="721"/>
      <c r="BO101" s="725">
        <f>調査票①!FD1730</f>
        <v>0.51527494908350302</v>
      </c>
      <c r="BP101" s="726"/>
      <c r="BQ101" s="726"/>
      <c r="BR101" s="727"/>
      <c r="BS101" s="100"/>
      <c r="BT101" s="102"/>
      <c r="CB101" s="98"/>
      <c r="CC101" s="696"/>
      <c r="CD101" s="696"/>
      <c r="CE101" s="696"/>
      <c r="CF101" s="696"/>
      <c r="CG101" s="696"/>
      <c r="CH101" s="696"/>
      <c r="CI101" s="696"/>
      <c r="CJ101" s="696"/>
      <c r="CK101" s="696"/>
      <c r="CL101" s="697"/>
      <c r="CM101" s="697"/>
      <c r="CN101" s="697"/>
      <c r="CO101" s="697"/>
      <c r="CP101" s="697"/>
      <c r="CQ101" s="697"/>
      <c r="CR101" s="697"/>
      <c r="CS101" s="697"/>
      <c r="CT101" s="697"/>
      <c r="CU101" s="697"/>
      <c r="CV101" s="697"/>
      <c r="CW101" s="697"/>
      <c r="CX101" s="697"/>
      <c r="CY101" s="697"/>
      <c r="CZ101" s="697"/>
      <c r="DA101" s="100"/>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100"/>
      <c r="DW101" s="100"/>
      <c r="DX101" s="100"/>
      <c r="DY101" s="698"/>
      <c r="DZ101" s="698"/>
      <c r="EA101" s="698"/>
      <c r="EB101" s="698"/>
      <c r="EC101" s="698"/>
      <c r="ED101" s="698"/>
      <c r="EE101" s="698"/>
      <c r="EF101" s="698"/>
      <c r="EG101" s="698"/>
      <c r="EH101" s="698"/>
      <c r="EI101" s="696"/>
      <c r="EJ101" s="696"/>
      <c r="EK101" s="696"/>
      <c r="EL101" s="696"/>
      <c r="EM101" s="696"/>
      <c r="EN101" s="696"/>
      <c r="EO101" s="696"/>
      <c r="EP101" s="696"/>
      <c r="EQ101" s="100"/>
      <c r="ER101" s="100"/>
      <c r="ES101" s="102"/>
      <c r="FP101" s="684"/>
      <c r="FQ101" s="685"/>
      <c r="FR101" s="685"/>
      <c r="FS101" s="685"/>
      <c r="FT101" s="685"/>
      <c r="FU101" s="685"/>
      <c r="FV101" s="685"/>
      <c r="FW101" s="685"/>
      <c r="FX101" s="686"/>
      <c r="FY101" s="687"/>
      <c r="FZ101" s="688"/>
      <c r="GA101" s="688"/>
      <c r="GB101" s="688"/>
      <c r="GC101" s="688"/>
      <c r="GD101" s="688"/>
      <c r="GE101" s="688"/>
      <c r="GF101" s="688"/>
      <c r="GG101" s="688"/>
      <c r="GH101" s="688"/>
      <c r="GI101" s="688"/>
      <c r="GJ101" s="689"/>
    </row>
    <row r="102" spans="3:192" ht="20.399999999999999" customHeight="1">
      <c r="C102" s="98"/>
      <c r="D102" s="698"/>
      <c r="E102" s="698"/>
      <c r="F102" s="698"/>
      <c r="G102" s="698"/>
      <c r="H102" s="698"/>
      <c r="I102" s="698"/>
      <c r="J102" s="698"/>
      <c r="K102" s="698"/>
      <c r="L102" s="704"/>
      <c r="M102" s="704"/>
      <c r="N102" s="704"/>
      <c r="O102" s="704"/>
      <c r="P102" s="704"/>
      <c r="Q102" s="704"/>
      <c r="R102" s="705"/>
      <c r="S102" s="705"/>
      <c r="T102" s="705"/>
      <c r="U102" s="737"/>
      <c r="V102" s="738"/>
      <c r="W102" s="738"/>
      <c r="X102" s="738"/>
      <c r="Y102" s="738"/>
      <c r="Z102" s="738"/>
      <c r="AA102" s="738"/>
      <c r="AB102" s="738"/>
      <c r="AC102" s="738"/>
      <c r="AD102" s="738"/>
      <c r="AE102" s="738"/>
      <c r="AF102" s="738"/>
      <c r="AG102" s="738"/>
      <c r="AH102" s="738"/>
      <c r="AI102" s="739"/>
      <c r="AJ102" s="712"/>
      <c r="AK102" s="712"/>
      <c r="AL102" s="712"/>
      <c r="AM102" s="716"/>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8"/>
      <c r="BJ102" s="722"/>
      <c r="BK102" s="723"/>
      <c r="BL102" s="723"/>
      <c r="BM102" s="723"/>
      <c r="BN102" s="724"/>
      <c r="BO102" s="728"/>
      <c r="BP102" s="729"/>
      <c r="BQ102" s="729"/>
      <c r="BR102" s="730"/>
      <c r="BS102" s="100"/>
      <c r="BT102" s="102"/>
      <c r="CB102" s="98"/>
      <c r="CC102" s="696"/>
      <c r="CD102" s="696"/>
      <c r="CE102" s="696"/>
      <c r="CF102" s="696"/>
      <c r="CG102" s="696"/>
      <c r="CH102" s="696"/>
      <c r="CI102" s="696"/>
      <c r="CJ102" s="696"/>
      <c r="CK102" s="696"/>
      <c r="CL102" s="697"/>
      <c r="CM102" s="697"/>
      <c r="CN102" s="697"/>
      <c r="CO102" s="697"/>
      <c r="CP102" s="697"/>
      <c r="CQ102" s="697"/>
      <c r="CR102" s="697"/>
      <c r="CS102" s="697"/>
      <c r="CT102" s="697"/>
      <c r="CU102" s="697"/>
      <c r="CV102" s="697"/>
      <c r="CW102" s="697"/>
      <c r="CX102" s="697"/>
      <c r="CY102" s="697"/>
      <c r="CZ102" s="697"/>
      <c r="DA102" s="224"/>
      <c r="DB102" s="696"/>
      <c r="DC102" s="696"/>
      <c r="DD102" s="696"/>
      <c r="DE102" s="696"/>
      <c r="DF102" s="696"/>
      <c r="DG102" s="696"/>
      <c r="DH102" s="696"/>
      <c r="DI102" s="696"/>
      <c r="DJ102" s="696"/>
      <c r="DK102" s="696"/>
      <c r="DL102" s="696"/>
      <c r="DM102" s="696"/>
      <c r="DN102" s="696"/>
      <c r="DO102" s="696"/>
      <c r="DP102" s="696"/>
      <c r="DQ102" s="696"/>
      <c r="DR102" s="696"/>
      <c r="DS102" s="696"/>
      <c r="DT102" s="696"/>
      <c r="DU102" s="696"/>
      <c r="DV102" s="100"/>
      <c r="DW102" s="100"/>
      <c r="DX102" s="100"/>
      <c r="DY102" s="698"/>
      <c r="DZ102" s="698"/>
      <c r="EA102" s="698"/>
      <c r="EB102" s="698"/>
      <c r="EC102" s="698"/>
      <c r="ED102" s="698"/>
      <c r="EE102" s="698"/>
      <c r="EF102" s="698"/>
      <c r="EG102" s="698"/>
      <c r="EH102" s="698"/>
      <c r="EI102" s="696"/>
      <c r="EJ102" s="696"/>
      <c r="EK102" s="696"/>
      <c r="EL102" s="696"/>
      <c r="EM102" s="696"/>
      <c r="EN102" s="696"/>
      <c r="EO102" s="696"/>
      <c r="EP102" s="696"/>
      <c r="EQ102" s="100"/>
      <c r="ER102" s="100"/>
      <c r="ES102" s="102"/>
      <c r="FP102" s="690"/>
      <c r="FQ102" s="691"/>
      <c r="FR102" s="691"/>
      <c r="FS102" s="691"/>
      <c r="FT102" s="691"/>
      <c r="FU102" s="691"/>
      <c r="FV102" s="691"/>
      <c r="FW102" s="691"/>
      <c r="FX102" s="692"/>
      <c r="FY102" s="690"/>
      <c r="FZ102" s="691"/>
      <c r="GA102" s="691"/>
      <c r="GB102" s="691"/>
      <c r="GC102" s="691"/>
      <c r="GD102" s="691"/>
      <c r="GE102" s="691"/>
      <c r="GF102" s="691"/>
      <c r="GG102" s="691"/>
      <c r="GH102" s="691"/>
      <c r="GI102" s="691"/>
      <c r="GJ102" s="692"/>
    </row>
    <row r="103" spans="3:192" ht="20.399999999999999" customHeight="1">
      <c r="C103" s="98"/>
      <c r="D103" s="732" t="s">
        <v>12401</v>
      </c>
      <c r="E103" s="733"/>
      <c r="F103" s="733"/>
      <c r="G103" s="733"/>
      <c r="H103" s="733"/>
      <c r="I103" s="733"/>
      <c r="J103" s="733"/>
      <c r="K103" s="733"/>
      <c r="L103" s="704">
        <f>VLOOKUP($D$11,調査票①!$A$3:$HK$1735,164,FALSE)</f>
        <v>2</v>
      </c>
      <c r="M103" s="704"/>
      <c r="N103" s="704"/>
      <c r="O103" s="704">
        <f>VLOOKUP($D$11,調査票①!$A$3:$HK$1735,165,FALSE)</f>
        <v>1</v>
      </c>
      <c r="P103" s="704"/>
      <c r="Q103" s="704"/>
      <c r="R103" s="705">
        <f>VLOOKUP($D$11,調査票①!$A$3:$HK$1735,166,FALSE)</f>
        <v>0.5</v>
      </c>
      <c r="S103" s="705"/>
      <c r="T103" s="705"/>
      <c r="U103" s="734" t="str">
        <f>VLOOKUP($D$11,調査票①!$A$3:$HK$1735,167,FALSE)&amp;""</f>
        <v>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v>
      </c>
      <c r="V103" s="735"/>
      <c r="W103" s="735"/>
      <c r="X103" s="735"/>
      <c r="Y103" s="735"/>
      <c r="Z103" s="735"/>
      <c r="AA103" s="735"/>
      <c r="AB103" s="735"/>
      <c r="AC103" s="735"/>
      <c r="AD103" s="735"/>
      <c r="AE103" s="735"/>
      <c r="AF103" s="735"/>
      <c r="AG103" s="735"/>
      <c r="AH103" s="735"/>
      <c r="AI103" s="736"/>
      <c r="AJ103" s="712">
        <f>VLOOKUP($D$11,調査票①!$A$3:$HK$1735,168,FALSE)</f>
        <v>1</v>
      </c>
      <c r="AK103" s="712"/>
      <c r="AL103" s="712"/>
      <c r="AM103" s="713" t="str">
        <f>VLOOKUP($D$11,調査票①!$A$3:$HK$1735,169,FALSE)&amp;""</f>
        <v>各学校との事前の打ち合わせや事前学習・事後学習の実施など、綿密な連携を図り、適切な指導助言をするためには自治体職員の配置が必要だと考えている。</v>
      </c>
      <c r="AN103" s="714"/>
      <c r="AO103" s="714"/>
      <c r="AP103" s="714"/>
      <c r="AQ103" s="714"/>
      <c r="AR103" s="714"/>
      <c r="AS103" s="714"/>
      <c r="AT103" s="714"/>
      <c r="AU103" s="714"/>
      <c r="AV103" s="714"/>
      <c r="AW103" s="714"/>
      <c r="AX103" s="714"/>
      <c r="AY103" s="714"/>
      <c r="AZ103" s="714"/>
      <c r="BA103" s="714"/>
      <c r="BB103" s="714"/>
      <c r="BC103" s="714"/>
      <c r="BD103" s="714"/>
      <c r="BE103" s="714"/>
      <c r="BF103" s="714"/>
      <c r="BG103" s="714"/>
      <c r="BH103" s="714"/>
      <c r="BI103" s="715"/>
      <c r="BJ103" s="719">
        <f>VLOOKUP($AK$11,導入率!$A$4:$AX$37,38,FALSE)</f>
        <v>0.52</v>
      </c>
      <c r="BK103" s="720"/>
      <c r="BL103" s="720"/>
      <c r="BM103" s="720"/>
      <c r="BN103" s="721"/>
      <c r="BO103" s="725">
        <f>調査票①!FJ1730</f>
        <v>0.50056497175141246</v>
      </c>
      <c r="BP103" s="726"/>
      <c r="BQ103" s="726"/>
      <c r="BR103" s="727"/>
      <c r="BS103" s="100"/>
      <c r="BT103" s="102"/>
      <c r="BX103" s="93"/>
      <c r="BY103" s="93"/>
      <c r="BZ103" s="93"/>
      <c r="CA103" s="93"/>
      <c r="CB103" s="226"/>
      <c r="CC103" s="696"/>
      <c r="CD103" s="696"/>
      <c r="CE103" s="696"/>
      <c r="CF103" s="696"/>
      <c r="CG103" s="696"/>
      <c r="CH103" s="696"/>
      <c r="CI103" s="696"/>
      <c r="CJ103" s="696"/>
      <c r="CK103" s="696"/>
      <c r="CL103" s="697"/>
      <c r="CM103" s="697"/>
      <c r="CN103" s="697"/>
      <c r="CO103" s="697"/>
      <c r="CP103" s="697"/>
      <c r="CQ103" s="697"/>
      <c r="CR103" s="697"/>
      <c r="CS103" s="697"/>
      <c r="CT103" s="697"/>
      <c r="CU103" s="697"/>
      <c r="CV103" s="697"/>
      <c r="CW103" s="697"/>
      <c r="CX103" s="697"/>
      <c r="CY103" s="697"/>
      <c r="CZ103" s="697"/>
      <c r="DA103" s="224"/>
      <c r="DB103" s="696"/>
      <c r="DC103" s="696"/>
      <c r="DD103" s="696"/>
      <c r="DE103" s="696"/>
      <c r="DF103" s="696"/>
      <c r="DG103" s="696"/>
      <c r="DH103" s="696"/>
      <c r="DI103" s="696"/>
      <c r="DJ103" s="696"/>
      <c r="DK103" s="696"/>
      <c r="DL103" s="696"/>
      <c r="DM103" s="696"/>
      <c r="DN103" s="696"/>
      <c r="DO103" s="696"/>
      <c r="DP103" s="696"/>
      <c r="DQ103" s="696"/>
      <c r="DR103" s="696"/>
      <c r="DS103" s="696"/>
      <c r="DT103" s="696"/>
      <c r="DU103" s="696"/>
      <c r="DV103" s="100"/>
      <c r="DW103" s="100"/>
      <c r="DX103" s="100"/>
      <c r="DY103" s="698"/>
      <c r="DZ103" s="698"/>
      <c r="EA103" s="698"/>
      <c r="EB103" s="698"/>
      <c r="EC103" s="698"/>
      <c r="ED103" s="698"/>
      <c r="EE103" s="698"/>
      <c r="EF103" s="698"/>
      <c r="EG103" s="698"/>
      <c r="EH103" s="698"/>
      <c r="EI103" s="696"/>
      <c r="EJ103" s="696"/>
      <c r="EK103" s="696"/>
      <c r="EL103" s="696"/>
      <c r="EM103" s="696"/>
      <c r="EN103" s="696"/>
      <c r="EO103" s="696"/>
      <c r="EP103" s="696"/>
      <c r="EQ103" s="100"/>
      <c r="ER103" s="100"/>
      <c r="ES103" s="102"/>
      <c r="FP103" s="693"/>
      <c r="FQ103" s="694"/>
      <c r="FR103" s="694"/>
      <c r="FS103" s="694"/>
      <c r="FT103" s="694"/>
      <c r="FU103" s="694"/>
      <c r="FV103" s="694"/>
      <c r="FW103" s="694"/>
      <c r="FX103" s="695"/>
      <c r="FY103" s="693"/>
      <c r="FZ103" s="694"/>
      <c r="GA103" s="694"/>
      <c r="GB103" s="694"/>
      <c r="GC103" s="694"/>
      <c r="GD103" s="694"/>
      <c r="GE103" s="694"/>
      <c r="GF103" s="694"/>
      <c r="GG103" s="694"/>
      <c r="GH103" s="694"/>
      <c r="GI103" s="694"/>
      <c r="GJ103" s="695"/>
    </row>
    <row r="104" spans="3:192" ht="20.399999999999999" customHeight="1">
      <c r="C104" s="98"/>
      <c r="D104" s="733"/>
      <c r="E104" s="733"/>
      <c r="F104" s="733"/>
      <c r="G104" s="733"/>
      <c r="H104" s="733"/>
      <c r="I104" s="733"/>
      <c r="J104" s="733"/>
      <c r="K104" s="733"/>
      <c r="L104" s="704"/>
      <c r="M104" s="704"/>
      <c r="N104" s="704"/>
      <c r="O104" s="704"/>
      <c r="P104" s="704"/>
      <c r="Q104" s="704"/>
      <c r="R104" s="705"/>
      <c r="S104" s="705"/>
      <c r="T104" s="705"/>
      <c r="U104" s="737"/>
      <c r="V104" s="738"/>
      <c r="W104" s="738"/>
      <c r="X104" s="738"/>
      <c r="Y104" s="738"/>
      <c r="Z104" s="738"/>
      <c r="AA104" s="738"/>
      <c r="AB104" s="738"/>
      <c r="AC104" s="738"/>
      <c r="AD104" s="738"/>
      <c r="AE104" s="738"/>
      <c r="AF104" s="738"/>
      <c r="AG104" s="738"/>
      <c r="AH104" s="738"/>
      <c r="AI104" s="739"/>
      <c r="AJ104" s="712"/>
      <c r="AK104" s="712"/>
      <c r="AL104" s="712"/>
      <c r="AM104" s="716"/>
      <c r="AN104" s="717"/>
      <c r="AO104" s="717"/>
      <c r="AP104" s="717"/>
      <c r="AQ104" s="717"/>
      <c r="AR104" s="717"/>
      <c r="AS104" s="717"/>
      <c r="AT104" s="717"/>
      <c r="AU104" s="717"/>
      <c r="AV104" s="717"/>
      <c r="AW104" s="717"/>
      <c r="AX104" s="717"/>
      <c r="AY104" s="717"/>
      <c r="AZ104" s="717"/>
      <c r="BA104" s="717"/>
      <c r="BB104" s="717"/>
      <c r="BC104" s="717"/>
      <c r="BD104" s="717"/>
      <c r="BE104" s="717"/>
      <c r="BF104" s="717"/>
      <c r="BG104" s="717"/>
      <c r="BH104" s="717"/>
      <c r="BI104" s="718"/>
      <c r="BJ104" s="722"/>
      <c r="BK104" s="723"/>
      <c r="BL104" s="723"/>
      <c r="BM104" s="723"/>
      <c r="BN104" s="724"/>
      <c r="BO104" s="728"/>
      <c r="BP104" s="729"/>
      <c r="BQ104" s="729"/>
      <c r="BR104" s="730"/>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698" t="s">
        <v>12402</v>
      </c>
      <c r="E105" s="698"/>
      <c r="F105" s="698"/>
      <c r="G105" s="698"/>
      <c r="H105" s="698"/>
      <c r="I105" s="698"/>
      <c r="J105" s="698"/>
      <c r="K105" s="698"/>
      <c r="L105" s="704">
        <f>VLOOKUP($D$11,調査票①!$A$3:$HK$1735,170,FALSE)</f>
        <v>0</v>
      </c>
      <c r="M105" s="704"/>
      <c r="N105" s="704"/>
      <c r="O105" s="704">
        <f>VLOOKUP($D$11,調査票①!$A$3:$HK$1735,171,FALSE)</f>
        <v>0</v>
      </c>
      <c r="P105" s="704"/>
      <c r="Q105" s="704"/>
      <c r="R105" s="705" t="str">
        <f>VLOOKUP($D$11,調査票①!$A$3:$HK$1735,172,FALSE)</f>
        <v/>
      </c>
      <c r="S105" s="705"/>
      <c r="T105" s="705"/>
      <c r="U105" s="706" t="str">
        <f>VLOOKUP($D$11,調査票①!$A$3:$HK$1735,173,FALSE)&amp;""</f>
        <v>　</v>
      </c>
      <c r="V105" s="707"/>
      <c r="W105" s="707"/>
      <c r="X105" s="707"/>
      <c r="Y105" s="707"/>
      <c r="Z105" s="707"/>
      <c r="AA105" s="707"/>
      <c r="AB105" s="707"/>
      <c r="AC105" s="707"/>
      <c r="AD105" s="707"/>
      <c r="AE105" s="707"/>
      <c r="AF105" s="707"/>
      <c r="AG105" s="707"/>
      <c r="AH105" s="707"/>
      <c r="AI105" s="708"/>
      <c r="AJ105" s="712">
        <f>VLOOKUP($D$11,調査票①!$A$3:$HK$1735,174,FALSE)</f>
        <v>0</v>
      </c>
      <c r="AK105" s="712"/>
      <c r="AL105" s="712"/>
      <c r="AM105" s="713" t="str">
        <f>VLOOKUP($D$11,調査票①!$A$3:$HK$1735,175,FALSE)&amp;""</f>
        <v>　</v>
      </c>
      <c r="AN105" s="714"/>
      <c r="AO105" s="714"/>
      <c r="AP105" s="714"/>
      <c r="AQ105" s="714"/>
      <c r="AR105" s="714"/>
      <c r="AS105" s="714"/>
      <c r="AT105" s="714"/>
      <c r="AU105" s="714"/>
      <c r="AV105" s="714"/>
      <c r="AW105" s="714"/>
      <c r="AX105" s="714"/>
      <c r="AY105" s="714"/>
      <c r="AZ105" s="714"/>
      <c r="BA105" s="714"/>
      <c r="BB105" s="714"/>
      <c r="BC105" s="714"/>
      <c r="BD105" s="714"/>
      <c r="BE105" s="714"/>
      <c r="BF105" s="714"/>
      <c r="BG105" s="714"/>
      <c r="BH105" s="714"/>
      <c r="BI105" s="715"/>
      <c r="BJ105" s="719">
        <f>VLOOKUP($AK$11,導入率!$A$4:$AX$37,39,FALSE)</f>
        <v>0.8571428571428571</v>
      </c>
      <c r="BK105" s="720"/>
      <c r="BL105" s="720"/>
      <c r="BM105" s="720"/>
      <c r="BN105" s="721"/>
      <c r="BO105" s="725">
        <f>調査票①!FP1730</f>
        <v>0.7466666666666667</v>
      </c>
      <c r="BP105" s="726"/>
      <c r="BQ105" s="726"/>
      <c r="BR105" s="727"/>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1" t="s">
        <v>12408</v>
      </c>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100"/>
      <c r="ER105" s="100"/>
      <c r="ES105" s="100"/>
      <c r="ET105" s="152"/>
    </row>
    <row r="106" spans="3:192" ht="20.399999999999999" customHeight="1">
      <c r="C106" s="98"/>
      <c r="D106" s="698"/>
      <c r="E106" s="698"/>
      <c r="F106" s="698"/>
      <c r="G106" s="698"/>
      <c r="H106" s="698"/>
      <c r="I106" s="698"/>
      <c r="J106" s="698"/>
      <c r="K106" s="698"/>
      <c r="L106" s="704"/>
      <c r="M106" s="704"/>
      <c r="N106" s="704"/>
      <c r="O106" s="704"/>
      <c r="P106" s="704"/>
      <c r="Q106" s="704"/>
      <c r="R106" s="705"/>
      <c r="S106" s="705"/>
      <c r="T106" s="705"/>
      <c r="U106" s="709"/>
      <c r="V106" s="710"/>
      <c r="W106" s="710"/>
      <c r="X106" s="710"/>
      <c r="Y106" s="710"/>
      <c r="Z106" s="710"/>
      <c r="AA106" s="710"/>
      <c r="AB106" s="710"/>
      <c r="AC106" s="710"/>
      <c r="AD106" s="710"/>
      <c r="AE106" s="710"/>
      <c r="AF106" s="710"/>
      <c r="AG106" s="710"/>
      <c r="AH106" s="710"/>
      <c r="AI106" s="711"/>
      <c r="AJ106" s="712"/>
      <c r="AK106" s="712"/>
      <c r="AL106" s="712"/>
      <c r="AM106" s="716"/>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8"/>
      <c r="BJ106" s="722"/>
      <c r="BK106" s="723"/>
      <c r="BL106" s="723"/>
      <c r="BM106" s="723"/>
      <c r="BN106" s="724"/>
      <c r="BO106" s="728"/>
      <c r="BP106" s="729"/>
      <c r="BQ106" s="729"/>
      <c r="BR106" s="730"/>
      <c r="BS106" s="100"/>
      <c r="BT106" s="102"/>
      <c r="CB106" s="98"/>
      <c r="CC106" s="678" t="s">
        <v>70</v>
      </c>
      <c r="CD106" s="679"/>
      <c r="CE106" s="679"/>
      <c r="CF106" s="679"/>
      <c r="CG106" s="679"/>
      <c r="CH106" s="679"/>
      <c r="CI106" s="679"/>
      <c r="CJ106" s="679"/>
      <c r="CK106" s="680"/>
      <c r="CL106" s="681" t="s">
        <v>12329</v>
      </c>
      <c r="CM106" s="682"/>
      <c r="CN106" s="682"/>
      <c r="CO106" s="682"/>
      <c r="CP106" s="682"/>
      <c r="CQ106" s="682"/>
      <c r="CR106" s="682"/>
      <c r="CS106" s="682"/>
      <c r="CT106" s="682"/>
      <c r="CU106" s="682"/>
      <c r="CV106" s="682"/>
      <c r="CW106" s="683"/>
      <c r="CX106" s="112"/>
      <c r="CY106" s="112"/>
      <c r="CZ106" s="112"/>
      <c r="DA106" s="100"/>
      <c r="DB106" s="100"/>
      <c r="DC106" s="731"/>
      <c r="DD106" s="731"/>
      <c r="DE106" s="731"/>
      <c r="DF106" s="731"/>
      <c r="DG106" s="731"/>
      <c r="DH106" s="731"/>
      <c r="DI106" s="731"/>
      <c r="DJ106" s="731"/>
      <c r="DK106" s="731"/>
      <c r="DL106" s="731"/>
      <c r="DM106" s="731"/>
      <c r="DN106" s="731"/>
      <c r="DO106" s="731"/>
      <c r="DP106" s="731"/>
      <c r="DQ106" s="731"/>
      <c r="DR106" s="731"/>
      <c r="DS106" s="731"/>
      <c r="DT106" s="731"/>
      <c r="DU106" s="731"/>
      <c r="DV106" s="731"/>
      <c r="DW106" s="731"/>
      <c r="DX106" s="731"/>
      <c r="DY106" s="731"/>
      <c r="DZ106" s="731"/>
      <c r="EA106" s="731"/>
      <c r="EB106" s="731"/>
      <c r="EC106" s="731"/>
      <c r="ED106" s="731"/>
      <c r="EE106" s="731"/>
      <c r="EF106" s="731"/>
      <c r="EG106" s="731"/>
      <c r="EH106" s="731"/>
      <c r="EI106" s="731"/>
      <c r="EJ106" s="731"/>
      <c r="EK106" s="731"/>
      <c r="EL106" s="731"/>
      <c r="EM106" s="731"/>
      <c r="EN106" s="731"/>
      <c r="EO106" s="731"/>
      <c r="EP106" s="731"/>
      <c r="EQ106" s="100"/>
      <c r="ER106" s="100"/>
      <c r="ES106" s="102"/>
    </row>
    <row r="107" spans="3:192" ht="20.399999999999999" customHeight="1">
      <c r="C107" s="98"/>
      <c r="D107" s="698" t="s">
        <v>12404</v>
      </c>
      <c r="E107" s="698"/>
      <c r="F107" s="698"/>
      <c r="G107" s="698"/>
      <c r="H107" s="698"/>
      <c r="I107" s="698"/>
      <c r="J107" s="698"/>
      <c r="K107" s="698"/>
      <c r="L107" s="704">
        <f>VLOOKUP($D$11,調査票①!$A$3:$HK$1735,176,FALSE)</f>
        <v>0</v>
      </c>
      <c r="M107" s="704"/>
      <c r="N107" s="704"/>
      <c r="O107" s="704">
        <f>VLOOKUP($D$11,調査票①!$A$3:$HK$1735,177,FALSE)</f>
        <v>0</v>
      </c>
      <c r="P107" s="704"/>
      <c r="Q107" s="704"/>
      <c r="R107" s="705" t="str">
        <f>VLOOKUP($D$11,調査票①!$A$3:$HK$1735,178,FALSE)</f>
        <v/>
      </c>
      <c r="S107" s="705"/>
      <c r="T107" s="705"/>
      <c r="U107" s="706" t="str">
        <f>VLOOKUP($D$11,調査票①!$A$3:$HK$1735,179,FALSE)&amp;""</f>
        <v>　</v>
      </c>
      <c r="V107" s="707"/>
      <c r="W107" s="707"/>
      <c r="X107" s="707"/>
      <c r="Y107" s="707"/>
      <c r="Z107" s="707"/>
      <c r="AA107" s="707"/>
      <c r="AB107" s="707"/>
      <c r="AC107" s="707"/>
      <c r="AD107" s="707"/>
      <c r="AE107" s="707"/>
      <c r="AF107" s="707"/>
      <c r="AG107" s="707"/>
      <c r="AH107" s="707"/>
      <c r="AI107" s="708"/>
      <c r="AJ107" s="712">
        <f>VLOOKUP($D$11,調査票①!$A$3:$HK$1735,180,FALSE)</f>
        <v>0</v>
      </c>
      <c r="AK107" s="712"/>
      <c r="AL107" s="712"/>
      <c r="AM107" s="713" t="str">
        <f>VLOOKUP($D$11,調査票①!$A$3:$HK$1735,181,FALSE)&amp;""</f>
        <v>　</v>
      </c>
      <c r="AN107" s="714"/>
      <c r="AO107" s="714"/>
      <c r="AP107" s="714"/>
      <c r="AQ107" s="714"/>
      <c r="AR107" s="714"/>
      <c r="AS107" s="714"/>
      <c r="AT107" s="714"/>
      <c r="AU107" s="714"/>
      <c r="AV107" s="714"/>
      <c r="AW107" s="714"/>
      <c r="AX107" s="714"/>
      <c r="AY107" s="714"/>
      <c r="AZ107" s="714"/>
      <c r="BA107" s="714"/>
      <c r="BB107" s="714"/>
      <c r="BC107" s="714"/>
      <c r="BD107" s="714"/>
      <c r="BE107" s="714"/>
      <c r="BF107" s="714"/>
      <c r="BG107" s="714"/>
      <c r="BH107" s="714"/>
      <c r="BI107" s="715"/>
      <c r="BJ107" s="719">
        <f>VLOOKUP($AK$11,導入率!$A$4:$AX$37,40,FALSE)</f>
        <v>1</v>
      </c>
      <c r="BK107" s="720"/>
      <c r="BL107" s="720"/>
      <c r="BM107" s="720"/>
      <c r="BN107" s="721"/>
      <c r="BO107" s="725">
        <f>調査票①!FV1730</f>
        <v>0.4896030245746692</v>
      </c>
      <c r="BP107" s="726"/>
      <c r="BQ107" s="726"/>
      <c r="BR107" s="727"/>
      <c r="BS107" s="100"/>
      <c r="BT107" s="102"/>
      <c r="CB107" s="98"/>
      <c r="CC107" s="684" t="s">
        <v>12410</v>
      </c>
      <c r="CD107" s="685"/>
      <c r="CE107" s="685"/>
      <c r="CF107" s="685"/>
      <c r="CG107" s="685"/>
      <c r="CH107" s="685"/>
      <c r="CI107" s="685"/>
      <c r="CJ107" s="685"/>
      <c r="CK107" s="686"/>
      <c r="CL107" s="687" t="s">
        <v>12410</v>
      </c>
      <c r="CM107" s="688"/>
      <c r="CN107" s="688"/>
      <c r="CO107" s="688"/>
      <c r="CP107" s="688"/>
      <c r="CQ107" s="688"/>
      <c r="CR107" s="688"/>
      <c r="CS107" s="688"/>
      <c r="CT107" s="688"/>
      <c r="CU107" s="688"/>
      <c r="CV107" s="688"/>
      <c r="CW107" s="689"/>
      <c r="CX107" s="227"/>
      <c r="CY107" s="227"/>
      <c r="CZ107" s="227"/>
      <c r="DA107" s="100"/>
      <c r="DB107" s="99"/>
      <c r="DC107" s="731"/>
      <c r="DD107" s="731"/>
      <c r="DE107" s="731"/>
      <c r="DF107" s="731"/>
      <c r="DG107" s="731"/>
      <c r="DH107" s="731"/>
      <c r="DI107" s="731"/>
      <c r="DJ107" s="731"/>
      <c r="DK107" s="731"/>
      <c r="DL107" s="731"/>
      <c r="DM107" s="731"/>
      <c r="DN107" s="731"/>
      <c r="DO107" s="731"/>
      <c r="DP107" s="731"/>
      <c r="DQ107" s="731"/>
      <c r="DR107" s="731"/>
      <c r="DS107" s="731"/>
      <c r="DT107" s="731"/>
      <c r="DU107" s="731"/>
      <c r="DV107" s="731"/>
      <c r="DW107" s="731"/>
      <c r="DX107" s="731"/>
      <c r="DY107" s="731"/>
      <c r="DZ107" s="731"/>
      <c r="EA107" s="731"/>
      <c r="EB107" s="731"/>
      <c r="EC107" s="731"/>
      <c r="ED107" s="731"/>
      <c r="EE107" s="731"/>
      <c r="EF107" s="731"/>
      <c r="EG107" s="731"/>
      <c r="EH107" s="731"/>
      <c r="EI107" s="731"/>
      <c r="EJ107" s="731"/>
      <c r="EK107" s="731"/>
      <c r="EL107" s="731"/>
      <c r="EM107" s="731"/>
      <c r="EN107" s="731"/>
      <c r="EO107" s="731"/>
      <c r="EP107" s="731"/>
      <c r="EQ107" s="100"/>
      <c r="ER107" s="100"/>
      <c r="ES107" s="102"/>
    </row>
    <row r="108" spans="3:192" ht="20.399999999999999" customHeight="1">
      <c r="C108" s="98"/>
      <c r="D108" s="698"/>
      <c r="E108" s="698"/>
      <c r="F108" s="698"/>
      <c r="G108" s="698"/>
      <c r="H108" s="698"/>
      <c r="I108" s="698"/>
      <c r="J108" s="698"/>
      <c r="K108" s="698"/>
      <c r="L108" s="704"/>
      <c r="M108" s="704"/>
      <c r="N108" s="704"/>
      <c r="O108" s="704"/>
      <c r="P108" s="704"/>
      <c r="Q108" s="704"/>
      <c r="R108" s="705"/>
      <c r="S108" s="705"/>
      <c r="T108" s="705"/>
      <c r="U108" s="709"/>
      <c r="V108" s="710"/>
      <c r="W108" s="710"/>
      <c r="X108" s="710"/>
      <c r="Y108" s="710"/>
      <c r="Z108" s="710"/>
      <c r="AA108" s="710"/>
      <c r="AB108" s="710"/>
      <c r="AC108" s="710"/>
      <c r="AD108" s="710"/>
      <c r="AE108" s="710"/>
      <c r="AF108" s="710"/>
      <c r="AG108" s="710"/>
      <c r="AH108" s="710"/>
      <c r="AI108" s="711"/>
      <c r="AJ108" s="712"/>
      <c r="AK108" s="712"/>
      <c r="AL108" s="712"/>
      <c r="AM108" s="716"/>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8"/>
      <c r="BJ108" s="722"/>
      <c r="BK108" s="723"/>
      <c r="BL108" s="723"/>
      <c r="BM108" s="723"/>
      <c r="BN108" s="724"/>
      <c r="BO108" s="728"/>
      <c r="BP108" s="729"/>
      <c r="BQ108" s="729"/>
      <c r="BR108" s="730"/>
      <c r="BS108" s="100"/>
      <c r="BT108" s="102"/>
      <c r="CB108" s="98"/>
      <c r="CC108" s="690">
        <f>VLOOKUP($AK$11,導入率!A4:AX37,50,FALSE)</f>
        <v>0.91935483870967738</v>
      </c>
      <c r="CD108" s="691"/>
      <c r="CE108" s="691"/>
      <c r="CF108" s="691"/>
      <c r="CG108" s="691"/>
      <c r="CH108" s="691"/>
      <c r="CI108" s="691"/>
      <c r="CJ108" s="691"/>
      <c r="CK108" s="692"/>
      <c r="CL108" s="690">
        <f>調査票①!HI1731</f>
        <v>0.85822196397443351</v>
      </c>
      <c r="CM108" s="691"/>
      <c r="CN108" s="691"/>
      <c r="CO108" s="691"/>
      <c r="CP108" s="691"/>
      <c r="CQ108" s="691"/>
      <c r="CR108" s="691"/>
      <c r="CS108" s="691"/>
      <c r="CT108" s="691"/>
      <c r="CU108" s="691"/>
      <c r="CV108" s="691"/>
      <c r="CW108" s="692"/>
      <c r="CX108" s="227"/>
      <c r="CY108" s="227"/>
      <c r="CZ108" s="227"/>
      <c r="DA108" s="100"/>
      <c r="DB108" s="99"/>
      <c r="DC108" s="700" t="s">
        <v>15735</v>
      </c>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700"/>
      <c r="ED108" s="700"/>
      <c r="EE108" s="700"/>
      <c r="EF108" s="700"/>
      <c r="EG108" s="700"/>
      <c r="EH108" s="700"/>
      <c r="EI108" s="700"/>
      <c r="EJ108" s="700"/>
      <c r="EK108" s="700"/>
      <c r="EL108" s="700"/>
      <c r="EM108" s="700"/>
      <c r="EN108" s="700"/>
      <c r="EO108" s="700"/>
      <c r="EP108" s="700"/>
      <c r="EQ108" s="100"/>
      <c r="ER108" s="100"/>
      <c r="ES108" s="102"/>
    </row>
    <row r="109" spans="3:192" ht="20.399999999999999" customHeight="1">
      <c r="C109" s="98"/>
      <c r="D109" s="698" t="s">
        <v>12407</v>
      </c>
      <c r="E109" s="698"/>
      <c r="F109" s="698"/>
      <c r="G109" s="698"/>
      <c r="H109" s="698"/>
      <c r="I109" s="698"/>
      <c r="J109" s="698"/>
      <c r="K109" s="698"/>
      <c r="L109" s="704">
        <f>VLOOKUP($D$11,調査票①!$A$3:$HK$1735,182,FALSE)</f>
        <v>7</v>
      </c>
      <c r="M109" s="704"/>
      <c r="N109" s="704"/>
      <c r="O109" s="704">
        <f>VLOOKUP($D$11,調査票①!$A$3:$HK$1735,183,FALSE)</f>
        <v>6</v>
      </c>
      <c r="P109" s="704"/>
      <c r="Q109" s="704"/>
      <c r="R109" s="705">
        <f>VLOOKUP($D$11,調査票①!$A$3:$HK$1735,184,FALSE)</f>
        <v>0.8571428571428571</v>
      </c>
      <c r="S109" s="705"/>
      <c r="T109" s="705"/>
      <c r="U109" s="706" t="str">
        <f>VLOOKUP($D$11,調査票①!$A$3:$HK$1735,185,FALSE)&amp;""</f>
        <v>緊急的な判断・対応及び関係機関との迅速な連携が必要となる場合があるため。</v>
      </c>
      <c r="V109" s="707"/>
      <c r="W109" s="707"/>
      <c r="X109" s="707"/>
      <c r="Y109" s="707"/>
      <c r="Z109" s="707"/>
      <c r="AA109" s="707"/>
      <c r="AB109" s="707"/>
      <c r="AC109" s="707"/>
      <c r="AD109" s="707"/>
      <c r="AE109" s="707"/>
      <c r="AF109" s="707"/>
      <c r="AG109" s="707"/>
      <c r="AH109" s="707"/>
      <c r="AI109" s="708"/>
      <c r="AJ109" s="712">
        <f>VLOOKUP($D$11,調査票①!$A$3:$HK$1735,186,FALSE)</f>
        <v>1</v>
      </c>
      <c r="AK109" s="712"/>
      <c r="AL109" s="712"/>
      <c r="AM109" s="713" t="str">
        <f>VLOOKUP($D$11,調査票①!$A$3:$HK$1735,187,FALSE)&amp;""</f>
        <v>場合によって、医療機関等の管理者に対し行政から助言等を行う必要があるため、自治体職員の常駐が必要であると考える。</v>
      </c>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5"/>
      <c r="BJ109" s="719">
        <f>VLOOKUP($AK$11,導入率!$A$4:$AX$37,41,FALSE)</f>
        <v>0.76304654442877295</v>
      </c>
      <c r="BK109" s="720"/>
      <c r="BL109" s="720"/>
      <c r="BM109" s="720"/>
      <c r="BN109" s="721"/>
      <c r="BO109" s="725">
        <f>調査票①!GB1730</f>
        <v>0.52994814947255497</v>
      </c>
      <c r="BP109" s="726"/>
      <c r="BQ109" s="726"/>
      <c r="BR109" s="727"/>
      <c r="BS109" s="100"/>
      <c r="BT109" s="102"/>
      <c r="CB109" s="98"/>
      <c r="CC109" s="701"/>
      <c r="CD109" s="702"/>
      <c r="CE109" s="702"/>
      <c r="CF109" s="702"/>
      <c r="CG109" s="702"/>
      <c r="CH109" s="702"/>
      <c r="CI109" s="702"/>
      <c r="CJ109" s="702"/>
      <c r="CK109" s="703"/>
      <c r="CL109" s="701"/>
      <c r="CM109" s="702"/>
      <c r="CN109" s="702"/>
      <c r="CO109" s="702"/>
      <c r="CP109" s="702"/>
      <c r="CQ109" s="702"/>
      <c r="CR109" s="702"/>
      <c r="CS109" s="702"/>
      <c r="CT109" s="702"/>
      <c r="CU109" s="702"/>
      <c r="CV109" s="702"/>
      <c r="CW109" s="703"/>
      <c r="CX109" s="100"/>
      <c r="CY109" s="100"/>
      <c r="CZ109" s="100"/>
      <c r="DA109" s="100"/>
      <c r="DB109" s="1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100"/>
      <c r="ER109" s="100"/>
      <c r="ES109" s="102"/>
    </row>
    <row r="110" spans="3:192" ht="20.399999999999999" customHeight="1">
      <c r="C110" s="98"/>
      <c r="D110" s="698"/>
      <c r="E110" s="698"/>
      <c r="F110" s="698"/>
      <c r="G110" s="698"/>
      <c r="H110" s="698"/>
      <c r="I110" s="698"/>
      <c r="J110" s="698"/>
      <c r="K110" s="698"/>
      <c r="L110" s="704"/>
      <c r="M110" s="704"/>
      <c r="N110" s="704"/>
      <c r="O110" s="704"/>
      <c r="P110" s="704"/>
      <c r="Q110" s="704"/>
      <c r="R110" s="705"/>
      <c r="S110" s="705"/>
      <c r="T110" s="705"/>
      <c r="U110" s="709"/>
      <c r="V110" s="710"/>
      <c r="W110" s="710"/>
      <c r="X110" s="710"/>
      <c r="Y110" s="710"/>
      <c r="Z110" s="710"/>
      <c r="AA110" s="710"/>
      <c r="AB110" s="710"/>
      <c r="AC110" s="710"/>
      <c r="AD110" s="710"/>
      <c r="AE110" s="710"/>
      <c r="AF110" s="710"/>
      <c r="AG110" s="710"/>
      <c r="AH110" s="710"/>
      <c r="AI110" s="711"/>
      <c r="AJ110" s="712"/>
      <c r="AK110" s="712"/>
      <c r="AL110" s="712"/>
      <c r="AM110" s="716"/>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8"/>
      <c r="BJ110" s="722"/>
      <c r="BK110" s="723"/>
      <c r="BL110" s="723"/>
      <c r="BM110" s="723"/>
      <c r="BN110" s="724"/>
      <c r="BO110" s="728"/>
      <c r="BP110" s="729"/>
      <c r="BQ110" s="729"/>
      <c r="BR110" s="730"/>
      <c r="BS110" s="100"/>
      <c r="BT110" s="102"/>
      <c r="CB110" s="98"/>
      <c r="CC110" s="701"/>
      <c r="CD110" s="702"/>
      <c r="CE110" s="702"/>
      <c r="CF110" s="702"/>
      <c r="CG110" s="702"/>
      <c r="CH110" s="702"/>
      <c r="CI110" s="702"/>
      <c r="CJ110" s="702"/>
      <c r="CK110" s="703"/>
      <c r="CL110" s="701"/>
      <c r="CM110" s="702"/>
      <c r="CN110" s="702"/>
      <c r="CO110" s="702"/>
      <c r="CP110" s="702"/>
      <c r="CQ110" s="702"/>
      <c r="CR110" s="702"/>
      <c r="CS110" s="702"/>
      <c r="CT110" s="702"/>
      <c r="CU110" s="702"/>
      <c r="CV110" s="702"/>
      <c r="CW110" s="703"/>
      <c r="CX110" s="100"/>
      <c r="CY110" s="100"/>
      <c r="CZ110" s="100"/>
      <c r="DA110" s="100"/>
      <c r="DB110" s="100"/>
      <c r="DC110" s="700"/>
      <c r="DD110" s="700"/>
      <c r="DE110" s="700"/>
      <c r="DF110" s="700"/>
      <c r="DG110" s="700"/>
      <c r="DH110" s="700"/>
      <c r="DI110" s="700"/>
      <c r="DJ110" s="700"/>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100"/>
      <c r="ER110" s="100"/>
      <c r="ES110" s="102"/>
    </row>
    <row r="111" spans="3:192" ht="18.649999999999999" customHeight="1">
      <c r="C111" s="98"/>
      <c r="D111" s="698" t="s">
        <v>12409</v>
      </c>
      <c r="E111" s="698"/>
      <c r="F111" s="698"/>
      <c r="G111" s="698"/>
      <c r="H111" s="698"/>
      <c r="I111" s="698"/>
      <c r="J111" s="698"/>
      <c r="K111" s="698"/>
      <c r="L111" s="704">
        <f>VLOOKUP($D$11,調査票①!$A$3:$HK$1735,188,FALSE)</f>
        <v>44</v>
      </c>
      <c r="M111" s="704"/>
      <c r="N111" s="704"/>
      <c r="O111" s="704">
        <f>VLOOKUP($D$11,調査票①!$A$3:$HK$1735,189,FALSE)</f>
        <v>0</v>
      </c>
      <c r="P111" s="704"/>
      <c r="Q111" s="704"/>
      <c r="R111" s="705">
        <f>VLOOKUP($D$11,調査票①!$A$3:$HK$1735,190,FALSE)</f>
        <v>0</v>
      </c>
      <c r="S111" s="705"/>
      <c r="T111" s="705"/>
      <c r="U111" s="706" t="str">
        <f>VLOOKUP($D$11,調査票①!$A$3:$HK$1735,191,FALSE)&amp;""</f>
        <v>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v>
      </c>
      <c r="V111" s="707"/>
      <c r="W111" s="707"/>
      <c r="X111" s="707"/>
      <c r="Y111" s="707"/>
      <c r="Z111" s="707"/>
      <c r="AA111" s="707"/>
      <c r="AB111" s="707"/>
      <c r="AC111" s="707"/>
      <c r="AD111" s="707"/>
      <c r="AE111" s="707"/>
      <c r="AF111" s="707"/>
      <c r="AG111" s="707"/>
      <c r="AH111" s="707"/>
      <c r="AI111" s="708"/>
      <c r="AJ111" s="712">
        <f>VLOOKUP($D$11,調査票①!$A$3:$HK$1735,192,FALSE)</f>
        <v>44</v>
      </c>
      <c r="AK111" s="712"/>
      <c r="AL111" s="712"/>
      <c r="AM111" s="713" t="str">
        <f>VLOOKUP($D$11,調査票①!$A$3:$HK$1735,193,FALSE)&amp;""</f>
        <v>年々児童数が増加しており、施設の狭あい化が進んでいることから、学校や幼稚園、自治会館、市民センターなど周辺公共施設を借用して対応している。このため、地域や関係機関と連携できる自治体職員で運営している。</v>
      </c>
      <c r="AN111" s="714"/>
      <c r="AO111" s="714"/>
      <c r="AP111" s="714"/>
      <c r="AQ111" s="714"/>
      <c r="AR111" s="714"/>
      <c r="AS111" s="714"/>
      <c r="AT111" s="714"/>
      <c r="AU111" s="714"/>
      <c r="AV111" s="714"/>
      <c r="AW111" s="714"/>
      <c r="AX111" s="714"/>
      <c r="AY111" s="714"/>
      <c r="AZ111" s="714"/>
      <c r="BA111" s="714"/>
      <c r="BB111" s="714"/>
      <c r="BC111" s="714"/>
      <c r="BD111" s="714"/>
      <c r="BE111" s="714"/>
      <c r="BF111" s="714"/>
      <c r="BG111" s="714"/>
      <c r="BH111" s="714"/>
      <c r="BI111" s="715"/>
      <c r="BJ111" s="719">
        <f>VLOOKUP($AK$11,導入率!$A$4:$AX$37,42,FALSE)</f>
        <v>0.3651126244106862</v>
      </c>
      <c r="BK111" s="720"/>
      <c r="BL111" s="720"/>
      <c r="BM111" s="720"/>
      <c r="BN111" s="721"/>
      <c r="BO111" s="725">
        <f>調査票①!GH1730</f>
        <v>0.24473481936971561</v>
      </c>
      <c r="BP111" s="726"/>
      <c r="BQ111" s="726"/>
      <c r="BR111" s="727"/>
      <c r="BS111" s="100"/>
      <c r="BT111" s="102"/>
      <c r="CB111" s="98"/>
      <c r="CC111" s="693"/>
      <c r="CD111" s="694"/>
      <c r="CE111" s="694"/>
      <c r="CF111" s="694"/>
      <c r="CG111" s="694"/>
      <c r="CH111" s="694"/>
      <c r="CI111" s="694"/>
      <c r="CJ111" s="694"/>
      <c r="CK111" s="695"/>
      <c r="CL111" s="693"/>
      <c r="CM111" s="694"/>
      <c r="CN111" s="694"/>
      <c r="CO111" s="694"/>
      <c r="CP111" s="694"/>
      <c r="CQ111" s="694"/>
      <c r="CR111" s="694"/>
      <c r="CS111" s="694"/>
      <c r="CT111" s="694"/>
      <c r="CU111" s="694"/>
      <c r="CV111" s="694"/>
      <c r="CW111" s="695"/>
      <c r="CX111" s="100"/>
      <c r="CY111" s="100"/>
      <c r="CZ111" s="100"/>
      <c r="DA111" s="100"/>
      <c r="DB111" s="100"/>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100"/>
      <c r="ER111" s="100"/>
      <c r="ES111" s="102"/>
    </row>
    <row r="112" spans="3:192" ht="18.649999999999999" customHeight="1">
      <c r="C112" s="98"/>
      <c r="D112" s="698"/>
      <c r="E112" s="698"/>
      <c r="F112" s="698"/>
      <c r="G112" s="698"/>
      <c r="H112" s="698"/>
      <c r="I112" s="698"/>
      <c r="J112" s="698"/>
      <c r="K112" s="698"/>
      <c r="L112" s="704"/>
      <c r="M112" s="704"/>
      <c r="N112" s="704"/>
      <c r="O112" s="704"/>
      <c r="P112" s="704"/>
      <c r="Q112" s="704"/>
      <c r="R112" s="705"/>
      <c r="S112" s="705"/>
      <c r="T112" s="705"/>
      <c r="U112" s="709"/>
      <c r="V112" s="710"/>
      <c r="W112" s="710"/>
      <c r="X112" s="710"/>
      <c r="Y112" s="710"/>
      <c r="Z112" s="710"/>
      <c r="AA112" s="710"/>
      <c r="AB112" s="710"/>
      <c r="AC112" s="710"/>
      <c r="AD112" s="710"/>
      <c r="AE112" s="710"/>
      <c r="AF112" s="710"/>
      <c r="AG112" s="710"/>
      <c r="AH112" s="710"/>
      <c r="AI112" s="711"/>
      <c r="AJ112" s="712"/>
      <c r="AK112" s="712"/>
      <c r="AL112" s="712"/>
      <c r="AM112" s="716"/>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8"/>
      <c r="BJ112" s="722"/>
      <c r="BK112" s="723"/>
      <c r="BL112" s="723"/>
      <c r="BM112" s="723"/>
      <c r="BN112" s="724"/>
      <c r="BO112" s="728"/>
      <c r="BP112" s="729"/>
      <c r="BQ112" s="729"/>
      <c r="BR112" s="730"/>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100"/>
      <c r="CY113" s="100"/>
      <c r="CZ113" s="100"/>
      <c r="DA113" s="100"/>
      <c r="DB113" s="100"/>
      <c r="DC113" s="216"/>
      <c r="DD113" s="216"/>
      <c r="DE113" s="216"/>
      <c r="DF113" s="216"/>
      <c r="DG113" s="216"/>
      <c r="DH113" s="216"/>
      <c r="DI113" s="216"/>
      <c r="DJ113" s="216"/>
      <c r="DK113" s="216"/>
      <c r="DL113" s="216"/>
      <c r="DM113" s="216"/>
      <c r="DN113" s="216"/>
      <c r="DO113" s="216"/>
      <c r="DP113" s="216"/>
      <c r="DQ113" s="216"/>
      <c r="DR113" s="216"/>
      <c r="DS113" s="216"/>
      <c r="DT113" s="216"/>
      <c r="DU113" s="216"/>
      <c r="DV113" s="216"/>
      <c r="DW113" s="216"/>
      <c r="DX113" s="216"/>
      <c r="DY113" s="216"/>
      <c r="DZ113" s="216"/>
      <c r="EA113" s="216"/>
      <c r="EB113" s="216"/>
      <c r="EC113" s="216"/>
      <c r="ED113" s="216"/>
      <c r="EE113" s="216"/>
      <c r="EF113" s="216"/>
      <c r="EG113" s="216"/>
      <c r="EH113" s="216"/>
      <c r="EI113" s="216"/>
      <c r="EJ113" s="216"/>
      <c r="EK113" s="216"/>
      <c r="EL113" s="216"/>
      <c r="EM113" s="216"/>
      <c r="EN113" s="216"/>
      <c r="EO113" s="216"/>
      <c r="EP113" s="216"/>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100"/>
      <c r="CY114" s="100"/>
      <c r="CZ114" s="100"/>
      <c r="DA114" s="100"/>
      <c r="DB114" s="100"/>
      <c r="DC114" s="216"/>
      <c r="DD114" s="216"/>
      <c r="DE114" s="216"/>
      <c r="DF114" s="216"/>
      <c r="DG114" s="216"/>
      <c r="DH114" s="216"/>
      <c r="DI114" s="216"/>
      <c r="DJ114" s="216"/>
      <c r="DK114" s="216"/>
      <c r="DL114" s="216"/>
      <c r="DM114" s="216"/>
      <c r="DN114" s="216"/>
      <c r="DO114" s="216"/>
      <c r="DP114" s="216"/>
      <c r="DQ114" s="216"/>
      <c r="DR114" s="216"/>
      <c r="DS114" s="216"/>
      <c r="DT114" s="216"/>
      <c r="DU114" s="216"/>
      <c r="DV114" s="216"/>
      <c r="DW114" s="216"/>
      <c r="DX114" s="216"/>
      <c r="DY114" s="216"/>
      <c r="DZ114" s="216"/>
      <c r="EA114" s="216"/>
      <c r="EB114" s="216"/>
      <c r="EC114" s="216"/>
      <c r="ED114" s="216"/>
      <c r="EE114" s="216"/>
      <c r="EF114" s="216"/>
      <c r="EG114" s="216"/>
      <c r="EH114" s="216"/>
      <c r="EI114" s="216"/>
      <c r="EJ114" s="216"/>
      <c r="EK114" s="216"/>
      <c r="EL114" s="216"/>
      <c r="EM114" s="216"/>
      <c r="EN114" s="216"/>
      <c r="EO114" s="216"/>
      <c r="EP114" s="216"/>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row>
    <row r="119" spans="3:149" ht="12.65" customHeight="1">
      <c r="CU119" s="699"/>
      <c r="CV119" s="699"/>
      <c r="CW119" s="699"/>
      <c r="CX119" s="699"/>
      <c r="CY119" s="699"/>
      <c r="CZ119" s="699"/>
      <c r="DA119" s="699"/>
      <c r="DB119" s="699"/>
      <c r="DC119" s="699"/>
      <c r="DD119" s="699"/>
      <c r="DE119" s="699"/>
      <c r="DF119" s="699"/>
      <c r="DG119" s="699"/>
      <c r="DH119" s="699"/>
      <c r="DI119" s="699"/>
      <c r="DJ119" s="699"/>
      <c r="DK119" s="699"/>
      <c r="DL119" s="699"/>
      <c r="DM119" s="699"/>
      <c r="DN119" s="699"/>
      <c r="DO119" s="699"/>
      <c r="DP119" s="699"/>
      <c r="DQ119" s="699"/>
      <c r="DR119" s="699"/>
      <c r="DS119" s="699"/>
      <c r="DT119" s="699"/>
      <c r="DU119" s="699"/>
      <c r="DV119" s="699"/>
      <c r="DW119" s="699"/>
      <c r="DX119" s="699"/>
      <c r="DY119" s="699"/>
      <c r="DZ119" s="699"/>
      <c r="EA119" s="699"/>
      <c r="EB119" s="699"/>
      <c r="EC119" s="699"/>
      <c r="ED119" s="699"/>
      <c r="EE119" s="699"/>
      <c r="EF119" s="699"/>
      <c r="EG119" s="699"/>
      <c r="EH119" s="699"/>
      <c r="EI119" s="699"/>
      <c r="EJ119" s="699"/>
      <c r="EK119" s="699"/>
      <c r="EL119" s="699"/>
      <c r="EM119" s="699"/>
      <c r="EN119" s="699"/>
      <c r="EO119" s="699"/>
      <c r="EP119" s="699"/>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0"/>
  <sheetViews>
    <sheetView workbookViewId="0">
      <selection activeCell="E15" sqref="E15"/>
    </sheetView>
  </sheetViews>
  <sheetFormatPr defaultRowHeight="13"/>
  <cols>
    <col min="1" max="1" width="10.26953125" customWidth="1"/>
    <col min="2" max="2" width="11.36328125" customWidth="1"/>
    <col min="3" max="3" width="13.08984375" customWidth="1"/>
  </cols>
  <sheetData>
    <row r="1" spans="1:3" ht="13" customHeight="1">
      <c r="A1" s="222" t="s">
        <v>0</v>
      </c>
      <c r="B1" s="219" t="s">
        <v>1</v>
      </c>
      <c r="C1" s="219" t="s">
        <v>2</v>
      </c>
    </row>
    <row r="2" spans="1:3">
      <c r="A2" s="47" t="s">
        <v>14988</v>
      </c>
      <c r="B2" s="220" t="s">
        <v>6805</v>
      </c>
      <c r="C2" s="220" t="s">
        <v>6806</v>
      </c>
    </row>
    <row r="3" spans="1:3">
      <c r="A3" s="21" t="s">
        <v>14993</v>
      </c>
      <c r="B3" s="159" t="s">
        <v>6805</v>
      </c>
      <c r="C3" s="159" t="s">
        <v>6814</v>
      </c>
    </row>
    <row r="4" spans="1:3">
      <c r="A4" s="21" t="s">
        <v>14996</v>
      </c>
      <c r="B4" s="159" t="s">
        <v>6805</v>
      </c>
      <c r="C4" s="159" t="s">
        <v>6824</v>
      </c>
    </row>
    <row r="5" spans="1:3">
      <c r="A5" s="21" t="s">
        <v>14999</v>
      </c>
      <c r="B5" s="159" t="s">
        <v>6805</v>
      </c>
      <c r="C5" s="159" t="s">
        <v>6826</v>
      </c>
    </row>
    <row r="6" spans="1:3">
      <c r="A6" s="21" t="s">
        <v>15000</v>
      </c>
      <c r="B6" s="159" t="s">
        <v>6805</v>
      </c>
      <c r="C6" s="159" t="s">
        <v>17033</v>
      </c>
    </row>
    <row r="7" spans="1:3">
      <c r="A7" s="21" t="s">
        <v>15001</v>
      </c>
      <c r="B7" s="159" t="s">
        <v>6805</v>
      </c>
      <c r="C7" s="159" t="s">
        <v>6845</v>
      </c>
    </row>
    <row r="8" spans="1:3">
      <c r="A8" s="21" t="s">
        <v>15002</v>
      </c>
      <c r="B8" s="159" t="s">
        <v>6805</v>
      </c>
      <c r="C8" s="159" t="s">
        <v>6852</v>
      </c>
    </row>
    <row r="9" spans="1:3">
      <c r="A9" s="21" t="s">
        <v>17039</v>
      </c>
      <c r="B9" s="159" t="s">
        <v>6805</v>
      </c>
      <c r="C9" s="159" t="s">
        <v>6856</v>
      </c>
    </row>
    <row r="10" spans="1:3">
      <c r="A10" s="21" t="s">
        <v>15009</v>
      </c>
      <c r="B10" s="159" t="s">
        <v>6805</v>
      </c>
      <c r="C10" s="159" t="s">
        <v>6864</v>
      </c>
    </row>
    <row r="11" spans="1:3">
      <c r="A11" s="21" t="s">
        <v>15010</v>
      </c>
      <c r="B11" s="159" t="s">
        <v>6805</v>
      </c>
      <c r="C11" s="159" t="s">
        <v>6866</v>
      </c>
    </row>
    <row r="12" spans="1:3">
      <c r="A12" s="21" t="s">
        <v>15016</v>
      </c>
      <c r="B12" s="159" t="s">
        <v>6805</v>
      </c>
      <c r="C12" s="159" t="s">
        <v>6872</v>
      </c>
    </row>
    <row r="13" spans="1:3">
      <c r="A13" s="21" t="s">
        <v>15022</v>
      </c>
      <c r="B13" s="159" t="s">
        <v>6805</v>
      </c>
      <c r="C13" s="159" t="s">
        <v>6876</v>
      </c>
    </row>
    <row r="14" spans="1:3">
      <c r="A14" s="21" t="s">
        <v>15028</v>
      </c>
      <c r="B14" s="159" t="s">
        <v>6805</v>
      </c>
      <c r="C14" s="159" t="s">
        <v>6885</v>
      </c>
    </row>
    <row r="15" spans="1:3">
      <c r="A15" s="21" t="s">
        <v>15031</v>
      </c>
      <c r="B15" s="159" t="s">
        <v>6805</v>
      </c>
      <c r="C15" s="159" t="s">
        <v>6894</v>
      </c>
    </row>
    <row r="16" spans="1:3">
      <c r="A16" s="21" t="s">
        <v>15032</v>
      </c>
      <c r="B16" s="159" t="s">
        <v>6805</v>
      </c>
      <c r="C16" s="159" t="s">
        <v>6899</v>
      </c>
    </row>
    <row r="17" spans="1:3">
      <c r="A17" s="21" t="s">
        <v>15034</v>
      </c>
      <c r="B17" s="159" t="s">
        <v>6805</v>
      </c>
      <c r="C17" s="159" t="s">
        <v>6902</v>
      </c>
    </row>
    <row r="18" spans="1:3">
      <c r="A18" s="21" t="s">
        <v>15035</v>
      </c>
      <c r="B18" s="159" t="s">
        <v>6805</v>
      </c>
      <c r="C18" s="159" t="s">
        <v>6903</v>
      </c>
    </row>
    <row r="19" spans="1:3">
      <c r="A19" s="21" t="s">
        <v>15036</v>
      </c>
      <c r="B19" s="159" t="s">
        <v>6805</v>
      </c>
      <c r="C19" s="159" t="s">
        <v>6908</v>
      </c>
    </row>
    <row r="20" spans="1:3">
      <c r="A20" s="21" t="s">
        <v>15040</v>
      </c>
      <c r="B20" s="159" t="s">
        <v>6805</v>
      </c>
      <c r="C20" s="159" t="s">
        <v>6914</v>
      </c>
    </row>
  </sheetData>
  <autoFilter ref="A1:C20" xr:uid="{CBD79B71-7249-4578-8B06-B82D42152095}"/>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6" t="s">
        <v>70</v>
      </c>
      <c r="B1" s="958" t="s">
        <v>73</v>
      </c>
      <c r="C1" s="973" t="s">
        <v>3</v>
      </c>
      <c r="D1" s="958"/>
      <c r="E1" s="958"/>
      <c r="F1" s="958"/>
      <c r="G1" s="958"/>
      <c r="H1" s="958"/>
      <c r="I1" s="958"/>
      <c r="J1" s="958"/>
      <c r="K1" s="958"/>
      <c r="L1" s="958"/>
      <c r="M1" s="958"/>
      <c r="N1" s="958"/>
      <c r="O1" s="958"/>
      <c r="P1" s="958"/>
      <c r="Q1" s="958"/>
      <c r="R1" s="958"/>
      <c r="S1" s="958"/>
      <c r="T1" s="957" t="s">
        <v>23</v>
      </c>
      <c r="U1" s="972" t="s">
        <v>24</v>
      </c>
      <c r="V1" s="957" t="s">
        <v>74</v>
      </c>
      <c r="W1" s="974" t="s">
        <v>75</v>
      </c>
      <c r="X1" s="972" t="s">
        <v>25</v>
      </c>
      <c r="Y1" s="972" t="s">
        <v>26</v>
      </c>
      <c r="Z1" s="957" t="s">
        <v>27</v>
      </c>
      <c r="AA1" s="964" t="s">
        <v>76</v>
      </c>
      <c r="AB1" s="965" t="s">
        <v>77</v>
      </c>
      <c r="AC1" s="965" t="s">
        <v>78</v>
      </c>
      <c r="AD1" s="957" t="s">
        <v>28</v>
      </c>
      <c r="AE1" s="957" t="s">
        <v>29</v>
      </c>
      <c r="AF1" s="957" t="s">
        <v>79</v>
      </c>
      <c r="AG1" s="957" t="s">
        <v>30</v>
      </c>
      <c r="AH1" s="957" t="s">
        <v>31</v>
      </c>
      <c r="AI1" s="972" t="s">
        <v>32</v>
      </c>
      <c r="AJ1" s="957" t="s">
        <v>33</v>
      </c>
      <c r="AK1" s="957" t="s">
        <v>80</v>
      </c>
      <c r="AL1" s="972" t="s">
        <v>34</v>
      </c>
      <c r="AM1" s="957" t="s">
        <v>81</v>
      </c>
      <c r="AN1" s="957" t="s">
        <v>82</v>
      </c>
      <c r="AO1" s="957" t="s">
        <v>83</v>
      </c>
      <c r="AP1" s="957" t="s">
        <v>35</v>
      </c>
      <c r="AQ1" t="s">
        <v>4</v>
      </c>
      <c r="AS1" t="s">
        <v>5</v>
      </c>
      <c r="AU1" s="969" t="s">
        <v>84</v>
      </c>
      <c r="AV1" s="970"/>
      <c r="AW1" s="603" t="s">
        <v>85</v>
      </c>
      <c r="AX1" s="603" t="s">
        <v>86</v>
      </c>
    </row>
    <row r="2" spans="1:50" ht="13.25" customHeight="1">
      <c r="A2" s="966"/>
      <c r="B2" s="958"/>
      <c r="C2" s="971" t="s">
        <v>9</v>
      </c>
      <c r="D2" s="957" t="s">
        <v>87</v>
      </c>
      <c r="E2" s="957" t="s">
        <v>88</v>
      </c>
      <c r="F2" s="957" t="s">
        <v>10</v>
      </c>
      <c r="G2" s="957" t="s">
        <v>11</v>
      </c>
      <c r="H2" s="957" t="s">
        <v>89</v>
      </c>
      <c r="I2" s="957" t="s">
        <v>90</v>
      </c>
      <c r="J2" s="957" t="s">
        <v>14</v>
      </c>
      <c r="K2" s="957" t="s">
        <v>91</v>
      </c>
      <c r="L2" s="957" t="s">
        <v>15</v>
      </c>
      <c r="M2" s="957" t="s">
        <v>16</v>
      </c>
      <c r="N2" s="957" t="s">
        <v>17</v>
      </c>
      <c r="O2" s="963" t="s">
        <v>19617</v>
      </c>
      <c r="P2" s="963" t="s">
        <v>19618</v>
      </c>
      <c r="Q2" s="964" t="s">
        <v>20</v>
      </c>
      <c r="R2" s="965" t="s">
        <v>21</v>
      </c>
      <c r="S2" s="957" t="s">
        <v>22</v>
      </c>
      <c r="T2" s="957"/>
      <c r="U2" s="972"/>
      <c r="V2" s="957"/>
      <c r="W2" s="974"/>
      <c r="X2" s="972"/>
      <c r="Y2" s="972"/>
      <c r="Z2" s="957"/>
      <c r="AA2" s="965"/>
      <c r="AB2" s="965"/>
      <c r="AC2" s="965"/>
      <c r="AD2" s="957"/>
      <c r="AE2" s="957"/>
      <c r="AF2" s="957"/>
      <c r="AG2" s="957"/>
      <c r="AH2" s="957"/>
      <c r="AI2" s="972"/>
      <c r="AJ2" s="957"/>
      <c r="AK2" s="957"/>
      <c r="AL2" s="972"/>
      <c r="AM2" s="957"/>
      <c r="AN2" s="957"/>
      <c r="AO2" s="957"/>
      <c r="AP2" s="957"/>
      <c r="AQ2" s="967" t="s">
        <v>36</v>
      </c>
      <c r="AR2" s="957" t="s">
        <v>37</v>
      </c>
      <c r="AS2" s="957" t="s">
        <v>12156</v>
      </c>
      <c r="AT2" s="957" t="s">
        <v>12157</v>
      </c>
      <c r="AU2" s="959" t="s">
        <v>128</v>
      </c>
      <c r="AV2" s="961" t="s">
        <v>19616</v>
      </c>
      <c r="AW2" s="958" t="s">
        <v>92</v>
      </c>
      <c r="AX2" s="958" t="s">
        <v>93</v>
      </c>
    </row>
    <row r="3" spans="1:50" ht="41" customHeight="1">
      <c r="A3" s="966"/>
      <c r="B3" s="958"/>
      <c r="C3" s="971"/>
      <c r="D3" s="957"/>
      <c r="E3" s="957"/>
      <c r="F3" s="957"/>
      <c r="G3" s="957"/>
      <c r="H3" s="957"/>
      <c r="I3" s="957"/>
      <c r="J3" s="957"/>
      <c r="K3" s="957"/>
      <c r="L3" s="957"/>
      <c r="M3" s="957"/>
      <c r="N3" s="957"/>
      <c r="O3" s="963"/>
      <c r="P3" s="963"/>
      <c r="Q3" s="965"/>
      <c r="R3" s="965"/>
      <c r="S3" s="957"/>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57"/>
      <c r="AS3" s="957"/>
      <c r="AT3" s="958"/>
      <c r="AU3" s="960"/>
      <c r="AV3" s="962"/>
      <c r="AW3" s="958"/>
      <c r="AX3" s="958"/>
    </row>
    <row r="4" spans="1:50" s="5" customFormat="1">
      <c r="A4" s="604"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4"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4">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2022-03-30T05:28:35Z</dcterms:modified>
</cp:coreProperties>
</file>