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defaultThemeVersion="166925"/>
  <xr:revisionPtr revIDLastSave="0" documentId="13_ncr:1_{6CBD13A8-D806-4D0F-B021-96CE4EDAE7E7}" xr6:coauthVersionLast="36" xr6:coauthVersionMax="36" xr10:uidLastSave="{00000000-0000-0000-0000-000000000000}"/>
  <bookViews>
    <workbookView xWindow="0" yWindow="0" windowWidth="19200" windowHeight="7590" xr2:uid="{AF6582B6-4AF0-493C-BBE9-8772D3E8712C}"/>
  </bookViews>
  <sheets>
    <sheet name="電界強度計算表" sheetId="2" r:id="rId1"/>
    <sheet name="電界強度計算表(俯角減衰あり)"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7" i="1" l="1"/>
  <c r="P15" i="1"/>
  <c r="P18" i="1" l="1"/>
  <c r="N15" i="1"/>
  <c r="O15" i="1"/>
  <c r="M15" i="1"/>
  <c r="L15" i="1"/>
  <c r="K15" i="1"/>
  <c r="J15" i="1"/>
  <c r="I15" i="1"/>
  <c r="H15" i="1"/>
  <c r="G15" i="1"/>
  <c r="F15" i="1"/>
  <c r="E15" i="1"/>
  <c r="D15" i="1"/>
  <c r="C15" i="1"/>
  <c r="B15" i="1"/>
  <c r="O13" i="2"/>
  <c r="N13" i="2"/>
  <c r="M13" i="2"/>
  <c r="L13" i="2"/>
  <c r="K13" i="2"/>
  <c r="J13" i="2"/>
  <c r="I13" i="2"/>
  <c r="H13" i="2"/>
  <c r="G13" i="2"/>
  <c r="F13" i="2"/>
  <c r="E13" i="2"/>
  <c r="D13" i="2"/>
  <c r="C13" i="2"/>
  <c r="B13" i="2"/>
  <c r="O18" i="1" l="1"/>
  <c r="N18" i="1"/>
  <c r="L17" i="1"/>
  <c r="L19" i="1" s="1"/>
  <c r="L14" i="1"/>
  <c r="L12" i="1"/>
  <c r="P14" i="2"/>
  <c r="O14" i="2"/>
  <c r="N14" i="2"/>
  <c r="L11" i="2"/>
  <c r="L15" i="2" s="1"/>
  <c r="P13" i="2" l="1"/>
  <c r="P15" i="2" s="1"/>
  <c r="N15" i="2"/>
  <c r="B11" i="2"/>
  <c r="C11" i="2"/>
  <c r="D11" i="2"/>
  <c r="E11" i="2"/>
  <c r="F11" i="2"/>
  <c r="G11" i="2"/>
  <c r="H11" i="2"/>
  <c r="I11" i="2"/>
  <c r="I15" i="2" s="1"/>
  <c r="J11" i="2"/>
  <c r="K11" i="2"/>
  <c r="M11" i="2"/>
  <c r="N11" i="2"/>
  <c r="O11" i="2"/>
  <c r="P11" i="2"/>
  <c r="B15" i="2"/>
  <c r="C15" i="2"/>
  <c r="E15" i="2"/>
  <c r="J15" i="2"/>
  <c r="K15" i="2"/>
  <c r="C14" i="2"/>
  <c r="D14" i="2"/>
  <c r="E14" i="2"/>
  <c r="F14" i="2"/>
  <c r="G14" i="2"/>
  <c r="H14" i="2"/>
  <c r="I14" i="2"/>
  <c r="J14" i="2"/>
  <c r="K14" i="2"/>
  <c r="D15" i="2"/>
  <c r="F15" i="2"/>
  <c r="M15" i="2"/>
  <c r="O15" i="2" l="1"/>
  <c r="H15" i="2"/>
  <c r="G15" i="2"/>
  <c r="K18" i="1"/>
  <c r="J18" i="1"/>
  <c r="I18" i="1"/>
  <c r="H18" i="1"/>
  <c r="G18" i="1"/>
  <c r="F18" i="1"/>
  <c r="E18" i="1"/>
  <c r="D18" i="1"/>
  <c r="C18" i="1"/>
  <c r="P14" i="1"/>
  <c r="O14" i="1"/>
  <c r="N14" i="1"/>
  <c r="M14" i="1"/>
  <c r="K14" i="1"/>
  <c r="J14" i="1"/>
  <c r="I14" i="1"/>
  <c r="H14" i="1"/>
  <c r="G14" i="1"/>
  <c r="F14" i="1"/>
  <c r="E14" i="1"/>
  <c r="D14" i="1"/>
  <c r="C14" i="1"/>
  <c r="B14" i="1"/>
  <c r="P12" i="1"/>
  <c r="P17" i="1" s="1"/>
  <c r="O12" i="1"/>
  <c r="O17" i="1" s="1"/>
  <c r="N12" i="1"/>
  <c r="N17" i="1" s="1"/>
  <c r="N19" i="1" s="1"/>
  <c r="M12" i="1"/>
  <c r="M19" i="1" s="1"/>
  <c r="K12" i="1"/>
  <c r="K17" i="1" s="1"/>
  <c r="J12" i="1"/>
  <c r="J17" i="1" s="1"/>
  <c r="I12" i="1"/>
  <c r="I17" i="1" s="1"/>
  <c r="H12" i="1"/>
  <c r="H17" i="1" s="1"/>
  <c r="G12" i="1"/>
  <c r="G17" i="1" s="1"/>
  <c r="F12" i="1"/>
  <c r="F17" i="1" s="1"/>
  <c r="E12" i="1"/>
  <c r="E17" i="1" s="1"/>
  <c r="D12" i="1"/>
  <c r="D17" i="1" s="1"/>
  <c r="C12" i="1"/>
  <c r="C17" i="1" s="1"/>
  <c r="B12" i="1"/>
  <c r="B17" i="1" s="1"/>
  <c r="B19" i="1" s="1"/>
  <c r="I19" i="1" l="1"/>
  <c r="H19" i="1"/>
  <c r="J19" i="1"/>
  <c r="C19" i="1"/>
  <c r="K19" i="1"/>
  <c r="D19" i="1"/>
  <c r="E19" i="1"/>
  <c r="F19" i="1"/>
  <c r="O19" i="1"/>
  <c r="G19" i="1"/>
  <c r="P19" i="1"/>
</calcChain>
</file>

<file path=xl/sharedStrings.xml><?xml version="1.0" encoding="utf-8"?>
<sst xmlns="http://schemas.openxmlformats.org/spreadsheetml/2006/main" count="84" uniqueCount="39">
  <si>
    <t>周波数帯</t>
    <rPh sb="0" eb="3">
      <t>シュウハスウ</t>
    </rPh>
    <rPh sb="3" eb="4">
      <t>タイ</t>
    </rPh>
    <phoneticPr fontId="3"/>
  </si>
  <si>
    <t>1.9MHz帯</t>
    <rPh sb="6" eb="7">
      <t>タイ</t>
    </rPh>
    <phoneticPr fontId="3"/>
  </si>
  <si>
    <t>3.5MHz帯</t>
    <rPh sb="6" eb="7">
      <t>タイ</t>
    </rPh>
    <phoneticPr fontId="3"/>
  </si>
  <si>
    <t>3.8MHz帯</t>
    <rPh sb="6" eb="7">
      <t>タイ</t>
    </rPh>
    <phoneticPr fontId="3"/>
  </si>
  <si>
    <t>定格電力Ｐ［W］</t>
    <rPh sb="0" eb="2">
      <t>テイカク</t>
    </rPh>
    <rPh sb="2" eb="4">
      <t>デンリョク</t>
    </rPh>
    <phoneticPr fontId="3"/>
  </si>
  <si>
    <t>空中線直線距離Ｒ［m］</t>
    <rPh sb="0" eb="3">
      <t>クウチュウセン</t>
    </rPh>
    <rPh sb="3" eb="5">
      <t>チョクセン</t>
    </rPh>
    <rPh sb="5" eb="7">
      <t>キョリ</t>
    </rPh>
    <phoneticPr fontId="3"/>
  </si>
  <si>
    <t>空中線の形式</t>
    <rPh sb="0" eb="2">
      <t>クウチュウ</t>
    </rPh>
    <rPh sb="2" eb="3">
      <t>セン</t>
    </rPh>
    <rPh sb="4" eb="6">
      <t>ケイシキ</t>
    </rPh>
    <phoneticPr fontId="3"/>
  </si>
  <si>
    <t>俯角［°］</t>
    <rPh sb="0" eb="2">
      <t>フカク</t>
    </rPh>
    <phoneticPr fontId="3"/>
  </si>
  <si>
    <t>最小安全距離［m］</t>
    <rPh sb="0" eb="2">
      <t>サイショウ</t>
    </rPh>
    <rPh sb="2" eb="4">
      <t>アンゼン</t>
    </rPh>
    <rPh sb="4" eb="6">
      <t>キョリ</t>
    </rPh>
    <phoneticPr fontId="3"/>
  </si>
  <si>
    <t>算出電界強度 Ｅ［V/m］</t>
    <rPh sb="0" eb="1">
      <t>ザン</t>
    </rPh>
    <rPh sb="1" eb="2">
      <t>デ</t>
    </rPh>
    <rPh sb="2" eb="3">
      <t>デン</t>
    </rPh>
    <rPh sb="3" eb="4">
      <t>カイ</t>
    </rPh>
    <rPh sb="4" eb="5">
      <t>ツヨシ</t>
    </rPh>
    <rPh sb="5" eb="6">
      <t>ド</t>
    </rPh>
    <phoneticPr fontId="3"/>
  </si>
  <si>
    <r>
      <t>基準値</t>
    </r>
    <r>
      <rPr>
        <sz val="11"/>
        <color theme="1"/>
        <rFont val="游ゴシック"/>
        <family val="2"/>
        <charset val="128"/>
        <scheme val="minor"/>
      </rPr>
      <t xml:space="preserve"> </t>
    </r>
    <r>
      <rPr>
        <sz val="11"/>
        <rFont val="ＭＳ Ｐゴシック"/>
        <family val="3"/>
        <charset val="128"/>
      </rPr>
      <t>[</t>
    </r>
    <r>
      <rPr>
        <sz val="11"/>
        <color theme="1"/>
        <rFont val="游ゴシック"/>
        <family val="2"/>
        <charset val="128"/>
        <scheme val="minor"/>
      </rPr>
      <t>V/m</t>
    </r>
    <r>
      <rPr>
        <sz val="11"/>
        <rFont val="ＭＳ Ｐゴシック"/>
        <family val="3"/>
        <charset val="128"/>
      </rPr>
      <t>]</t>
    </r>
    <rPh sb="0" eb="3">
      <t>キジュンチ</t>
    </rPh>
    <phoneticPr fontId="3"/>
  </si>
  <si>
    <t>判　定</t>
    <rPh sb="0" eb="1">
      <t>ハン</t>
    </rPh>
    <rPh sb="2" eb="3">
      <t>サダム</t>
    </rPh>
    <phoneticPr fontId="3"/>
  </si>
  <si>
    <t>氏名：</t>
    <rPh sb="0" eb="2">
      <t>シメイ</t>
    </rPh>
    <phoneticPr fontId="3"/>
  </si>
  <si>
    <r>
      <t>作成年月日：　　　　</t>
    </r>
    <r>
      <rPr>
        <sz val="11"/>
        <color theme="1"/>
        <rFont val="ＭＳ Ｐゴシック"/>
        <family val="3"/>
        <charset val="128"/>
      </rPr>
      <t>　年　　　月　　　日</t>
    </r>
    <rPh sb="0" eb="2">
      <t>サクセイ</t>
    </rPh>
    <rPh sb="2" eb="4">
      <t>ネンゲツ</t>
    </rPh>
    <rPh sb="4" eb="5">
      <t>ビ</t>
    </rPh>
    <rPh sb="11" eb="12">
      <t>ネン</t>
    </rPh>
    <rPh sb="15" eb="16">
      <t>ガツ</t>
    </rPh>
    <rPh sb="19" eb="20">
      <t>ニチ</t>
    </rPh>
    <phoneticPr fontId="3"/>
  </si>
  <si>
    <t>コールサイン：</t>
    <phoneticPr fontId="3"/>
  </si>
  <si>
    <r>
      <t>空中線利得Ｇ［d</t>
    </r>
    <r>
      <rPr>
        <sz val="11"/>
        <color theme="1"/>
        <rFont val="游ゴシック"/>
        <family val="2"/>
        <charset val="128"/>
        <scheme val="minor"/>
      </rPr>
      <t>B</t>
    </r>
    <r>
      <rPr>
        <sz val="11"/>
        <rFont val="ＭＳ Ｐゴシック"/>
        <family val="3"/>
        <charset val="128"/>
      </rPr>
      <t>i］</t>
    </r>
    <r>
      <rPr>
        <sz val="8"/>
        <color rgb="FFFF0000"/>
        <rFont val="ＭＳ Ｐゴシック"/>
        <family val="3"/>
        <charset val="128"/>
      </rPr>
      <t>(絶対利得)</t>
    </r>
    <rPh sb="0" eb="3">
      <t>クウチュウセン</t>
    </rPh>
    <rPh sb="3" eb="5">
      <t>リトク</t>
    </rPh>
    <rPh sb="12" eb="16">
      <t>ゼッタイリトク</t>
    </rPh>
    <phoneticPr fontId="3"/>
  </si>
  <si>
    <r>
      <t>俯角減衰量［d</t>
    </r>
    <r>
      <rPr>
        <sz val="11"/>
        <color theme="1"/>
        <rFont val="游ゴシック"/>
        <family val="2"/>
        <charset val="128"/>
        <scheme val="minor"/>
      </rPr>
      <t>B</t>
    </r>
    <r>
      <rPr>
        <sz val="11"/>
        <rFont val="ＭＳ Ｐゴシック"/>
        <family val="3"/>
        <charset val="128"/>
      </rPr>
      <t>］</t>
    </r>
    <r>
      <rPr>
        <b/>
        <sz val="11"/>
        <rFont val="ＭＳ Ｐゴシック"/>
        <family val="3"/>
        <charset val="128"/>
      </rPr>
      <t>(注3)</t>
    </r>
    <rPh sb="0" eb="2">
      <t>フカク</t>
    </rPh>
    <rPh sb="2" eb="4">
      <t>ゲンスイ</t>
    </rPh>
    <rPh sb="4" eb="5">
      <t>リョウ</t>
    </rPh>
    <rPh sb="10" eb="11">
      <t>チュウ</t>
    </rPh>
    <phoneticPr fontId="3"/>
  </si>
  <si>
    <r>
      <t>空中線高［m］</t>
    </r>
    <r>
      <rPr>
        <b/>
        <sz val="11"/>
        <rFont val="ＭＳ Ｐゴシック"/>
        <family val="3"/>
        <charset val="128"/>
      </rPr>
      <t>(注4)</t>
    </r>
    <r>
      <rPr>
        <sz val="11"/>
        <rFont val="ＭＳ Ｐゴシック"/>
        <family val="3"/>
        <charset val="128"/>
      </rPr>
      <t xml:space="preserve">
</t>
    </r>
    <r>
      <rPr>
        <sz val="8"/>
        <color rgb="FFFF0000"/>
        <rFont val="ＭＳ Ｐゴシック"/>
        <family val="3"/>
        <charset val="128"/>
      </rPr>
      <t>(実際の空中線高より-2ｍの高さ)</t>
    </r>
    <rPh sb="0" eb="3">
      <t>クウチュウセン</t>
    </rPh>
    <rPh sb="3" eb="4">
      <t>タカ</t>
    </rPh>
    <rPh sb="8" eb="9">
      <t>チュウ</t>
    </rPh>
    <rPh sb="13" eb="15">
      <t>ジッサイ</t>
    </rPh>
    <rPh sb="16" eb="19">
      <t>クウチュウセン</t>
    </rPh>
    <rPh sb="19" eb="20">
      <t>コウ</t>
    </rPh>
    <rPh sb="26" eb="27">
      <t>タカ</t>
    </rPh>
    <phoneticPr fontId="3"/>
  </si>
  <si>
    <r>
      <t>空中線地上距離［m］</t>
    </r>
    <r>
      <rPr>
        <b/>
        <sz val="11"/>
        <rFont val="ＭＳ Ｐゴシック"/>
        <family val="3"/>
        <charset val="128"/>
      </rPr>
      <t>(注4)</t>
    </r>
    <rPh sb="0" eb="3">
      <t>クウチュウセン</t>
    </rPh>
    <rPh sb="3" eb="5">
      <t>チジョウ</t>
    </rPh>
    <rPh sb="5" eb="7">
      <t>キョリ</t>
    </rPh>
    <rPh sb="11" eb="12">
      <t>チュウ</t>
    </rPh>
    <phoneticPr fontId="3"/>
  </si>
  <si>
    <r>
      <t>強い反射物の有無</t>
    </r>
    <r>
      <rPr>
        <b/>
        <sz val="11"/>
        <rFont val="ＭＳ Ｐゴシック"/>
        <family val="3"/>
        <charset val="128"/>
      </rPr>
      <t>(注5)</t>
    </r>
    <rPh sb="0" eb="1">
      <t>ツヨ</t>
    </rPh>
    <rPh sb="2" eb="4">
      <t>ハンシャ</t>
    </rPh>
    <rPh sb="4" eb="5">
      <t>ブツ</t>
    </rPh>
    <rPh sb="6" eb="8">
      <t>ウム</t>
    </rPh>
    <rPh sb="9" eb="10">
      <t>チュウ</t>
    </rPh>
    <phoneticPr fontId="3"/>
  </si>
  <si>
    <t>近辺にビル等の強い反射物があれば「１」</t>
    <rPh sb="0" eb="2">
      <t>キンペン</t>
    </rPh>
    <rPh sb="5" eb="6">
      <t>トウ</t>
    </rPh>
    <rPh sb="7" eb="8">
      <t>ツヨ</t>
    </rPh>
    <rPh sb="9" eb="11">
      <t>ハンシャ</t>
    </rPh>
    <rPh sb="11" eb="12">
      <t>ブツ</t>
    </rPh>
    <phoneticPr fontId="2"/>
  </si>
  <si>
    <t>八木</t>
    <rPh sb="0" eb="2">
      <t>ヤギ</t>
    </rPh>
    <phoneticPr fontId="2"/>
  </si>
  <si>
    <t>注４　空中線地上距離［m］は、アンテナを地上に投影した地点から道路、隣家との境界線等までの距離としてください。
　　　空中線が回転する場合は回転を考慮し一番近い距離としてください。また、空中線の高さは実際の空中線高から２ｍを引いた値としてください。</t>
    <rPh sb="0" eb="1">
      <t>チュウ</t>
    </rPh>
    <rPh sb="3" eb="6">
      <t>クウチュウセン</t>
    </rPh>
    <rPh sb="6" eb="8">
      <t>チジョウ</t>
    </rPh>
    <rPh sb="27" eb="29">
      <t>チテン</t>
    </rPh>
    <rPh sb="59" eb="62">
      <t>クウチュウセン</t>
    </rPh>
    <rPh sb="63" eb="65">
      <t>カイテン</t>
    </rPh>
    <rPh sb="67" eb="69">
      <t>バアイ</t>
    </rPh>
    <rPh sb="70" eb="72">
      <t>カイテン</t>
    </rPh>
    <phoneticPr fontId="3"/>
  </si>
  <si>
    <t>俯角減衰量を考慮する場合のみ入力</t>
    <rPh sb="0" eb="2">
      <t>フカク</t>
    </rPh>
    <rPh sb="2" eb="4">
      <t>ゲンスイ</t>
    </rPh>
    <rPh sb="4" eb="5">
      <t>リョウ</t>
    </rPh>
    <rPh sb="6" eb="8">
      <t>コウリョ</t>
    </rPh>
    <rPh sb="10" eb="12">
      <t>バアイ</t>
    </rPh>
    <rPh sb="14" eb="16">
      <t>ニュウリョク</t>
    </rPh>
    <phoneticPr fontId="2"/>
  </si>
  <si>
    <t>絶対利得</t>
    <rPh sb="0" eb="2">
      <t>ゼッタイ</t>
    </rPh>
    <rPh sb="2" eb="4">
      <t>リトク</t>
    </rPh>
    <phoneticPr fontId="2"/>
  </si>
  <si>
    <r>
      <t>平均電力率</t>
    </r>
    <r>
      <rPr>
        <b/>
        <sz val="11"/>
        <rFont val="ＭＳ Ｐゴシック"/>
        <family val="3"/>
        <charset val="128"/>
      </rPr>
      <t>(注2)</t>
    </r>
    <r>
      <rPr>
        <sz val="11"/>
        <rFont val="ＭＳ Ｐゴシック"/>
        <family val="3"/>
        <charset val="128"/>
      </rPr>
      <t xml:space="preserve">
</t>
    </r>
    <r>
      <rPr>
        <sz val="8"/>
        <color rgb="FFFF0000"/>
        <rFont val="ＭＳ Ｐゴシック"/>
        <family val="3"/>
        <charset val="128"/>
      </rPr>
      <t>(A1A､J3E以外も発射可能な場合は「1」)</t>
    </r>
    <rPh sb="0" eb="2">
      <t>ヘイキン</t>
    </rPh>
    <rPh sb="2" eb="4">
      <t>デンリョク</t>
    </rPh>
    <rPh sb="4" eb="5">
      <t>リツ</t>
    </rPh>
    <rPh sb="6" eb="7">
      <t>チュウ</t>
    </rPh>
    <rPh sb="18" eb="20">
      <t>イガイ</t>
    </rPh>
    <rPh sb="21" eb="25">
      <t>ハッシャカノウ</t>
    </rPh>
    <rPh sb="26" eb="28">
      <t>バアイ</t>
    </rPh>
    <phoneticPr fontId="3"/>
  </si>
  <si>
    <t>実際の高さ-2m（空中線高が2m以下の場合は、実際の高さ）を入力</t>
    <rPh sb="0" eb="2">
      <t>ジッサイ</t>
    </rPh>
    <rPh sb="3" eb="4">
      <t>タカ</t>
    </rPh>
    <rPh sb="9" eb="12">
      <t>クウチュウセン</t>
    </rPh>
    <rPh sb="12" eb="13">
      <t>コウ</t>
    </rPh>
    <rPh sb="16" eb="18">
      <t>イカ</t>
    </rPh>
    <rPh sb="19" eb="21">
      <t>バアイ</t>
    </rPh>
    <rPh sb="23" eb="25">
      <t>ジッサイ</t>
    </rPh>
    <rPh sb="26" eb="27">
      <t>タカ</t>
    </rPh>
    <rPh sb="30" eb="32">
      <t>ニュウリョク</t>
    </rPh>
    <phoneticPr fontId="2"/>
  </si>
  <si>
    <t>A1A､J3E以外も発射可能な場合は「１」</t>
    <phoneticPr fontId="2"/>
  </si>
  <si>
    <r>
      <t>注１　</t>
    </r>
    <r>
      <rPr>
        <b/>
        <sz val="11"/>
        <color theme="1"/>
        <rFont val="ＭＳ ゴシック"/>
        <family val="3"/>
        <charset val="128"/>
      </rPr>
      <t>表中の数値は、ダミー値です。緑色のセル</t>
    </r>
    <r>
      <rPr>
        <sz val="11"/>
        <color theme="1"/>
        <rFont val="ＭＳ ゴシック"/>
        <family val="3"/>
        <charset val="128"/>
      </rPr>
      <t>にそれぞれ実測値等を入力してください。</t>
    </r>
    <r>
      <rPr>
        <b/>
        <sz val="11"/>
        <color theme="1"/>
        <rFont val="ＭＳ ゴシック"/>
        <family val="3"/>
        <charset val="128"/>
      </rPr>
      <t>その他のセルの数式は変更しないでください。</t>
    </r>
    <r>
      <rPr>
        <sz val="11"/>
        <color theme="1"/>
        <rFont val="ＭＳ ゴシック"/>
        <family val="3"/>
        <charset val="128"/>
      </rPr>
      <t xml:space="preserve">
　　　また、周波数帯は、適宜追加、削除してください。</t>
    </r>
    <rPh sb="0" eb="1">
      <t>チュウ</t>
    </rPh>
    <rPh sb="3" eb="4">
      <t>ヒョウ</t>
    </rPh>
    <rPh sb="4" eb="5">
      <t>チュウ</t>
    </rPh>
    <rPh sb="6" eb="8">
      <t>スウチ</t>
    </rPh>
    <rPh sb="13" eb="14">
      <t>チ</t>
    </rPh>
    <rPh sb="17" eb="19">
      <t>ミドリイロ</t>
    </rPh>
    <rPh sb="27" eb="29">
      <t>ジッソク</t>
    </rPh>
    <rPh sb="29" eb="30">
      <t>チ</t>
    </rPh>
    <rPh sb="30" eb="31">
      <t>トウ</t>
    </rPh>
    <rPh sb="32" eb="34">
      <t>ニュウリョク</t>
    </rPh>
    <rPh sb="43" eb="44">
      <t>タ</t>
    </rPh>
    <rPh sb="48" eb="50">
      <t>スウシキ</t>
    </rPh>
    <rPh sb="51" eb="53">
      <t>ヘンコウ</t>
    </rPh>
    <phoneticPr fontId="3"/>
  </si>
  <si>
    <r>
      <t>注２　平均電力率は、電波の型式がＡ１Ａの場合は「０．５」、Ｊ３Ｅの場合は「０．１６」</t>
    </r>
    <r>
      <rPr>
        <sz val="11"/>
        <color theme="1"/>
        <rFont val="ＭＳ ゴシック"/>
        <family val="3"/>
        <charset val="128"/>
      </rPr>
      <t>、それ以外の電波の型式(A3E、F1D、F3Eなど)は「１」
　　　（複数送信可能な場合は大きい数値）としてください。</t>
    </r>
    <rPh sb="0" eb="1">
      <t>チュウ</t>
    </rPh>
    <rPh sb="3" eb="5">
      <t>ヘイキン</t>
    </rPh>
    <rPh sb="5" eb="7">
      <t>デンリョク</t>
    </rPh>
    <rPh sb="7" eb="8">
      <t>リツ</t>
    </rPh>
    <rPh sb="10" eb="12">
      <t>デンパ</t>
    </rPh>
    <rPh sb="13" eb="15">
      <t>カタシキ</t>
    </rPh>
    <rPh sb="20" eb="22">
      <t>バアイ</t>
    </rPh>
    <rPh sb="33" eb="35">
      <t>バアイ</t>
    </rPh>
    <rPh sb="77" eb="79">
      <t>フクスウ</t>
    </rPh>
    <rPh sb="79" eb="81">
      <t>ソウシン</t>
    </rPh>
    <rPh sb="81" eb="83">
      <t>カノウ</t>
    </rPh>
    <rPh sb="84" eb="86">
      <t>バアイ</t>
    </rPh>
    <phoneticPr fontId="3"/>
  </si>
  <si>
    <r>
      <t>注５　Ｅ［V/m］</t>
    </r>
    <r>
      <rPr>
        <sz val="11"/>
        <rFont val="ＭＳ ゴシック"/>
        <family val="3"/>
        <charset val="128"/>
      </rPr>
      <t>は、大地反射係数（７６ＭＨｚ未満は「４」、７６ＭＨｚ以上は「２．５６」）を考慮します。また、電波発射源近辺にビル等、
　　　強い反射を生じさせる建造物がある場合は、強い反射物の有無欄に「１」を、ない場合は「０」を入力してください。</t>
    </r>
    <rPh sb="0" eb="1">
      <t>チュウ</t>
    </rPh>
    <rPh sb="11" eb="13">
      <t>ダイチ</t>
    </rPh>
    <rPh sb="13" eb="15">
      <t>ハンシャ</t>
    </rPh>
    <rPh sb="15" eb="17">
      <t>ケイスウ</t>
    </rPh>
    <rPh sb="35" eb="37">
      <t>イジョウ</t>
    </rPh>
    <rPh sb="46" eb="48">
      <t>コウリョ</t>
    </rPh>
    <rPh sb="55" eb="57">
      <t>デンパ</t>
    </rPh>
    <rPh sb="57" eb="59">
      <t>ハッシャ</t>
    </rPh>
    <rPh sb="59" eb="60">
      <t>ミナモト</t>
    </rPh>
    <rPh sb="60" eb="62">
      <t>キンペン</t>
    </rPh>
    <rPh sb="65" eb="66">
      <t>トウ</t>
    </rPh>
    <rPh sb="91" eb="92">
      <t>ツヨ</t>
    </rPh>
    <rPh sb="93" eb="95">
      <t>ハンシャ</t>
    </rPh>
    <rPh sb="95" eb="96">
      <t>モノ</t>
    </rPh>
    <rPh sb="97" eb="99">
      <t>ウム</t>
    </rPh>
    <phoneticPr fontId="3"/>
  </si>
  <si>
    <r>
      <t xml:space="preserve">基本式：Ｅ＝√（３７７０ </t>
    </r>
    <r>
      <rPr>
        <sz val="11"/>
        <rFont val="ＭＳ ゴシック"/>
        <family val="3"/>
        <charset val="128"/>
      </rPr>
      <t>Ｓ）[</t>
    </r>
    <r>
      <rPr>
        <sz val="11"/>
        <color theme="1"/>
        <rFont val="ＭＳ ゴシック"/>
        <family val="3"/>
        <charset val="128"/>
      </rPr>
      <t>V/m]</t>
    </r>
    <r>
      <rPr>
        <sz val="11"/>
        <rFont val="ＭＳ ゴシック"/>
        <family val="3"/>
        <charset val="128"/>
      </rPr>
      <t>　</t>
    </r>
    <rPh sb="0" eb="2">
      <t>キホン</t>
    </rPh>
    <rPh sb="2" eb="3">
      <t>シキ</t>
    </rPh>
    <phoneticPr fontId="3"/>
  </si>
  <si>
    <r>
      <t>但し、Ｓ［電力束密度］＝ＰＧＫ／４０πＲ</t>
    </r>
    <r>
      <rPr>
        <vertAlign val="superscript"/>
        <sz val="11"/>
        <rFont val="ＭＳ ゴシック"/>
        <family val="3"/>
        <charset val="128"/>
      </rPr>
      <t>２</t>
    </r>
    <r>
      <rPr>
        <sz val="11"/>
        <color theme="1"/>
        <rFont val="ＭＳ ゴシック"/>
        <family val="3"/>
        <charset val="128"/>
      </rPr>
      <t xml:space="preserve"> [mW/c</t>
    </r>
    <r>
      <rPr>
        <sz val="11"/>
        <rFont val="ＭＳ ゴシック"/>
        <family val="3"/>
        <charset val="128"/>
      </rPr>
      <t>㎡</t>
    </r>
    <r>
      <rPr>
        <sz val="11"/>
        <color theme="1"/>
        <rFont val="ＭＳ ゴシック"/>
        <family val="3"/>
        <charset val="128"/>
      </rPr>
      <t>]</t>
    </r>
    <r>
      <rPr>
        <sz val="11"/>
        <rFont val="ＭＳ ゴシック"/>
        <family val="3"/>
        <charset val="128"/>
      </rPr>
      <t>　　</t>
    </r>
    <rPh sb="5" eb="7">
      <t>デンリョク</t>
    </rPh>
    <rPh sb="7" eb="8">
      <t>ソク</t>
    </rPh>
    <rPh sb="8" eb="10">
      <t>ミツド</t>
    </rPh>
    <phoneticPr fontId="3"/>
  </si>
  <si>
    <t>Ｐ＝空中線電力［Ｗ]　Ｇ＝空中線利得［真値］　Ｋ＝反射係数　Ｒ＝空中線までの直線距離 [ｍ]</t>
    <phoneticPr fontId="2"/>
  </si>
  <si>
    <r>
      <t>給電線損［d</t>
    </r>
    <r>
      <rPr>
        <sz val="11"/>
        <color theme="1"/>
        <rFont val="游ゴシック"/>
        <family val="2"/>
        <charset val="128"/>
        <scheme val="minor"/>
      </rPr>
      <t>B</t>
    </r>
    <r>
      <rPr>
        <sz val="11"/>
        <rFont val="ＭＳ Ｐゴシック"/>
        <family val="3"/>
        <charset val="128"/>
      </rPr>
      <t>］</t>
    </r>
    <r>
      <rPr>
        <sz val="8"/>
        <color rgb="FFFF0000"/>
        <rFont val="ＭＳ Ｐゴシック"/>
        <family val="3"/>
        <charset val="128"/>
      </rPr>
      <t>(マイナスは不要)</t>
    </r>
    <rPh sb="0" eb="2">
      <t>キュウデン</t>
    </rPh>
    <rPh sb="2" eb="3">
      <t>セン</t>
    </rPh>
    <rPh sb="3" eb="4">
      <t>ゾン</t>
    </rPh>
    <rPh sb="14" eb="16">
      <t>フヨウ</t>
    </rPh>
    <phoneticPr fontId="3"/>
  </si>
  <si>
    <t>マイナスは不要</t>
    <rPh sb="5" eb="7">
      <t>フヨウ</t>
    </rPh>
    <phoneticPr fontId="2"/>
  </si>
  <si>
    <r>
      <t>注３　</t>
    </r>
    <r>
      <rPr>
        <b/>
        <sz val="11"/>
        <rFont val="ＭＳ ゴシック"/>
        <family val="3"/>
        <charset val="128"/>
      </rPr>
      <t>ビームアンテナを使用して俯角減衰量を考慮する場合は「強度確認表(俯角減衰量あり)」を使用してください。</t>
    </r>
    <r>
      <rPr>
        <sz val="11"/>
        <rFont val="ＭＳ ゴシック"/>
        <family val="3"/>
        <charset val="128"/>
      </rPr>
      <t xml:space="preserve">
　　　俯角減衰量を考慮した場合は、その根拠となる「垂直面指向特性の資料」と「平面図」「立面図」を添付してください。
　　　また、短縮アンテナを使用する場合は、エレメントの長さ、空中線利得が記載された取説等の当該箇所のコピーを添付して下さい。</t>
    </r>
    <rPh sb="0" eb="1">
      <t>チュウ</t>
    </rPh>
    <rPh sb="11" eb="13">
      <t>シヨウ</t>
    </rPh>
    <rPh sb="25" eb="27">
      <t>バアイ</t>
    </rPh>
    <rPh sb="29" eb="34">
      <t>キョウドカクニンヒョウ</t>
    </rPh>
    <rPh sb="35" eb="40">
      <t>フカクゲンスイリョウ</t>
    </rPh>
    <rPh sb="45" eb="47">
      <t>シヨウ</t>
    </rPh>
    <rPh sb="88" eb="90">
      <t>シリョウ</t>
    </rPh>
    <rPh sb="93" eb="96">
      <t>ヘイメンズ</t>
    </rPh>
    <rPh sb="98" eb="101">
      <t>リツメンズ</t>
    </rPh>
    <rPh sb="103" eb="105">
      <t>テンプ</t>
    </rPh>
    <phoneticPr fontId="3"/>
  </si>
  <si>
    <t>注３　ビームアンテナの場合は、俯角減衰量を考慮することが出来ます。
　　　俯角減衰量を考慮した場合は、その根拠となる「垂直面指向特性の資料」と「平面図」「立面図」を添付してください。
　　　また、短縮アンテナを使用する場合は、エレメントの長さ、空中線利得が記載された取説等の当該箇所のコピーを添付して下さい。</t>
    <rPh sb="0" eb="1">
      <t>チュウ</t>
    </rPh>
    <rPh sb="67" eb="69">
      <t>シリョウ</t>
    </rPh>
    <rPh sb="72" eb="75">
      <t>ヘイメンズ</t>
    </rPh>
    <rPh sb="77" eb="80">
      <t>リツメンズ</t>
    </rPh>
    <rPh sb="82" eb="84">
      <t>テンプ</t>
    </rPh>
    <phoneticPr fontId="3"/>
  </si>
  <si>
    <t>電 波 防 護 指 針 に 基 づ く 電 界 強 度 計 算 表　（アマチュア用）</t>
    <rPh sb="0" eb="1">
      <t>デン</t>
    </rPh>
    <rPh sb="2" eb="3">
      <t>ナミ</t>
    </rPh>
    <rPh sb="4" eb="5">
      <t>ボウ</t>
    </rPh>
    <rPh sb="6" eb="7">
      <t>ユズル</t>
    </rPh>
    <rPh sb="8" eb="9">
      <t>ユビ</t>
    </rPh>
    <rPh sb="10" eb="11">
      <t>ハリ</t>
    </rPh>
    <rPh sb="14" eb="15">
      <t>モト</t>
    </rPh>
    <rPh sb="20" eb="21">
      <t>デン</t>
    </rPh>
    <rPh sb="22" eb="23">
      <t>カイ</t>
    </rPh>
    <rPh sb="24" eb="25">
      <t>ツヨシ</t>
    </rPh>
    <rPh sb="26" eb="27">
      <t>ド</t>
    </rPh>
    <rPh sb="28" eb="29">
      <t>ケイ</t>
    </rPh>
    <rPh sb="30" eb="31">
      <t>サン</t>
    </rPh>
    <rPh sb="32" eb="33">
      <t>ヒョウ</t>
    </rPh>
    <rPh sb="40" eb="41">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</si>
</sst>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quot;M&quot;"/>
    <numFmt numFmtId="177" formatCode="#.#\ &quot;MHz帯&quot;"/>
    <numFmt numFmtId="178" formatCode="#\ &quot;MHz帯&quot;"/>
    <numFmt numFmtId="179" formatCode="0.00_ "/>
    <numFmt numFmtId="180" formatCode="0_);[Red]\(0\)"/>
    <numFmt numFmtId="181" formatCode="0_ "/>
    <numFmt numFmtId="182" formatCode="0.00_);[Red]\(0.00\)"/>
    <numFmt numFmtId="183" formatCode="0.0_ "/>
    <numFmt numFmtId="184" formatCode="0.0_);[Red]\(0.0\)"/>
  </numFmts>
  <fonts count="21" x14ac:knownFonts="1">
    <font>
      <sz val="11"/>
      <color theme="1"/>
      <name val="游ゴシック"/>
      <family val="2"/>
      <charset val="128"/>
      <scheme val="minor"/>
    </font>
    <font>
      <sz val="11"/>
      <color rgb="FF006100"/>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1"/>
      <color theme="1"/>
      <name val="ＭＳ Ｐゴシック"/>
      <family val="3"/>
      <charset val="128"/>
    </font>
    <font>
      <sz val="10"/>
      <name val="ＭＳ Ｐゴシック"/>
      <family val="3"/>
      <charset val="128"/>
    </font>
    <font>
      <sz val="11"/>
      <color rgb="FFFF0000"/>
      <name val="ＭＳ Ｐゴシック"/>
      <family val="3"/>
      <charset val="128"/>
    </font>
    <font>
      <sz val="11"/>
      <color theme="1"/>
      <name val="游ゴシック"/>
      <family val="2"/>
      <charset val="128"/>
      <scheme val="minor"/>
    </font>
    <font>
      <sz val="11"/>
      <color theme="1"/>
      <name val="游ゴシック"/>
      <family val="3"/>
      <charset val="128"/>
      <scheme val="minor"/>
    </font>
    <font>
      <sz val="9"/>
      <color theme="1"/>
      <name val="游ゴシック"/>
      <family val="3"/>
      <charset val="128"/>
      <scheme val="minor"/>
    </font>
    <font>
      <sz val="8"/>
      <color rgb="FFFF0000"/>
      <name val="ＭＳ Ｐゴシック"/>
      <family val="3"/>
      <charset val="128"/>
    </font>
    <font>
      <b/>
      <sz val="11"/>
      <name val="ＭＳ Ｐゴシック"/>
      <family val="3"/>
      <charset val="128"/>
    </font>
    <font>
      <sz val="11"/>
      <color theme="1"/>
      <name val="ＭＳ ゴシック"/>
      <family val="3"/>
      <charset val="128"/>
    </font>
    <font>
      <b/>
      <sz val="11"/>
      <color theme="1"/>
      <name val="ＭＳ ゴシック"/>
      <family val="3"/>
      <charset val="128"/>
    </font>
    <font>
      <sz val="11"/>
      <name val="ＭＳ ゴシック"/>
      <family val="3"/>
      <charset val="128"/>
    </font>
    <font>
      <vertAlign val="superscrip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CCFF99"/>
        <bgColor indexed="64"/>
      </patternFill>
    </fill>
    <fill>
      <patternFill patternType="solid">
        <fgColor indexed="47"/>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1" fillId="2" borderId="0" applyNumberFormat="0" applyBorder="0" applyAlignment="0" applyProtection="0">
      <alignment vertical="center"/>
    </xf>
  </cellStyleXfs>
  <cellXfs count="107">
    <xf numFmtId="0" fontId="0" fillId="0" borderId="0" xfId="0">
      <alignment vertical="center"/>
    </xf>
    <xf numFmtId="0" fontId="4" fillId="0" borderId="0" xfId="0" applyFont="1" applyBorder="1" applyProtection="1">
      <alignment vertical="center"/>
    </xf>
    <xf numFmtId="0" fontId="4" fillId="3" borderId="0" xfId="0" applyFont="1" applyFill="1" applyBorder="1" applyAlignment="1" applyProtection="1">
      <alignment horizontal="left" vertical="center"/>
    </xf>
    <xf numFmtId="176" fontId="4" fillId="0" borderId="1" xfId="0" applyNumberFormat="1" applyFont="1" applyBorder="1" applyAlignment="1" applyProtection="1">
      <alignment horizontal="center" vertical="center" wrapText="1"/>
    </xf>
    <xf numFmtId="177" fontId="6" fillId="0" borderId="12" xfId="0" applyNumberFormat="1" applyFont="1" applyBorder="1" applyAlignment="1" applyProtection="1">
      <alignment horizontal="center" vertical="center"/>
    </xf>
    <xf numFmtId="177" fontId="6" fillId="0" borderId="13" xfId="0" applyNumberFormat="1" applyFont="1" applyFill="1" applyBorder="1" applyAlignment="1" applyProtection="1">
      <alignment horizontal="center" vertical="center"/>
    </xf>
    <xf numFmtId="177" fontId="6" fillId="0" borderId="14" xfId="0" applyNumberFormat="1" applyFont="1" applyFill="1" applyBorder="1" applyAlignment="1" applyProtection="1">
      <alignment horizontal="center" vertical="center"/>
    </xf>
    <xf numFmtId="178" fontId="6" fillId="0" borderId="13" xfId="0" applyNumberFormat="1" applyFont="1" applyFill="1" applyBorder="1" applyAlignment="1" applyProtection="1">
      <alignment horizontal="center" vertical="center"/>
    </xf>
    <xf numFmtId="178" fontId="6" fillId="0" borderId="13" xfId="0" applyNumberFormat="1" applyFont="1" applyBorder="1" applyAlignment="1" applyProtection="1">
      <alignment horizontal="center" vertical="center"/>
    </xf>
    <xf numFmtId="178" fontId="7" fillId="0" borderId="14" xfId="0" applyNumberFormat="1" applyFont="1" applyBorder="1" applyAlignment="1" applyProtection="1">
      <alignment horizontal="center" vertical="center"/>
    </xf>
    <xf numFmtId="178" fontId="7" fillId="0" borderId="13" xfId="0" applyNumberFormat="1" applyFont="1" applyBorder="1" applyAlignment="1" applyProtection="1">
      <alignment horizontal="center" vertical="center"/>
    </xf>
    <xf numFmtId="178" fontId="7" fillId="0" borderId="15" xfId="0" applyNumberFormat="1" applyFont="1" applyBorder="1" applyAlignment="1" applyProtection="1">
      <alignment horizontal="center" vertical="center"/>
    </xf>
    <xf numFmtId="176" fontId="4" fillId="0" borderId="0" xfId="0" applyNumberFormat="1" applyFont="1" applyBorder="1" applyProtection="1">
      <alignment vertical="center"/>
    </xf>
    <xf numFmtId="180" fontId="8" fillId="4" borderId="16" xfId="0" applyNumberFormat="1" applyFont="1" applyFill="1" applyBorder="1" applyProtection="1">
      <alignment vertical="center"/>
    </xf>
    <xf numFmtId="181" fontId="8" fillId="4" borderId="17" xfId="0" applyNumberFormat="1" applyFont="1" applyFill="1" applyBorder="1" applyProtection="1">
      <alignment vertical="center"/>
    </xf>
    <xf numFmtId="180" fontId="8" fillId="4" borderId="17" xfId="0" applyNumberFormat="1" applyFont="1" applyFill="1" applyBorder="1" applyProtection="1">
      <alignment vertical="center"/>
    </xf>
    <xf numFmtId="181" fontId="8" fillId="4" borderId="18" xfId="0" applyNumberFormat="1" applyFont="1" applyFill="1" applyBorder="1" applyProtection="1">
      <alignment vertical="center"/>
    </xf>
    <xf numFmtId="181" fontId="8" fillId="4" borderId="19" xfId="0" applyNumberFormat="1" applyFont="1" applyFill="1" applyBorder="1" applyProtection="1">
      <alignment vertical="center"/>
    </xf>
    <xf numFmtId="0" fontId="4" fillId="0" borderId="0" xfId="0" applyFont="1" applyFill="1" applyBorder="1" applyProtection="1">
      <alignment vertical="center"/>
    </xf>
    <xf numFmtId="182" fontId="8" fillId="4" borderId="21" xfId="0" applyNumberFormat="1" applyFont="1" applyFill="1" applyBorder="1" applyProtection="1">
      <alignment vertical="center"/>
    </xf>
    <xf numFmtId="179" fontId="8" fillId="4" borderId="22" xfId="0" applyNumberFormat="1" applyFont="1" applyFill="1" applyBorder="1" applyProtection="1">
      <alignment vertical="center"/>
    </xf>
    <xf numFmtId="179" fontId="8" fillId="4" borderId="23" xfId="0" applyNumberFormat="1" applyFont="1" applyFill="1" applyBorder="1" applyProtection="1">
      <alignment vertical="center"/>
    </xf>
    <xf numFmtId="179" fontId="8" fillId="4" borderId="21" xfId="0" applyNumberFormat="1" applyFont="1" applyFill="1" applyBorder="1" applyProtection="1">
      <alignment vertical="center"/>
    </xf>
    <xf numFmtId="182" fontId="4" fillId="0" borderId="0" xfId="0" applyNumberFormat="1" applyFont="1" applyBorder="1" applyProtection="1">
      <alignment vertical="center"/>
    </xf>
    <xf numFmtId="179" fontId="8" fillId="4" borderId="22" xfId="0" applyNumberFormat="1" applyFont="1" applyFill="1" applyBorder="1" applyAlignment="1" applyProtection="1">
      <alignment vertical="center" wrapText="1"/>
    </xf>
    <xf numFmtId="179" fontId="8" fillId="4" borderId="24" xfId="0" applyNumberFormat="1" applyFont="1" applyFill="1" applyBorder="1" applyProtection="1">
      <alignment vertical="center"/>
    </xf>
    <xf numFmtId="180" fontId="8" fillId="4" borderId="26" xfId="0" applyNumberFormat="1" applyFont="1" applyFill="1" applyBorder="1" applyProtection="1">
      <alignment vertical="center"/>
    </xf>
    <xf numFmtId="0" fontId="8" fillId="4" borderId="27" xfId="0" applyFont="1" applyFill="1" applyBorder="1" applyProtection="1">
      <alignment vertical="center"/>
    </xf>
    <xf numFmtId="0" fontId="8" fillId="4" borderId="28" xfId="0" applyFont="1" applyFill="1" applyBorder="1" applyProtection="1">
      <alignment vertical="center"/>
    </xf>
    <xf numFmtId="182" fontId="8" fillId="4" borderId="16" xfId="0" applyNumberFormat="1" applyFont="1" applyFill="1" applyBorder="1" applyProtection="1">
      <alignment vertical="center"/>
    </xf>
    <xf numFmtId="182" fontId="8" fillId="4" borderId="17" xfId="0" applyNumberFormat="1" applyFont="1" applyFill="1" applyBorder="1" applyProtection="1">
      <alignment vertical="center"/>
    </xf>
    <xf numFmtId="182" fontId="8" fillId="4" borderId="19" xfId="0" applyNumberFormat="1" applyFont="1" applyFill="1" applyBorder="1" applyProtection="1">
      <alignment vertical="center"/>
    </xf>
    <xf numFmtId="182" fontId="8" fillId="4" borderId="22" xfId="0" applyNumberFormat="1" applyFont="1" applyFill="1" applyBorder="1" applyProtection="1">
      <alignment vertical="center"/>
    </xf>
    <xf numFmtId="182" fontId="8" fillId="4" borderId="23" xfId="0" applyNumberFormat="1" applyFont="1" applyFill="1" applyBorder="1" applyProtection="1">
      <alignment vertical="center"/>
    </xf>
    <xf numFmtId="182" fontId="4" fillId="0" borderId="29" xfId="0" applyNumberFormat="1" applyFont="1" applyFill="1" applyBorder="1" applyAlignment="1" applyProtection="1">
      <alignment vertical="center" wrapText="1"/>
    </xf>
    <xf numFmtId="182" fontId="4" fillId="0" borderId="30" xfId="0" applyNumberFormat="1" applyFont="1" applyFill="1" applyBorder="1" applyAlignment="1" applyProtection="1">
      <alignment vertical="center" wrapText="1"/>
    </xf>
    <xf numFmtId="182" fontId="4" fillId="0" borderId="31" xfId="0" applyNumberFormat="1" applyFont="1" applyFill="1" applyBorder="1" applyAlignment="1" applyProtection="1">
      <alignment vertical="center" wrapText="1"/>
    </xf>
    <xf numFmtId="182" fontId="4" fillId="0" borderId="32" xfId="0" applyNumberFormat="1" applyFont="1" applyFill="1" applyBorder="1" applyAlignment="1" applyProtection="1">
      <alignment vertical="center" wrapText="1"/>
    </xf>
    <xf numFmtId="182" fontId="4" fillId="0" borderId="0" xfId="0" applyNumberFormat="1" applyFont="1" applyFill="1" applyBorder="1" applyAlignment="1" applyProtection="1">
      <alignment vertical="center" wrapText="1"/>
    </xf>
    <xf numFmtId="182" fontId="0" fillId="4" borderId="16" xfId="0" applyNumberFormat="1" applyFont="1" applyFill="1" applyBorder="1" applyAlignment="1" applyProtection="1">
      <alignment horizontal="center" vertical="center"/>
    </xf>
    <xf numFmtId="182" fontId="0" fillId="4" borderId="17" xfId="0" applyNumberFormat="1" applyFont="1" applyFill="1" applyBorder="1" applyAlignment="1" applyProtection="1">
      <alignment horizontal="center" vertical="center"/>
    </xf>
    <xf numFmtId="182" fontId="0" fillId="4" borderId="19" xfId="0" applyNumberFormat="1" applyFont="1" applyFill="1" applyBorder="1" applyAlignment="1" applyProtection="1">
      <alignment horizontal="center" vertical="center"/>
    </xf>
    <xf numFmtId="182" fontId="4" fillId="0" borderId="21" xfId="0" applyNumberFormat="1" applyFont="1" applyFill="1" applyBorder="1" applyProtection="1">
      <alignment vertical="center"/>
    </xf>
    <xf numFmtId="184" fontId="4" fillId="0" borderId="22" xfId="0" applyNumberFormat="1" applyFont="1" applyFill="1" applyBorder="1" applyProtection="1">
      <alignment vertical="center"/>
    </xf>
    <xf numFmtId="184" fontId="4" fillId="0" borderId="24" xfId="0" applyNumberFormat="1" applyFont="1" applyFill="1" applyBorder="1" applyProtection="1">
      <alignment vertical="center"/>
    </xf>
    <xf numFmtId="184" fontId="4" fillId="0" borderId="23" xfId="0" applyNumberFormat="1" applyFont="1" applyFill="1" applyBorder="1" applyProtection="1">
      <alignment vertical="center"/>
    </xf>
    <xf numFmtId="182" fontId="4" fillId="0" borderId="26" xfId="0" applyNumberFormat="1" applyFont="1" applyFill="1" applyBorder="1" applyProtection="1">
      <alignment vertical="center"/>
    </xf>
    <xf numFmtId="182" fontId="4" fillId="0" borderId="31" xfId="0" applyNumberFormat="1" applyFont="1" applyFill="1" applyBorder="1" applyProtection="1">
      <alignment vertical="center"/>
    </xf>
    <xf numFmtId="182" fontId="4" fillId="0" borderId="30" xfId="0" applyNumberFormat="1" applyFont="1" applyFill="1" applyBorder="1" applyProtection="1">
      <alignment vertical="center"/>
    </xf>
    <xf numFmtId="182" fontId="4" fillId="0" borderId="33" xfId="0" applyNumberFormat="1" applyFont="1" applyFill="1" applyBorder="1" applyProtection="1">
      <alignment vertical="center"/>
    </xf>
    <xf numFmtId="182" fontId="4" fillId="0" borderId="32" xfId="0" applyNumberFormat="1" applyFont="1" applyFill="1" applyBorder="1" applyProtection="1">
      <alignment vertical="center"/>
    </xf>
    <xf numFmtId="184" fontId="4" fillId="0" borderId="0" xfId="0" applyNumberFormat="1" applyFont="1" applyFill="1" applyBorder="1" applyProtection="1">
      <alignment vertical="center"/>
    </xf>
    <xf numFmtId="180" fontId="4" fillId="4" borderId="35" xfId="0" applyNumberFormat="1" applyFont="1" applyFill="1" applyBorder="1" applyProtection="1">
      <alignment vertical="center"/>
    </xf>
    <xf numFmtId="180" fontId="4" fillId="4" borderId="36" xfId="0" applyNumberFormat="1" applyFont="1" applyFill="1" applyBorder="1" applyProtection="1">
      <alignment vertical="center"/>
    </xf>
    <xf numFmtId="180" fontId="4" fillId="4" borderId="37" xfId="0" applyNumberFormat="1" applyFont="1" applyFill="1" applyBorder="1" applyProtection="1">
      <alignment vertical="center"/>
    </xf>
    <xf numFmtId="179" fontId="9" fillId="5" borderId="3" xfId="0" applyNumberFormat="1" applyFont="1" applyFill="1" applyBorder="1" applyAlignment="1" applyProtection="1">
      <alignment horizontal="center" vertical="center" wrapText="1"/>
    </xf>
    <xf numFmtId="182" fontId="4" fillId="5" borderId="16" xfId="0" applyNumberFormat="1" applyFont="1" applyFill="1" applyBorder="1" applyProtection="1">
      <alignment vertical="center"/>
    </xf>
    <xf numFmtId="182" fontId="4" fillId="5" borderId="17" xfId="0" applyNumberFormat="1" applyFont="1" applyFill="1" applyBorder="1" applyProtection="1">
      <alignment vertical="center"/>
    </xf>
    <xf numFmtId="182" fontId="4" fillId="5" borderId="4" xfId="0" applyNumberFormat="1" applyFont="1" applyFill="1" applyBorder="1" applyProtection="1">
      <alignment vertical="center"/>
    </xf>
    <xf numFmtId="182" fontId="4" fillId="5" borderId="19" xfId="0" applyNumberFormat="1" applyFont="1" applyFill="1" applyBorder="1" applyProtection="1">
      <alignment vertical="center"/>
    </xf>
    <xf numFmtId="182" fontId="4" fillId="0" borderId="20" xfId="0" applyNumberFormat="1" applyFont="1" applyFill="1" applyBorder="1" applyAlignment="1" applyProtection="1">
      <alignment horizontal="center" vertical="center" wrapText="1"/>
    </xf>
    <xf numFmtId="182" fontId="4" fillId="0" borderId="22" xfId="0" applyNumberFormat="1" applyFont="1" applyFill="1" applyBorder="1" applyProtection="1">
      <alignment vertical="center"/>
    </xf>
    <xf numFmtId="182" fontId="4" fillId="0" borderId="24" xfId="0" applyNumberFormat="1" applyFont="1" applyFill="1" applyBorder="1" applyProtection="1">
      <alignment vertical="center"/>
    </xf>
    <xf numFmtId="182" fontId="4" fillId="0" borderId="23" xfId="0" applyNumberFormat="1" applyFont="1" applyFill="1" applyBorder="1" applyProtection="1">
      <alignment vertical="center"/>
    </xf>
    <xf numFmtId="182" fontId="4" fillId="5" borderId="8" xfId="0" applyNumberFormat="1" applyFont="1" applyFill="1" applyBorder="1" applyAlignment="1" applyProtection="1">
      <alignment horizontal="center" vertical="center" wrapText="1"/>
    </xf>
    <xf numFmtId="182" fontId="4" fillId="5" borderId="29" xfId="0" applyNumberFormat="1" applyFont="1" applyFill="1" applyBorder="1" applyAlignment="1" applyProtection="1">
      <alignment horizontal="center" vertical="center"/>
    </xf>
    <xf numFmtId="182" fontId="4" fillId="5" borderId="30" xfId="0" applyNumberFormat="1" applyFont="1" applyFill="1" applyBorder="1" applyAlignment="1" applyProtection="1">
      <alignment horizontal="center" vertical="center"/>
    </xf>
    <xf numFmtId="182" fontId="4" fillId="5" borderId="31" xfId="0" applyNumberFormat="1" applyFont="1" applyFill="1" applyBorder="1" applyAlignment="1" applyProtection="1">
      <alignment horizontal="center" vertical="center"/>
    </xf>
    <xf numFmtId="182" fontId="4" fillId="5" borderId="32" xfId="0" applyNumberFormat="1"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10" fillId="0" borderId="2" xfId="0" applyFont="1" applyBorder="1" applyAlignment="1" applyProtection="1">
      <alignment horizontal="left" vertical="center"/>
    </xf>
    <xf numFmtId="0" fontId="10" fillId="0" borderId="2" xfId="0" applyFont="1" applyBorder="1" applyAlignment="1" applyProtection="1">
      <alignment vertical="center"/>
    </xf>
    <xf numFmtId="0" fontId="0" fillId="0" borderId="0" xfId="0" applyFont="1" applyBorder="1" applyProtection="1">
      <alignment vertical="center"/>
    </xf>
    <xf numFmtId="0" fontId="4" fillId="0" borderId="0" xfId="0" applyFont="1" applyBorder="1" applyAlignment="1" applyProtection="1">
      <alignment horizontal="left" vertical="center"/>
    </xf>
    <xf numFmtId="179" fontId="4" fillId="0" borderId="0" xfId="0" applyNumberFormat="1" applyFont="1" applyBorder="1" applyProtection="1">
      <alignment vertical="center"/>
    </xf>
    <xf numFmtId="0" fontId="0" fillId="3" borderId="0" xfId="0" applyFont="1" applyFill="1" applyBorder="1" applyAlignment="1" applyProtection="1">
      <alignment horizontal="left" vertical="center"/>
    </xf>
    <xf numFmtId="179" fontId="4" fillId="4" borderId="3" xfId="0" applyNumberFormat="1" applyFont="1" applyFill="1" applyBorder="1" applyAlignment="1" applyProtection="1">
      <alignment horizontal="center" vertical="center" wrapText="1"/>
    </xf>
    <xf numFmtId="179" fontId="4" fillId="4" borderId="20" xfId="0" applyNumberFormat="1" applyFont="1" applyFill="1" applyBorder="1" applyAlignment="1" applyProtection="1">
      <alignment horizontal="center" vertical="center" wrapText="1"/>
    </xf>
    <xf numFmtId="182" fontId="4" fillId="4" borderId="20" xfId="0" applyNumberFormat="1" applyFont="1" applyFill="1" applyBorder="1" applyAlignment="1" applyProtection="1">
      <alignment horizontal="center" vertical="center" wrapText="1"/>
    </xf>
    <xf numFmtId="179" fontId="4" fillId="4" borderId="25" xfId="0" applyNumberFormat="1" applyFont="1" applyFill="1" applyBorder="1" applyAlignment="1" applyProtection="1">
      <alignment horizontal="center" vertical="center" wrapText="1"/>
    </xf>
    <xf numFmtId="183" fontId="4" fillId="4" borderId="3" xfId="0" applyNumberFormat="1" applyFont="1" applyFill="1" applyBorder="1" applyAlignment="1" applyProtection="1">
      <alignment horizontal="center" vertical="center" wrapText="1"/>
    </xf>
    <xf numFmtId="0" fontId="4" fillId="4" borderId="20" xfId="0" applyFont="1" applyFill="1" applyBorder="1" applyAlignment="1" applyProtection="1">
      <alignment horizontal="center" vertical="center" wrapText="1"/>
    </xf>
    <xf numFmtId="182" fontId="8" fillId="0" borderId="8" xfId="0" applyNumberFormat="1"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184" fontId="4" fillId="0" borderId="20" xfId="0" applyNumberFormat="1" applyFont="1" applyFill="1" applyBorder="1" applyAlignment="1" applyProtection="1">
      <alignment horizontal="center" vertical="center" wrapText="1"/>
    </xf>
    <xf numFmtId="184" fontId="4" fillId="0" borderId="25" xfId="0" applyNumberFormat="1" applyFont="1" applyFill="1" applyBorder="1" applyAlignment="1" applyProtection="1">
      <alignment horizontal="center" vertical="center" wrapText="1"/>
    </xf>
    <xf numFmtId="0" fontId="4" fillId="4" borderId="34" xfId="0" applyFont="1" applyFill="1" applyBorder="1" applyAlignment="1" applyProtection="1">
      <alignment horizontal="center" vertical="center"/>
    </xf>
    <xf numFmtId="0" fontId="16" fillId="0" borderId="0" xfId="0" applyFont="1" applyBorder="1" applyAlignment="1" applyProtection="1">
      <alignment horizontal="left" vertical="center"/>
    </xf>
    <xf numFmtId="0" fontId="18" fillId="0" borderId="0" xfId="0" applyFont="1" applyBorder="1" applyAlignment="1" applyProtection="1">
      <alignment horizontal="left" vertical="center"/>
    </xf>
    <xf numFmtId="0" fontId="4" fillId="3" borderId="0" xfId="0" applyFont="1" applyFill="1" applyBorder="1" applyAlignment="1" applyProtection="1">
      <alignment horizontal="left" vertical="center"/>
    </xf>
    <xf numFmtId="0" fontId="16" fillId="0" borderId="0" xfId="0" applyFont="1" applyBorder="1" applyAlignment="1" applyProtection="1">
      <alignment horizontal="left" vertical="top" wrapText="1"/>
    </xf>
    <xf numFmtId="0" fontId="4" fillId="3" borderId="0" xfId="0" applyFont="1" applyFill="1" applyBorder="1" applyAlignment="1" applyProtection="1">
      <alignment horizontal="left" vertical="center"/>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11" fillId="4" borderId="3" xfId="1" applyFont="1" applyFill="1" applyBorder="1" applyAlignment="1" applyProtection="1">
      <alignment horizontal="left" vertical="center"/>
    </xf>
    <xf numFmtId="0" fontId="11" fillId="4" borderId="4" xfId="1" applyFont="1" applyFill="1" applyBorder="1" applyAlignment="1" applyProtection="1">
      <alignment horizontal="left" vertical="center"/>
    </xf>
    <xf numFmtId="0" fontId="11" fillId="4" borderId="5" xfId="1" applyFont="1" applyFill="1" applyBorder="1" applyAlignment="1" applyProtection="1">
      <alignment horizontal="left" vertical="center"/>
    </xf>
    <xf numFmtId="0" fontId="11" fillId="4" borderId="8" xfId="1" applyFont="1" applyFill="1" applyBorder="1" applyAlignment="1" applyProtection="1">
      <alignment horizontal="left" vertical="center"/>
    </xf>
    <xf numFmtId="0" fontId="12" fillId="4" borderId="9" xfId="1" applyFont="1" applyFill="1" applyBorder="1" applyAlignment="1" applyProtection="1">
      <alignment horizontal="left" vertical="center"/>
    </xf>
    <xf numFmtId="0" fontId="12" fillId="4" borderId="10" xfId="1" applyFont="1" applyFill="1" applyBorder="1" applyAlignment="1" applyProtection="1">
      <alignment horizontal="left" vertical="center"/>
    </xf>
    <xf numFmtId="0" fontId="13" fillId="4" borderId="9" xfId="1" applyFont="1" applyFill="1" applyBorder="1" applyAlignment="1" applyProtection="1">
      <alignment horizontal="left" vertical="center"/>
    </xf>
    <xf numFmtId="0" fontId="13" fillId="4" borderId="11" xfId="1" applyFont="1" applyFill="1" applyBorder="1" applyAlignment="1" applyProtection="1">
      <alignment horizontal="left" vertical="center"/>
    </xf>
    <xf numFmtId="0" fontId="18" fillId="0" borderId="0" xfId="0" applyFont="1" applyFill="1" applyBorder="1" applyAlignment="1" applyProtection="1">
      <alignment horizontal="left" vertical="top" wrapText="1"/>
    </xf>
    <xf numFmtId="0" fontId="18" fillId="0" borderId="0" xfId="0" applyFont="1" applyFill="1" applyBorder="1" applyAlignment="1" applyProtection="1">
      <alignment horizontal="left" vertical="center" wrapText="1"/>
    </xf>
    <xf numFmtId="0" fontId="16" fillId="0" borderId="0" xfId="0" applyFont="1" applyFill="1" applyBorder="1" applyAlignment="1" applyProtection="1">
      <alignment horizontal="left" vertical="top" wrapText="1"/>
    </xf>
  </cellXfs>
  <cellStyles count="2">
    <cellStyle name="標準" xfId="0" builtinId="0"/>
    <cellStyle name="良い"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087F2-E879-4F72-AFC1-8223619263DF}">
  <dimension ref="A1:S24"/>
  <sheetViews>
    <sheetView tabSelected="1" zoomScaleNormal="100" zoomScaleSheetLayoutView="100" workbookViewId="0">
      <selection activeCell="B5" sqref="B5"/>
    </sheetView>
  </sheetViews>
  <sheetFormatPr defaultColWidth="8.08203125" defaultRowHeight="13" x14ac:dyDescent="0.55000000000000004"/>
  <cols>
    <col min="1" max="1" width="24" style="73" customWidth="1"/>
    <col min="2" max="11" width="8.33203125" style="1" customWidth="1"/>
    <col min="12" max="12" width="8.33203125" style="74" customWidth="1"/>
    <col min="13" max="13" width="8.33203125" style="1" customWidth="1"/>
    <col min="14" max="16" width="8.33203125" style="74" customWidth="1"/>
    <col min="17" max="257" width="8.08203125" style="1"/>
    <col min="258" max="258" width="19" style="1" customWidth="1"/>
    <col min="259" max="272" width="7.58203125" style="1" customWidth="1"/>
    <col min="273" max="513" width="8.08203125" style="1"/>
    <col min="514" max="514" width="19" style="1" customWidth="1"/>
    <col min="515" max="528" width="7.58203125" style="1" customWidth="1"/>
    <col min="529" max="769" width="8.08203125" style="1"/>
    <col min="770" max="770" width="19" style="1" customWidth="1"/>
    <col min="771" max="784" width="7.58203125" style="1" customWidth="1"/>
    <col min="785" max="1025" width="8.08203125" style="1"/>
    <col min="1026" max="1026" width="19" style="1" customWidth="1"/>
    <col min="1027" max="1040" width="7.58203125" style="1" customWidth="1"/>
    <col min="1041" max="1281" width="8.08203125" style="1"/>
    <col min="1282" max="1282" width="19" style="1" customWidth="1"/>
    <col min="1283" max="1296" width="7.58203125" style="1" customWidth="1"/>
    <col min="1297" max="1537" width="8.08203125" style="1"/>
    <col min="1538" max="1538" width="19" style="1" customWidth="1"/>
    <col min="1539" max="1552" width="7.58203125" style="1" customWidth="1"/>
    <col min="1553" max="1793" width="8.08203125" style="1"/>
    <col min="1794" max="1794" width="19" style="1" customWidth="1"/>
    <col min="1795" max="1808" width="7.58203125" style="1" customWidth="1"/>
    <col min="1809" max="2049" width="8.08203125" style="1"/>
    <col min="2050" max="2050" width="19" style="1" customWidth="1"/>
    <col min="2051" max="2064" width="7.58203125" style="1" customWidth="1"/>
    <col min="2065" max="2305" width="8.08203125" style="1"/>
    <col min="2306" max="2306" width="19" style="1" customWidth="1"/>
    <col min="2307" max="2320" width="7.58203125" style="1" customWidth="1"/>
    <col min="2321" max="2561" width="8.08203125" style="1"/>
    <col min="2562" max="2562" width="19" style="1" customWidth="1"/>
    <col min="2563" max="2576" width="7.58203125" style="1" customWidth="1"/>
    <col min="2577" max="2817" width="8.08203125" style="1"/>
    <col min="2818" max="2818" width="19" style="1" customWidth="1"/>
    <col min="2819" max="2832" width="7.58203125" style="1" customWidth="1"/>
    <col min="2833" max="3073" width="8.08203125" style="1"/>
    <col min="3074" max="3074" width="19" style="1" customWidth="1"/>
    <col min="3075" max="3088" width="7.58203125" style="1" customWidth="1"/>
    <col min="3089" max="3329" width="8.08203125" style="1"/>
    <col min="3330" max="3330" width="19" style="1" customWidth="1"/>
    <col min="3331" max="3344" width="7.58203125" style="1" customWidth="1"/>
    <col min="3345" max="3585" width="8.08203125" style="1"/>
    <col min="3586" max="3586" width="19" style="1" customWidth="1"/>
    <col min="3587" max="3600" width="7.58203125" style="1" customWidth="1"/>
    <col min="3601" max="3841" width="8.08203125" style="1"/>
    <col min="3842" max="3842" width="19" style="1" customWidth="1"/>
    <col min="3843" max="3856" width="7.58203125" style="1" customWidth="1"/>
    <col min="3857" max="4097" width="8.08203125" style="1"/>
    <col min="4098" max="4098" width="19" style="1" customWidth="1"/>
    <col min="4099" max="4112" width="7.58203125" style="1" customWidth="1"/>
    <col min="4113" max="4353" width="8.08203125" style="1"/>
    <col min="4354" max="4354" width="19" style="1" customWidth="1"/>
    <col min="4355" max="4368" width="7.58203125" style="1" customWidth="1"/>
    <col min="4369" max="4609" width="8.08203125" style="1"/>
    <col min="4610" max="4610" width="19" style="1" customWidth="1"/>
    <col min="4611" max="4624" width="7.58203125" style="1" customWidth="1"/>
    <col min="4625" max="4865" width="8.08203125" style="1"/>
    <col min="4866" max="4866" width="19" style="1" customWidth="1"/>
    <col min="4867" max="4880" width="7.58203125" style="1" customWidth="1"/>
    <col min="4881" max="5121" width="8.08203125" style="1"/>
    <col min="5122" max="5122" width="19" style="1" customWidth="1"/>
    <col min="5123" max="5136" width="7.58203125" style="1" customWidth="1"/>
    <col min="5137" max="5377" width="8.08203125" style="1"/>
    <col min="5378" max="5378" width="19" style="1" customWidth="1"/>
    <col min="5379" max="5392" width="7.58203125" style="1" customWidth="1"/>
    <col min="5393" max="5633" width="8.08203125" style="1"/>
    <col min="5634" max="5634" width="19" style="1" customWidth="1"/>
    <col min="5635" max="5648" width="7.58203125" style="1" customWidth="1"/>
    <col min="5649" max="5889" width="8.08203125" style="1"/>
    <col min="5890" max="5890" width="19" style="1" customWidth="1"/>
    <col min="5891" max="5904" width="7.58203125" style="1" customWidth="1"/>
    <col min="5905" max="6145" width="8.08203125" style="1"/>
    <col min="6146" max="6146" width="19" style="1" customWidth="1"/>
    <col min="6147" max="6160" width="7.58203125" style="1" customWidth="1"/>
    <col min="6161" max="6401" width="8.08203125" style="1"/>
    <col min="6402" max="6402" width="19" style="1" customWidth="1"/>
    <col min="6403" max="6416" width="7.58203125" style="1" customWidth="1"/>
    <col min="6417" max="6657" width="8.08203125" style="1"/>
    <col min="6658" max="6658" width="19" style="1" customWidth="1"/>
    <col min="6659" max="6672" width="7.58203125" style="1" customWidth="1"/>
    <col min="6673" max="6913" width="8.08203125" style="1"/>
    <col min="6914" max="6914" width="19" style="1" customWidth="1"/>
    <col min="6915" max="6928" width="7.58203125" style="1" customWidth="1"/>
    <col min="6929" max="7169" width="8.08203125" style="1"/>
    <col min="7170" max="7170" width="19" style="1" customWidth="1"/>
    <col min="7171" max="7184" width="7.58203125" style="1" customWidth="1"/>
    <col min="7185" max="7425" width="8.08203125" style="1"/>
    <col min="7426" max="7426" width="19" style="1" customWidth="1"/>
    <col min="7427" max="7440" width="7.58203125" style="1" customWidth="1"/>
    <col min="7441" max="7681" width="8.08203125" style="1"/>
    <col min="7682" max="7682" width="19" style="1" customWidth="1"/>
    <col min="7683" max="7696" width="7.58203125" style="1" customWidth="1"/>
    <col min="7697" max="7937" width="8.08203125" style="1"/>
    <col min="7938" max="7938" width="19" style="1" customWidth="1"/>
    <col min="7939" max="7952" width="7.58203125" style="1" customWidth="1"/>
    <col min="7953" max="8193" width="8.08203125" style="1"/>
    <col min="8194" max="8194" width="19" style="1" customWidth="1"/>
    <col min="8195" max="8208" width="7.58203125" style="1" customWidth="1"/>
    <col min="8209" max="8449" width="8.08203125" style="1"/>
    <col min="8450" max="8450" width="19" style="1" customWidth="1"/>
    <col min="8451" max="8464" width="7.58203125" style="1" customWidth="1"/>
    <col min="8465" max="8705" width="8.08203125" style="1"/>
    <col min="8706" max="8706" width="19" style="1" customWidth="1"/>
    <col min="8707" max="8720" width="7.58203125" style="1" customWidth="1"/>
    <col min="8721" max="8961" width="8.08203125" style="1"/>
    <col min="8962" max="8962" width="19" style="1" customWidth="1"/>
    <col min="8963" max="8976" width="7.58203125" style="1" customWidth="1"/>
    <col min="8977" max="9217" width="8.08203125" style="1"/>
    <col min="9218" max="9218" width="19" style="1" customWidth="1"/>
    <col min="9219" max="9232" width="7.58203125" style="1" customWidth="1"/>
    <col min="9233" max="9473" width="8.08203125" style="1"/>
    <col min="9474" max="9474" width="19" style="1" customWidth="1"/>
    <col min="9475" max="9488" width="7.58203125" style="1" customWidth="1"/>
    <col min="9489" max="9729" width="8.08203125" style="1"/>
    <col min="9730" max="9730" width="19" style="1" customWidth="1"/>
    <col min="9731" max="9744" width="7.58203125" style="1" customWidth="1"/>
    <col min="9745" max="9985" width="8.08203125" style="1"/>
    <col min="9986" max="9986" width="19" style="1" customWidth="1"/>
    <col min="9987" max="10000" width="7.58203125" style="1" customWidth="1"/>
    <col min="10001" max="10241" width="8.08203125" style="1"/>
    <col min="10242" max="10242" width="19" style="1" customWidth="1"/>
    <col min="10243" max="10256" width="7.58203125" style="1" customWidth="1"/>
    <col min="10257" max="10497" width="8.08203125" style="1"/>
    <col min="10498" max="10498" width="19" style="1" customWidth="1"/>
    <col min="10499" max="10512" width="7.58203125" style="1" customWidth="1"/>
    <col min="10513" max="10753" width="8.08203125" style="1"/>
    <col min="10754" max="10754" width="19" style="1" customWidth="1"/>
    <col min="10755" max="10768" width="7.58203125" style="1" customWidth="1"/>
    <col min="10769" max="11009" width="8.08203125" style="1"/>
    <col min="11010" max="11010" width="19" style="1" customWidth="1"/>
    <col min="11011" max="11024" width="7.58203125" style="1" customWidth="1"/>
    <col min="11025" max="11265" width="8.08203125" style="1"/>
    <col min="11266" max="11266" width="19" style="1" customWidth="1"/>
    <col min="11267" max="11280" width="7.58203125" style="1" customWidth="1"/>
    <col min="11281" max="11521" width="8.08203125" style="1"/>
    <col min="11522" max="11522" width="19" style="1" customWidth="1"/>
    <col min="11523" max="11536" width="7.58203125" style="1" customWidth="1"/>
    <col min="11537" max="11777" width="8.08203125" style="1"/>
    <col min="11778" max="11778" width="19" style="1" customWidth="1"/>
    <col min="11779" max="11792" width="7.58203125" style="1" customWidth="1"/>
    <col min="11793" max="12033" width="8.08203125" style="1"/>
    <col min="12034" max="12034" width="19" style="1" customWidth="1"/>
    <col min="12035" max="12048" width="7.58203125" style="1" customWidth="1"/>
    <col min="12049" max="12289" width="8.08203125" style="1"/>
    <col min="12290" max="12290" width="19" style="1" customWidth="1"/>
    <col min="12291" max="12304" width="7.58203125" style="1" customWidth="1"/>
    <col min="12305" max="12545" width="8.08203125" style="1"/>
    <col min="12546" max="12546" width="19" style="1" customWidth="1"/>
    <col min="12547" max="12560" width="7.58203125" style="1" customWidth="1"/>
    <col min="12561" max="12801" width="8.08203125" style="1"/>
    <col min="12802" max="12802" width="19" style="1" customWidth="1"/>
    <col min="12803" max="12816" width="7.58203125" style="1" customWidth="1"/>
    <col min="12817" max="13057" width="8.08203125" style="1"/>
    <col min="13058" max="13058" width="19" style="1" customWidth="1"/>
    <col min="13059" max="13072" width="7.58203125" style="1" customWidth="1"/>
    <col min="13073" max="13313" width="8.08203125" style="1"/>
    <col min="13314" max="13314" width="19" style="1" customWidth="1"/>
    <col min="13315" max="13328" width="7.58203125" style="1" customWidth="1"/>
    <col min="13329" max="13569" width="8.08203125" style="1"/>
    <col min="13570" max="13570" width="19" style="1" customWidth="1"/>
    <col min="13571" max="13584" width="7.58203125" style="1" customWidth="1"/>
    <col min="13585" max="13825" width="8.08203125" style="1"/>
    <col min="13826" max="13826" width="19" style="1" customWidth="1"/>
    <col min="13827" max="13840" width="7.58203125" style="1" customWidth="1"/>
    <col min="13841" max="14081" width="8.08203125" style="1"/>
    <col min="14082" max="14082" width="19" style="1" customWidth="1"/>
    <col min="14083" max="14096" width="7.58203125" style="1" customWidth="1"/>
    <col min="14097" max="14337" width="8.08203125" style="1"/>
    <col min="14338" max="14338" width="19" style="1" customWidth="1"/>
    <col min="14339" max="14352" width="7.58203125" style="1" customWidth="1"/>
    <col min="14353" max="14593" width="8.08203125" style="1"/>
    <col min="14594" max="14594" width="19" style="1" customWidth="1"/>
    <col min="14595" max="14608" width="7.58203125" style="1" customWidth="1"/>
    <col min="14609" max="14849" width="8.08203125" style="1"/>
    <col min="14850" max="14850" width="19" style="1" customWidth="1"/>
    <col min="14851" max="14864" width="7.58203125" style="1" customWidth="1"/>
    <col min="14865" max="15105" width="8.08203125" style="1"/>
    <col min="15106" max="15106" width="19" style="1" customWidth="1"/>
    <col min="15107" max="15120" width="7.58203125" style="1" customWidth="1"/>
    <col min="15121" max="15361" width="8.08203125" style="1"/>
    <col min="15362" max="15362" width="19" style="1" customWidth="1"/>
    <col min="15363" max="15376" width="7.58203125" style="1" customWidth="1"/>
    <col min="15377" max="15617" width="8.08203125" style="1"/>
    <col min="15618" max="15618" width="19" style="1" customWidth="1"/>
    <col min="15619" max="15632" width="7.58203125" style="1" customWidth="1"/>
    <col min="15633" max="15873" width="8.08203125" style="1"/>
    <col min="15874" max="15874" width="19" style="1" customWidth="1"/>
    <col min="15875" max="15888" width="7.58203125" style="1" customWidth="1"/>
    <col min="15889" max="16129" width="8.08203125" style="1"/>
    <col min="16130" max="16130" width="19" style="1" customWidth="1"/>
    <col min="16131" max="16144" width="7.58203125" style="1" customWidth="1"/>
    <col min="16145" max="16384" width="8.08203125" style="1"/>
  </cols>
  <sheetData>
    <row r="1" spans="1:17" ht="10.5" customHeight="1" thickBot="1" x14ac:dyDescent="0.6">
      <c r="A1" s="75"/>
      <c r="K1" s="91"/>
      <c r="L1" s="91"/>
      <c r="M1" s="91"/>
      <c r="N1" s="91"/>
      <c r="O1" s="89"/>
      <c r="P1" s="1"/>
    </row>
    <row r="2" spans="1:17" ht="18" x14ac:dyDescent="0.55000000000000004">
      <c r="A2" s="92" t="s">
        <v>38</v>
      </c>
      <c r="B2" s="93"/>
      <c r="C2" s="93"/>
      <c r="D2" s="93"/>
      <c r="E2" s="93"/>
      <c r="F2" s="93"/>
      <c r="G2" s="93"/>
      <c r="H2" s="93"/>
      <c r="I2" s="93"/>
      <c r="J2" s="96" t="s">
        <v>13</v>
      </c>
      <c r="K2" s="97"/>
      <c r="L2" s="97"/>
      <c r="M2" s="97"/>
      <c r="N2" s="97"/>
      <c r="O2" s="97"/>
      <c r="P2" s="98"/>
    </row>
    <row r="3" spans="1:17" ht="18.5" thickBot="1" x14ac:dyDescent="0.6">
      <c r="A3" s="94"/>
      <c r="B3" s="95"/>
      <c r="C3" s="95"/>
      <c r="D3" s="95"/>
      <c r="E3" s="95"/>
      <c r="F3" s="95"/>
      <c r="G3" s="95"/>
      <c r="H3" s="95"/>
      <c r="I3" s="95"/>
      <c r="J3" s="99" t="s">
        <v>12</v>
      </c>
      <c r="K3" s="100"/>
      <c r="L3" s="100"/>
      <c r="M3" s="101"/>
      <c r="N3" s="102" t="s">
        <v>14</v>
      </c>
      <c r="O3" s="102"/>
      <c r="P3" s="103"/>
    </row>
    <row r="4" spans="1:17" s="12" customFormat="1" ht="13.5" thickBot="1" x14ac:dyDescent="0.6">
      <c r="A4" s="3" t="s">
        <v>0</v>
      </c>
      <c r="B4" s="4" t="s">
        <v>1</v>
      </c>
      <c r="C4" s="5" t="s">
        <v>2</v>
      </c>
      <c r="D4" s="6" t="s">
        <v>3</v>
      </c>
      <c r="E4" s="7">
        <v>7</v>
      </c>
      <c r="F4" s="7">
        <v>10</v>
      </c>
      <c r="G4" s="7">
        <v>14</v>
      </c>
      <c r="H4" s="7">
        <v>18</v>
      </c>
      <c r="I4" s="7">
        <v>21</v>
      </c>
      <c r="J4" s="7">
        <v>24</v>
      </c>
      <c r="K4" s="8">
        <v>28</v>
      </c>
      <c r="L4" s="9">
        <v>50</v>
      </c>
      <c r="M4" s="8">
        <v>145</v>
      </c>
      <c r="N4" s="9">
        <v>430</v>
      </c>
      <c r="O4" s="10">
        <v>1200</v>
      </c>
      <c r="P4" s="11">
        <v>2400</v>
      </c>
    </row>
    <row r="5" spans="1:17" s="18" customFormat="1" x14ac:dyDescent="0.55000000000000004">
      <c r="A5" s="76" t="s">
        <v>4</v>
      </c>
      <c r="B5" s="13">
        <v>200</v>
      </c>
      <c r="C5" s="14">
        <v>200</v>
      </c>
      <c r="D5" s="15">
        <v>200</v>
      </c>
      <c r="E5" s="14">
        <v>200</v>
      </c>
      <c r="F5" s="15">
        <v>200</v>
      </c>
      <c r="G5" s="14">
        <v>200</v>
      </c>
      <c r="H5" s="15">
        <v>200</v>
      </c>
      <c r="I5" s="14">
        <v>200</v>
      </c>
      <c r="J5" s="15">
        <v>200</v>
      </c>
      <c r="K5" s="14">
        <v>200</v>
      </c>
      <c r="L5" s="16">
        <v>200</v>
      </c>
      <c r="M5" s="15">
        <v>200</v>
      </c>
      <c r="N5" s="16">
        <v>200</v>
      </c>
      <c r="O5" s="16">
        <v>200</v>
      </c>
      <c r="P5" s="17">
        <v>200</v>
      </c>
    </row>
    <row r="6" spans="1:17" s="18" customFormat="1" ht="18" x14ac:dyDescent="0.55000000000000004">
      <c r="A6" s="77" t="s">
        <v>34</v>
      </c>
      <c r="B6" s="19">
        <v>0</v>
      </c>
      <c r="C6" s="20">
        <v>0</v>
      </c>
      <c r="D6" s="20">
        <v>0</v>
      </c>
      <c r="E6" s="20">
        <v>0</v>
      </c>
      <c r="F6" s="20">
        <v>0</v>
      </c>
      <c r="G6" s="20">
        <v>0</v>
      </c>
      <c r="H6" s="20">
        <v>0</v>
      </c>
      <c r="I6" s="20">
        <v>0</v>
      </c>
      <c r="J6" s="20">
        <v>0</v>
      </c>
      <c r="K6" s="20">
        <v>0</v>
      </c>
      <c r="L6" s="20">
        <v>0</v>
      </c>
      <c r="M6" s="20">
        <v>0</v>
      </c>
      <c r="N6" s="20">
        <v>0</v>
      </c>
      <c r="O6" s="20">
        <v>0</v>
      </c>
      <c r="P6" s="21">
        <v>0</v>
      </c>
      <c r="Q6" s="18" t="s">
        <v>35</v>
      </c>
    </row>
    <row r="7" spans="1:17" s="23" customFormat="1" ht="24" customHeight="1" x14ac:dyDescent="0.55000000000000004">
      <c r="A7" s="78" t="s">
        <v>15</v>
      </c>
      <c r="B7" s="22">
        <v>20</v>
      </c>
      <c r="C7" s="20">
        <v>20</v>
      </c>
      <c r="D7" s="20">
        <v>20</v>
      </c>
      <c r="E7" s="20">
        <v>20</v>
      </c>
      <c r="F7" s="20">
        <v>20</v>
      </c>
      <c r="G7" s="20">
        <v>20</v>
      </c>
      <c r="H7" s="20">
        <v>20</v>
      </c>
      <c r="I7" s="20">
        <v>20</v>
      </c>
      <c r="J7" s="20">
        <v>20</v>
      </c>
      <c r="K7" s="20">
        <v>20</v>
      </c>
      <c r="L7" s="20">
        <v>20</v>
      </c>
      <c r="M7" s="20">
        <v>20</v>
      </c>
      <c r="N7" s="20">
        <v>20</v>
      </c>
      <c r="O7" s="20">
        <v>20</v>
      </c>
      <c r="P7" s="21">
        <v>20</v>
      </c>
      <c r="Q7" s="23" t="s">
        <v>24</v>
      </c>
    </row>
    <row r="8" spans="1:17" s="18" customFormat="1" ht="28.5" customHeight="1" thickBot="1" x14ac:dyDescent="0.6">
      <c r="A8" s="77" t="s">
        <v>25</v>
      </c>
      <c r="B8" s="19">
        <v>1</v>
      </c>
      <c r="C8" s="20">
        <v>1</v>
      </c>
      <c r="D8" s="20">
        <v>1</v>
      </c>
      <c r="E8" s="24">
        <v>1</v>
      </c>
      <c r="F8" s="20">
        <v>1</v>
      </c>
      <c r="G8" s="20">
        <v>1</v>
      </c>
      <c r="H8" s="20">
        <v>1</v>
      </c>
      <c r="I8" s="20">
        <v>1</v>
      </c>
      <c r="J8" s="20">
        <v>1</v>
      </c>
      <c r="K8" s="20">
        <v>1</v>
      </c>
      <c r="L8" s="25">
        <v>1</v>
      </c>
      <c r="M8" s="20">
        <v>1</v>
      </c>
      <c r="N8" s="25">
        <v>1</v>
      </c>
      <c r="O8" s="20">
        <v>1</v>
      </c>
      <c r="P8" s="21">
        <v>1</v>
      </c>
      <c r="Q8" s="18" t="s">
        <v>27</v>
      </c>
    </row>
    <row r="9" spans="1:17" s="18" customFormat="1" ht="22.5" x14ac:dyDescent="0.55000000000000004">
      <c r="A9" s="80" t="s">
        <v>17</v>
      </c>
      <c r="B9" s="29">
        <v>1</v>
      </c>
      <c r="C9" s="30">
        <v>1</v>
      </c>
      <c r="D9" s="30">
        <v>1</v>
      </c>
      <c r="E9" s="30">
        <v>1</v>
      </c>
      <c r="F9" s="30">
        <v>1</v>
      </c>
      <c r="G9" s="30">
        <v>1</v>
      </c>
      <c r="H9" s="30">
        <v>1</v>
      </c>
      <c r="I9" s="30">
        <v>1</v>
      </c>
      <c r="J9" s="30">
        <v>1</v>
      </c>
      <c r="K9" s="30">
        <v>1</v>
      </c>
      <c r="L9" s="30">
        <v>1</v>
      </c>
      <c r="M9" s="30">
        <v>1</v>
      </c>
      <c r="N9" s="30">
        <v>1</v>
      </c>
      <c r="O9" s="30">
        <v>1</v>
      </c>
      <c r="P9" s="31">
        <v>1</v>
      </c>
      <c r="Q9" s="18" t="s">
        <v>26</v>
      </c>
    </row>
    <row r="10" spans="1:17" s="18" customFormat="1" x14ac:dyDescent="0.55000000000000004">
      <c r="A10" s="81" t="s">
        <v>18</v>
      </c>
      <c r="B10" s="19">
        <v>1</v>
      </c>
      <c r="C10" s="32">
        <v>1</v>
      </c>
      <c r="D10" s="32">
        <v>1</v>
      </c>
      <c r="E10" s="32">
        <v>1</v>
      </c>
      <c r="F10" s="32">
        <v>1</v>
      </c>
      <c r="G10" s="32">
        <v>1</v>
      </c>
      <c r="H10" s="32">
        <v>1</v>
      </c>
      <c r="I10" s="32">
        <v>1</v>
      </c>
      <c r="J10" s="32">
        <v>1</v>
      </c>
      <c r="K10" s="32">
        <v>1</v>
      </c>
      <c r="L10" s="32">
        <v>1</v>
      </c>
      <c r="M10" s="32">
        <v>1</v>
      </c>
      <c r="N10" s="32">
        <v>1</v>
      </c>
      <c r="O10" s="32">
        <v>1</v>
      </c>
      <c r="P10" s="33">
        <v>1</v>
      </c>
    </row>
    <row r="11" spans="1:17" s="38" customFormat="1" ht="13.5" thickBot="1" x14ac:dyDescent="0.6">
      <c r="A11" s="82" t="s">
        <v>5</v>
      </c>
      <c r="B11" s="34">
        <f t="shared" ref="B11:P11" si="0">(B9^2+B10^2)^0.5</f>
        <v>1.4142135623730951</v>
      </c>
      <c r="C11" s="35">
        <f t="shared" si="0"/>
        <v>1.4142135623730951</v>
      </c>
      <c r="D11" s="35">
        <f t="shared" si="0"/>
        <v>1.4142135623730951</v>
      </c>
      <c r="E11" s="35">
        <f t="shared" si="0"/>
        <v>1.4142135623730951</v>
      </c>
      <c r="F11" s="35">
        <f t="shared" si="0"/>
        <v>1.4142135623730951</v>
      </c>
      <c r="G11" s="35">
        <f t="shared" si="0"/>
        <v>1.4142135623730951</v>
      </c>
      <c r="H11" s="35">
        <f t="shared" si="0"/>
        <v>1.4142135623730951</v>
      </c>
      <c r="I11" s="35">
        <f t="shared" si="0"/>
        <v>1.4142135623730951</v>
      </c>
      <c r="J11" s="35">
        <f t="shared" si="0"/>
        <v>1.4142135623730951</v>
      </c>
      <c r="K11" s="35">
        <f t="shared" si="0"/>
        <v>1.4142135623730951</v>
      </c>
      <c r="L11" s="36">
        <f t="shared" ref="L11" si="1">(L9^2+L10^2)^0.5</f>
        <v>1.4142135623730951</v>
      </c>
      <c r="M11" s="35">
        <f t="shared" si="0"/>
        <v>1.4142135623730951</v>
      </c>
      <c r="N11" s="36">
        <f t="shared" si="0"/>
        <v>1.4142135623730951</v>
      </c>
      <c r="O11" s="35">
        <f t="shared" si="0"/>
        <v>1.4142135623730951</v>
      </c>
      <c r="P11" s="37">
        <f t="shared" si="0"/>
        <v>1.4142135623730951</v>
      </c>
    </row>
    <row r="12" spans="1:17" ht="13.5" thickBot="1" x14ac:dyDescent="0.6">
      <c r="A12" s="86" t="s">
        <v>19</v>
      </c>
      <c r="B12" s="52">
        <v>0</v>
      </c>
      <c r="C12" s="53">
        <v>0</v>
      </c>
      <c r="D12" s="53">
        <v>0</v>
      </c>
      <c r="E12" s="53">
        <v>0</v>
      </c>
      <c r="F12" s="53">
        <v>0</v>
      </c>
      <c r="G12" s="53">
        <v>0</v>
      </c>
      <c r="H12" s="53">
        <v>0</v>
      </c>
      <c r="I12" s="53">
        <v>0</v>
      </c>
      <c r="J12" s="53">
        <v>0</v>
      </c>
      <c r="K12" s="53">
        <v>0</v>
      </c>
      <c r="L12" s="53">
        <v>0</v>
      </c>
      <c r="M12" s="53">
        <v>0</v>
      </c>
      <c r="N12" s="53">
        <v>0</v>
      </c>
      <c r="O12" s="53">
        <v>0</v>
      </c>
      <c r="P12" s="54">
        <v>0</v>
      </c>
      <c r="Q12" s="1" t="s">
        <v>20</v>
      </c>
    </row>
    <row r="13" spans="1:17" x14ac:dyDescent="0.55000000000000004">
      <c r="A13" s="55" t="s">
        <v>9</v>
      </c>
      <c r="B13" s="57">
        <f t="shared" ref="B13:L13" si="2">((B5*10^(-B6/10)*10^(B7/10)*B8*4*3770/(40*PI()*B11^2))^0.5)*2^B12</f>
        <v>1095.4580187815918</v>
      </c>
      <c r="C13" s="57">
        <f t="shared" si="2"/>
        <v>1095.4580187815918</v>
      </c>
      <c r="D13" s="57">
        <f t="shared" si="2"/>
        <v>1095.4580187815918</v>
      </c>
      <c r="E13" s="57">
        <f t="shared" si="2"/>
        <v>1095.4580187815918</v>
      </c>
      <c r="F13" s="57">
        <f t="shared" si="2"/>
        <v>1095.4580187815918</v>
      </c>
      <c r="G13" s="57">
        <f t="shared" si="2"/>
        <v>1095.4580187815918</v>
      </c>
      <c r="H13" s="57">
        <f t="shared" si="2"/>
        <v>1095.4580187815918</v>
      </c>
      <c r="I13" s="57">
        <f t="shared" si="2"/>
        <v>1095.4580187815918</v>
      </c>
      <c r="J13" s="57">
        <f t="shared" si="2"/>
        <v>1095.4580187815918</v>
      </c>
      <c r="K13" s="57">
        <f t="shared" si="2"/>
        <v>1095.4580187815918</v>
      </c>
      <c r="L13" s="57">
        <f t="shared" si="2"/>
        <v>1095.4580187815918</v>
      </c>
      <c r="M13" s="57">
        <f>((M5*10^(-M6/10)*10^(M7/10)*M8*2.56*3770/(40*PI()*M11^2))^0.5)*2^M12</f>
        <v>876.36641502527357</v>
      </c>
      <c r="N13" s="57">
        <f>((N5*10^(-N6/10)*10^(N7/10)*N8*2.56*3770/(40*PI()*N11^2))^0.5)*2^N12</f>
        <v>876.36641502527357</v>
      </c>
      <c r="O13" s="57">
        <f>((O5*10^(-O6/10)*10^(O7/10)*O8*2.56*3770/(40*PI()*O11^2))^0.5)*2^O12</f>
        <v>876.36641502527357</v>
      </c>
      <c r="P13" s="57">
        <f>((P5*10^(-P6/10)*10^(P7/10)*P8*2.56*3770/(40*PI()*P11^2))^0.5)*2^P12</f>
        <v>876.36641502527357</v>
      </c>
    </row>
    <row r="14" spans="1:17" s="23" customFormat="1" ht="18" x14ac:dyDescent="0.55000000000000004">
      <c r="A14" s="60" t="s">
        <v>10</v>
      </c>
      <c r="B14" s="42">
        <v>275</v>
      </c>
      <c r="C14" s="61">
        <f>824/3.575</f>
        <v>230.48951048951048</v>
      </c>
      <c r="D14" s="62">
        <f>824/3.805</f>
        <v>216.55716162943494</v>
      </c>
      <c r="E14" s="61">
        <f>824/7.1</f>
        <v>116.05633802816902</v>
      </c>
      <c r="F14" s="61">
        <f>824/10.15</f>
        <v>81.182266009852214</v>
      </c>
      <c r="G14" s="61">
        <f>824/14.35</f>
        <v>57.42160278745645</v>
      </c>
      <c r="H14" s="61">
        <f>824/18.168</f>
        <v>45.354469396741528</v>
      </c>
      <c r="I14" s="61">
        <f>824/21.45</f>
        <v>38.414918414918418</v>
      </c>
      <c r="J14" s="61">
        <f>824/24.99</f>
        <v>32.973189275710283</v>
      </c>
      <c r="K14" s="61">
        <f>824/29.7</f>
        <v>27.744107744107744</v>
      </c>
      <c r="L14" s="62">
        <v>27.5</v>
      </c>
      <c r="M14" s="61">
        <v>27.5</v>
      </c>
      <c r="N14" s="62">
        <f>IF(N4&gt;1500,61.4,1.585*SQRT(N4))</f>
        <v>32.867259545024439</v>
      </c>
      <c r="O14" s="61">
        <f>IF(O4&gt;1500,61.4,1.585*SQRT(O4))</f>
        <v>54.906010599933417</v>
      </c>
      <c r="P14" s="63">
        <f>IF(P4&gt;1500,61.4,1.585*SQRT(P4))</f>
        <v>61.4</v>
      </c>
    </row>
    <row r="15" spans="1:17" s="69" customFormat="1" ht="13.5" thickBot="1" x14ac:dyDescent="0.6">
      <c r="A15" s="64" t="s">
        <v>11</v>
      </c>
      <c r="B15" s="65" t="str">
        <f t="shared" ref="B15:P15" si="3">IF((B13-B14)&gt;0,"×","○")</f>
        <v>×</v>
      </c>
      <c r="C15" s="66" t="str">
        <f t="shared" si="3"/>
        <v>×</v>
      </c>
      <c r="D15" s="66" t="str">
        <f t="shared" si="3"/>
        <v>×</v>
      </c>
      <c r="E15" s="66" t="str">
        <f t="shared" si="3"/>
        <v>×</v>
      </c>
      <c r="F15" s="66" t="str">
        <f t="shared" si="3"/>
        <v>×</v>
      </c>
      <c r="G15" s="66" t="str">
        <f t="shared" si="3"/>
        <v>×</v>
      </c>
      <c r="H15" s="66" t="str">
        <f t="shared" si="3"/>
        <v>×</v>
      </c>
      <c r="I15" s="66" t="str">
        <f t="shared" si="3"/>
        <v>×</v>
      </c>
      <c r="J15" s="66" t="str">
        <f t="shared" si="3"/>
        <v>×</v>
      </c>
      <c r="K15" s="66" t="str">
        <f t="shared" si="3"/>
        <v>×</v>
      </c>
      <c r="L15" s="67" t="str">
        <f t="shared" ref="L15" si="4">IF((L13-L14)&gt;0,"×","○")</f>
        <v>×</v>
      </c>
      <c r="M15" s="66" t="str">
        <f t="shared" si="3"/>
        <v>×</v>
      </c>
      <c r="N15" s="67" t="str">
        <f t="shared" si="3"/>
        <v>×</v>
      </c>
      <c r="O15" s="66" t="str">
        <f t="shared" si="3"/>
        <v>×</v>
      </c>
      <c r="P15" s="68" t="str">
        <f t="shared" si="3"/>
        <v>×</v>
      </c>
    </row>
    <row r="16" spans="1:17" ht="9" customHeight="1" x14ac:dyDescent="0.55000000000000004">
      <c r="A16" s="70"/>
      <c r="B16" s="71"/>
      <c r="C16" s="71"/>
      <c r="D16" s="71"/>
      <c r="E16" s="71"/>
      <c r="F16" s="71"/>
      <c r="G16" s="71"/>
      <c r="H16" s="71"/>
      <c r="I16" s="71"/>
      <c r="J16" s="71"/>
      <c r="K16" s="71"/>
      <c r="L16" s="71"/>
      <c r="M16" s="71"/>
      <c r="N16" s="71"/>
      <c r="O16" s="71"/>
      <c r="P16" s="71"/>
    </row>
    <row r="17" spans="1:19" ht="27" customHeight="1" x14ac:dyDescent="0.55000000000000004">
      <c r="A17" s="90" t="s">
        <v>28</v>
      </c>
      <c r="B17" s="90"/>
      <c r="C17" s="90"/>
      <c r="D17" s="90"/>
      <c r="E17" s="90"/>
      <c r="F17" s="90"/>
      <c r="G17" s="90"/>
      <c r="H17" s="90"/>
      <c r="I17" s="90"/>
      <c r="J17" s="90"/>
      <c r="K17" s="90"/>
      <c r="L17" s="90"/>
      <c r="M17" s="90"/>
      <c r="N17" s="90"/>
      <c r="O17" s="90"/>
      <c r="P17" s="90"/>
    </row>
    <row r="18" spans="1:19" ht="27" customHeight="1" x14ac:dyDescent="0.55000000000000004">
      <c r="A18" s="105" t="s">
        <v>29</v>
      </c>
      <c r="B18" s="105"/>
      <c r="C18" s="105"/>
      <c r="D18" s="105"/>
      <c r="E18" s="105"/>
      <c r="F18" s="105"/>
      <c r="G18" s="105"/>
      <c r="H18" s="105"/>
      <c r="I18" s="105"/>
      <c r="J18" s="105"/>
      <c r="K18" s="105"/>
      <c r="L18" s="105"/>
      <c r="M18" s="105"/>
      <c r="N18" s="105"/>
      <c r="O18" s="105"/>
      <c r="P18" s="105"/>
    </row>
    <row r="19" spans="1:19" ht="40.5" customHeight="1" x14ac:dyDescent="0.55000000000000004">
      <c r="A19" s="104" t="s">
        <v>36</v>
      </c>
      <c r="B19" s="104"/>
      <c r="C19" s="104"/>
      <c r="D19" s="104"/>
      <c r="E19" s="104"/>
      <c r="F19" s="104"/>
      <c r="G19" s="104"/>
      <c r="H19" s="104"/>
      <c r="I19" s="104"/>
      <c r="J19" s="104"/>
      <c r="K19" s="104"/>
      <c r="L19" s="104"/>
      <c r="M19" s="104"/>
      <c r="N19" s="104"/>
      <c r="O19" s="104"/>
      <c r="P19" s="104"/>
    </row>
    <row r="20" spans="1:19" x14ac:dyDescent="0.55000000000000004">
      <c r="A20" s="90" t="s">
        <v>22</v>
      </c>
      <c r="B20" s="90"/>
      <c r="C20" s="90"/>
      <c r="D20" s="90"/>
      <c r="E20" s="90"/>
      <c r="F20" s="90"/>
      <c r="G20" s="90"/>
      <c r="H20" s="90"/>
      <c r="I20" s="90"/>
      <c r="J20" s="90"/>
      <c r="K20" s="90"/>
      <c r="L20" s="90"/>
      <c r="M20" s="90"/>
      <c r="N20" s="90"/>
      <c r="O20" s="90"/>
      <c r="P20" s="90"/>
    </row>
    <row r="21" spans="1:19" ht="27" customHeight="1" x14ac:dyDescent="0.55000000000000004">
      <c r="A21" s="90" t="s">
        <v>30</v>
      </c>
      <c r="B21" s="90"/>
      <c r="C21" s="90"/>
      <c r="D21" s="90"/>
      <c r="E21" s="90"/>
      <c r="F21" s="90"/>
      <c r="G21" s="90"/>
      <c r="H21" s="90"/>
      <c r="I21" s="90"/>
      <c r="J21" s="90"/>
      <c r="K21" s="90"/>
      <c r="L21" s="90"/>
      <c r="M21" s="90"/>
      <c r="N21" s="90"/>
      <c r="O21" s="90"/>
      <c r="P21" s="90"/>
      <c r="R21" s="72"/>
      <c r="S21" s="72"/>
    </row>
    <row r="22" spans="1:19" x14ac:dyDescent="0.55000000000000004">
      <c r="A22" s="1"/>
      <c r="B22" s="87" t="s">
        <v>31</v>
      </c>
      <c r="C22" s="88"/>
      <c r="D22" s="88"/>
      <c r="E22" s="88"/>
      <c r="F22" s="88"/>
      <c r="G22" s="88"/>
      <c r="H22" s="88"/>
      <c r="I22" s="88"/>
      <c r="J22" s="88"/>
      <c r="K22" s="88"/>
      <c r="L22" s="88"/>
      <c r="M22" s="88"/>
      <c r="N22" s="88"/>
      <c r="O22" s="88"/>
      <c r="P22" s="88"/>
    </row>
    <row r="23" spans="1:19" ht="15.5" x14ac:dyDescent="0.55000000000000004">
      <c r="A23" s="1"/>
      <c r="B23" s="87" t="s">
        <v>32</v>
      </c>
      <c r="C23" s="87"/>
      <c r="D23" s="87"/>
      <c r="E23" s="87"/>
      <c r="F23" s="87"/>
      <c r="G23" s="87"/>
      <c r="H23" s="87"/>
      <c r="I23" s="87"/>
      <c r="J23" s="87"/>
      <c r="K23" s="87"/>
      <c r="L23" s="87"/>
      <c r="M23" s="87"/>
      <c r="N23" s="87"/>
      <c r="O23" s="87"/>
      <c r="P23" s="87"/>
    </row>
    <row r="24" spans="1:19" ht="15.75" customHeight="1" x14ac:dyDescent="0.55000000000000004">
      <c r="B24" s="1" t="s">
        <v>33</v>
      </c>
    </row>
  </sheetData>
  <mergeCells count="10">
    <mergeCell ref="A20:P20"/>
    <mergeCell ref="A21:P21"/>
    <mergeCell ref="K1:N1"/>
    <mergeCell ref="A2:I3"/>
    <mergeCell ref="J2:P2"/>
    <mergeCell ref="J3:M3"/>
    <mergeCell ref="N3:P3"/>
    <mergeCell ref="A19:P19"/>
    <mergeCell ref="A17:P17"/>
    <mergeCell ref="A18:P18"/>
  </mergeCells>
  <phoneticPr fontId="2"/>
  <pageMargins left="0.70866141732283472" right="0.7086614173228347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17628-5366-4271-9CCD-6E6FB0FE305D}">
  <dimension ref="A1:S28"/>
  <sheetViews>
    <sheetView zoomScaleNormal="100" zoomScaleSheetLayoutView="100" workbookViewId="0">
      <selection activeCell="B5" sqref="B5"/>
    </sheetView>
  </sheetViews>
  <sheetFormatPr defaultColWidth="8.08203125" defaultRowHeight="13" x14ac:dyDescent="0.55000000000000004"/>
  <cols>
    <col min="1" max="1" width="24" style="73" customWidth="1"/>
    <col min="2" max="13" width="8.33203125" style="1" customWidth="1"/>
    <col min="14" max="16" width="8.33203125" style="74" customWidth="1"/>
    <col min="17" max="257" width="8.08203125" style="1"/>
    <col min="258" max="258" width="19" style="1" customWidth="1"/>
    <col min="259" max="272" width="7.58203125" style="1" customWidth="1"/>
    <col min="273" max="513" width="8.08203125" style="1"/>
    <col min="514" max="514" width="19" style="1" customWidth="1"/>
    <col min="515" max="528" width="7.58203125" style="1" customWidth="1"/>
    <col min="529" max="769" width="8.08203125" style="1"/>
    <col min="770" max="770" width="19" style="1" customWidth="1"/>
    <col min="771" max="784" width="7.58203125" style="1" customWidth="1"/>
    <col min="785" max="1025" width="8.08203125" style="1"/>
    <col min="1026" max="1026" width="19" style="1" customWidth="1"/>
    <col min="1027" max="1040" width="7.58203125" style="1" customWidth="1"/>
    <col min="1041" max="1281" width="8.08203125" style="1"/>
    <col min="1282" max="1282" width="19" style="1" customWidth="1"/>
    <col min="1283" max="1296" width="7.58203125" style="1" customWidth="1"/>
    <col min="1297" max="1537" width="8.08203125" style="1"/>
    <col min="1538" max="1538" width="19" style="1" customWidth="1"/>
    <col min="1539" max="1552" width="7.58203125" style="1" customWidth="1"/>
    <col min="1553" max="1793" width="8.08203125" style="1"/>
    <col min="1794" max="1794" width="19" style="1" customWidth="1"/>
    <col min="1795" max="1808" width="7.58203125" style="1" customWidth="1"/>
    <col min="1809" max="2049" width="8.08203125" style="1"/>
    <col min="2050" max="2050" width="19" style="1" customWidth="1"/>
    <col min="2051" max="2064" width="7.58203125" style="1" customWidth="1"/>
    <col min="2065" max="2305" width="8.08203125" style="1"/>
    <col min="2306" max="2306" width="19" style="1" customWidth="1"/>
    <col min="2307" max="2320" width="7.58203125" style="1" customWidth="1"/>
    <col min="2321" max="2561" width="8.08203125" style="1"/>
    <col min="2562" max="2562" width="19" style="1" customWidth="1"/>
    <col min="2563" max="2576" width="7.58203125" style="1" customWidth="1"/>
    <col min="2577" max="2817" width="8.08203125" style="1"/>
    <col min="2818" max="2818" width="19" style="1" customWidth="1"/>
    <col min="2819" max="2832" width="7.58203125" style="1" customWidth="1"/>
    <col min="2833" max="3073" width="8.08203125" style="1"/>
    <col min="3074" max="3074" width="19" style="1" customWidth="1"/>
    <col min="3075" max="3088" width="7.58203125" style="1" customWidth="1"/>
    <col min="3089" max="3329" width="8.08203125" style="1"/>
    <col min="3330" max="3330" width="19" style="1" customWidth="1"/>
    <col min="3331" max="3344" width="7.58203125" style="1" customWidth="1"/>
    <col min="3345" max="3585" width="8.08203125" style="1"/>
    <col min="3586" max="3586" width="19" style="1" customWidth="1"/>
    <col min="3587" max="3600" width="7.58203125" style="1" customWidth="1"/>
    <col min="3601" max="3841" width="8.08203125" style="1"/>
    <col min="3842" max="3842" width="19" style="1" customWidth="1"/>
    <col min="3843" max="3856" width="7.58203125" style="1" customWidth="1"/>
    <col min="3857" max="4097" width="8.08203125" style="1"/>
    <col min="4098" max="4098" width="19" style="1" customWidth="1"/>
    <col min="4099" max="4112" width="7.58203125" style="1" customWidth="1"/>
    <col min="4113" max="4353" width="8.08203125" style="1"/>
    <col min="4354" max="4354" width="19" style="1" customWidth="1"/>
    <col min="4355" max="4368" width="7.58203125" style="1" customWidth="1"/>
    <col min="4369" max="4609" width="8.08203125" style="1"/>
    <col min="4610" max="4610" width="19" style="1" customWidth="1"/>
    <col min="4611" max="4624" width="7.58203125" style="1" customWidth="1"/>
    <col min="4625" max="4865" width="8.08203125" style="1"/>
    <col min="4866" max="4866" width="19" style="1" customWidth="1"/>
    <col min="4867" max="4880" width="7.58203125" style="1" customWidth="1"/>
    <col min="4881" max="5121" width="8.08203125" style="1"/>
    <col min="5122" max="5122" width="19" style="1" customWidth="1"/>
    <col min="5123" max="5136" width="7.58203125" style="1" customWidth="1"/>
    <col min="5137" max="5377" width="8.08203125" style="1"/>
    <col min="5378" max="5378" width="19" style="1" customWidth="1"/>
    <col min="5379" max="5392" width="7.58203125" style="1" customWidth="1"/>
    <col min="5393" max="5633" width="8.08203125" style="1"/>
    <col min="5634" max="5634" width="19" style="1" customWidth="1"/>
    <col min="5635" max="5648" width="7.58203125" style="1" customWidth="1"/>
    <col min="5649" max="5889" width="8.08203125" style="1"/>
    <col min="5890" max="5890" width="19" style="1" customWidth="1"/>
    <col min="5891" max="5904" width="7.58203125" style="1" customWidth="1"/>
    <col min="5905" max="6145" width="8.08203125" style="1"/>
    <col min="6146" max="6146" width="19" style="1" customWidth="1"/>
    <col min="6147" max="6160" width="7.58203125" style="1" customWidth="1"/>
    <col min="6161" max="6401" width="8.08203125" style="1"/>
    <col min="6402" max="6402" width="19" style="1" customWidth="1"/>
    <col min="6403" max="6416" width="7.58203125" style="1" customWidth="1"/>
    <col min="6417" max="6657" width="8.08203125" style="1"/>
    <col min="6658" max="6658" width="19" style="1" customWidth="1"/>
    <col min="6659" max="6672" width="7.58203125" style="1" customWidth="1"/>
    <col min="6673" max="6913" width="8.08203125" style="1"/>
    <col min="6914" max="6914" width="19" style="1" customWidth="1"/>
    <col min="6915" max="6928" width="7.58203125" style="1" customWidth="1"/>
    <col min="6929" max="7169" width="8.08203125" style="1"/>
    <col min="7170" max="7170" width="19" style="1" customWidth="1"/>
    <col min="7171" max="7184" width="7.58203125" style="1" customWidth="1"/>
    <col min="7185" max="7425" width="8.08203125" style="1"/>
    <col min="7426" max="7426" width="19" style="1" customWidth="1"/>
    <col min="7427" max="7440" width="7.58203125" style="1" customWidth="1"/>
    <col min="7441" max="7681" width="8.08203125" style="1"/>
    <col min="7682" max="7682" width="19" style="1" customWidth="1"/>
    <col min="7683" max="7696" width="7.58203125" style="1" customWidth="1"/>
    <col min="7697" max="7937" width="8.08203125" style="1"/>
    <col min="7938" max="7938" width="19" style="1" customWidth="1"/>
    <col min="7939" max="7952" width="7.58203125" style="1" customWidth="1"/>
    <col min="7953" max="8193" width="8.08203125" style="1"/>
    <col min="8194" max="8194" width="19" style="1" customWidth="1"/>
    <col min="8195" max="8208" width="7.58203125" style="1" customWidth="1"/>
    <col min="8209" max="8449" width="8.08203125" style="1"/>
    <col min="8450" max="8450" width="19" style="1" customWidth="1"/>
    <col min="8451" max="8464" width="7.58203125" style="1" customWidth="1"/>
    <col min="8465" max="8705" width="8.08203125" style="1"/>
    <col min="8706" max="8706" width="19" style="1" customWidth="1"/>
    <col min="8707" max="8720" width="7.58203125" style="1" customWidth="1"/>
    <col min="8721" max="8961" width="8.08203125" style="1"/>
    <col min="8962" max="8962" width="19" style="1" customWidth="1"/>
    <col min="8963" max="8976" width="7.58203125" style="1" customWidth="1"/>
    <col min="8977" max="9217" width="8.08203125" style="1"/>
    <col min="9218" max="9218" width="19" style="1" customWidth="1"/>
    <col min="9219" max="9232" width="7.58203125" style="1" customWidth="1"/>
    <col min="9233" max="9473" width="8.08203125" style="1"/>
    <col min="9474" max="9474" width="19" style="1" customWidth="1"/>
    <col min="9475" max="9488" width="7.58203125" style="1" customWidth="1"/>
    <col min="9489" max="9729" width="8.08203125" style="1"/>
    <col min="9730" max="9730" width="19" style="1" customWidth="1"/>
    <col min="9731" max="9744" width="7.58203125" style="1" customWidth="1"/>
    <col min="9745" max="9985" width="8.08203125" style="1"/>
    <col min="9986" max="9986" width="19" style="1" customWidth="1"/>
    <col min="9987" max="10000" width="7.58203125" style="1" customWidth="1"/>
    <col min="10001" max="10241" width="8.08203125" style="1"/>
    <col min="10242" max="10242" width="19" style="1" customWidth="1"/>
    <col min="10243" max="10256" width="7.58203125" style="1" customWidth="1"/>
    <col min="10257" max="10497" width="8.08203125" style="1"/>
    <col min="10498" max="10498" width="19" style="1" customWidth="1"/>
    <col min="10499" max="10512" width="7.58203125" style="1" customWidth="1"/>
    <col min="10513" max="10753" width="8.08203125" style="1"/>
    <col min="10754" max="10754" width="19" style="1" customWidth="1"/>
    <col min="10755" max="10768" width="7.58203125" style="1" customWidth="1"/>
    <col min="10769" max="11009" width="8.08203125" style="1"/>
    <col min="11010" max="11010" width="19" style="1" customWidth="1"/>
    <col min="11011" max="11024" width="7.58203125" style="1" customWidth="1"/>
    <col min="11025" max="11265" width="8.08203125" style="1"/>
    <col min="11266" max="11266" width="19" style="1" customWidth="1"/>
    <col min="11267" max="11280" width="7.58203125" style="1" customWidth="1"/>
    <col min="11281" max="11521" width="8.08203125" style="1"/>
    <col min="11522" max="11522" width="19" style="1" customWidth="1"/>
    <col min="11523" max="11536" width="7.58203125" style="1" customWidth="1"/>
    <col min="11537" max="11777" width="8.08203125" style="1"/>
    <col min="11778" max="11778" width="19" style="1" customWidth="1"/>
    <col min="11779" max="11792" width="7.58203125" style="1" customWidth="1"/>
    <col min="11793" max="12033" width="8.08203125" style="1"/>
    <col min="12034" max="12034" width="19" style="1" customWidth="1"/>
    <col min="12035" max="12048" width="7.58203125" style="1" customWidth="1"/>
    <col min="12049" max="12289" width="8.08203125" style="1"/>
    <col min="12290" max="12290" width="19" style="1" customWidth="1"/>
    <col min="12291" max="12304" width="7.58203125" style="1" customWidth="1"/>
    <col min="12305" max="12545" width="8.08203125" style="1"/>
    <col min="12546" max="12546" width="19" style="1" customWidth="1"/>
    <col min="12547" max="12560" width="7.58203125" style="1" customWidth="1"/>
    <col min="12561" max="12801" width="8.08203125" style="1"/>
    <col min="12802" max="12802" width="19" style="1" customWidth="1"/>
    <col min="12803" max="12816" width="7.58203125" style="1" customWidth="1"/>
    <col min="12817" max="13057" width="8.08203125" style="1"/>
    <col min="13058" max="13058" width="19" style="1" customWidth="1"/>
    <col min="13059" max="13072" width="7.58203125" style="1" customWidth="1"/>
    <col min="13073" max="13313" width="8.08203125" style="1"/>
    <col min="13314" max="13314" width="19" style="1" customWidth="1"/>
    <col min="13315" max="13328" width="7.58203125" style="1" customWidth="1"/>
    <col min="13329" max="13569" width="8.08203125" style="1"/>
    <col min="13570" max="13570" width="19" style="1" customWidth="1"/>
    <col min="13571" max="13584" width="7.58203125" style="1" customWidth="1"/>
    <col min="13585" max="13825" width="8.08203125" style="1"/>
    <col min="13826" max="13826" width="19" style="1" customWidth="1"/>
    <col min="13827" max="13840" width="7.58203125" style="1" customWidth="1"/>
    <col min="13841" max="14081" width="8.08203125" style="1"/>
    <col min="14082" max="14082" width="19" style="1" customWidth="1"/>
    <col min="14083" max="14096" width="7.58203125" style="1" customWidth="1"/>
    <col min="14097" max="14337" width="8.08203125" style="1"/>
    <col min="14338" max="14338" width="19" style="1" customWidth="1"/>
    <col min="14339" max="14352" width="7.58203125" style="1" customWidth="1"/>
    <col min="14353" max="14593" width="8.08203125" style="1"/>
    <col min="14594" max="14594" width="19" style="1" customWidth="1"/>
    <col min="14595" max="14608" width="7.58203125" style="1" customWidth="1"/>
    <col min="14609" max="14849" width="8.08203125" style="1"/>
    <col min="14850" max="14850" width="19" style="1" customWidth="1"/>
    <col min="14851" max="14864" width="7.58203125" style="1" customWidth="1"/>
    <col min="14865" max="15105" width="8.08203125" style="1"/>
    <col min="15106" max="15106" width="19" style="1" customWidth="1"/>
    <col min="15107" max="15120" width="7.58203125" style="1" customWidth="1"/>
    <col min="15121" max="15361" width="8.08203125" style="1"/>
    <col min="15362" max="15362" width="19" style="1" customWidth="1"/>
    <col min="15363" max="15376" width="7.58203125" style="1" customWidth="1"/>
    <col min="15377" max="15617" width="8.08203125" style="1"/>
    <col min="15618" max="15618" width="19" style="1" customWidth="1"/>
    <col min="15619" max="15632" width="7.58203125" style="1" customWidth="1"/>
    <col min="15633" max="15873" width="8.08203125" style="1"/>
    <col min="15874" max="15874" width="19" style="1" customWidth="1"/>
    <col min="15875" max="15888" width="7.58203125" style="1" customWidth="1"/>
    <col min="15889" max="16129" width="8.08203125" style="1"/>
    <col min="16130" max="16130" width="19" style="1" customWidth="1"/>
    <col min="16131" max="16144" width="7.58203125" style="1" customWidth="1"/>
    <col min="16145" max="16384" width="8.08203125" style="1"/>
  </cols>
  <sheetData>
    <row r="1" spans="1:17" ht="10.5" customHeight="1" thickBot="1" x14ac:dyDescent="0.6">
      <c r="A1" s="75"/>
      <c r="K1" s="91"/>
      <c r="L1" s="91"/>
      <c r="M1" s="91"/>
      <c r="N1" s="91"/>
      <c r="O1" s="2"/>
      <c r="P1" s="1"/>
    </row>
    <row r="2" spans="1:17" ht="18" x14ac:dyDescent="0.55000000000000004">
      <c r="A2" s="92" t="s">
        <v>38</v>
      </c>
      <c r="B2" s="93"/>
      <c r="C2" s="93"/>
      <c r="D2" s="93"/>
      <c r="E2" s="93"/>
      <c r="F2" s="93"/>
      <c r="G2" s="93"/>
      <c r="H2" s="93"/>
      <c r="I2" s="93"/>
      <c r="J2" s="96" t="s">
        <v>13</v>
      </c>
      <c r="K2" s="97"/>
      <c r="L2" s="97"/>
      <c r="M2" s="97"/>
      <c r="N2" s="97"/>
      <c r="O2" s="97"/>
      <c r="P2" s="98"/>
    </row>
    <row r="3" spans="1:17" ht="18.5" thickBot="1" x14ac:dyDescent="0.6">
      <c r="A3" s="94"/>
      <c r="B3" s="95"/>
      <c r="C3" s="95"/>
      <c r="D3" s="95"/>
      <c r="E3" s="95"/>
      <c r="F3" s="95"/>
      <c r="G3" s="95"/>
      <c r="H3" s="95"/>
      <c r="I3" s="95"/>
      <c r="J3" s="99" t="s">
        <v>12</v>
      </c>
      <c r="K3" s="100"/>
      <c r="L3" s="100"/>
      <c r="M3" s="101"/>
      <c r="N3" s="102" t="s">
        <v>14</v>
      </c>
      <c r="O3" s="102"/>
      <c r="P3" s="103"/>
    </row>
    <row r="4" spans="1:17" s="12" customFormat="1" ht="13.5" thickBot="1" x14ac:dyDescent="0.6">
      <c r="A4" s="3" t="s">
        <v>0</v>
      </c>
      <c r="B4" s="4" t="s">
        <v>1</v>
      </c>
      <c r="C4" s="5" t="s">
        <v>2</v>
      </c>
      <c r="D4" s="6" t="s">
        <v>3</v>
      </c>
      <c r="E4" s="7">
        <v>7</v>
      </c>
      <c r="F4" s="7">
        <v>10</v>
      </c>
      <c r="G4" s="7">
        <v>14</v>
      </c>
      <c r="H4" s="7">
        <v>18</v>
      </c>
      <c r="I4" s="7">
        <v>21</v>
      </c>
      <c r="J4" s="7">
        <v>24</v>
      </c>
      <c r="K4" s="8">
        <v>28</v>
      </c>
      <c r="L4" s="8">
        <v>50</v>
      </c>
      <c r="M4" s="8">
        <v>145</v>
      </c>
      <c r="N4" s="9">
        <v>430</v>
      </c>
      <c r="O4" s="10">
        <v>1200</v>
      </c>
      <c r="P4" s="11">
        <v>2400</v>
      </c>
    </row>
    <row r="5" spans="1:17" s="18" customFormat="1" x14ac:dyDescent="0.55000000000000004">
      <c r="A5" s="76" t="s">
        <v>4</v>
      </c>
      <c r="B5" s="13">
        <v>200</v>
      </c>
      <c r="C5" s="14">
        <v>200</v>
      </c>
      <c r="D5" s="15">
        <v>200</v>
      </c>
      <c r="E5" s="14">
        <v>200</v>
      </c>
      <c r="F5" s="15">
        <v>200</v>
      </c>
      <c r="G5" s="14">
        <v>200</v>
      </c>
      <c r="H5" s="15">
        <v>200</v>
      </c>
      <c r="I5" s="14">
        <v>200</v>
      </c>
      <c r="J5" s="15">
        <v>200</v>
      </c>
      <c r="K5" s="14">
        <v>200</v>
      </c>
      <c r="L5" s="15">
        <v>200</v>
      </c>
      <c r="M5" s="15">
        <v>200</v>
      </c>
      <c r="N5" s="16">
        <v>200</v>
      </c>
      <c r="O5" s="16">
        <v>200</v>
      </c>
      <c r="P5" s="17">
        <v>200</v>
      </c>
    </row>
    <row r="6" spans="1:17" s="18" customFormat="1" ht="18" x14ac:dyDescent="0.55000000000000004">
      <c r="A6" s="77" t="s">
        <v>34</v>
      </c>
      <c r="B6" s="19">
        <v>0</v>
      </c>
      <c r="C6" s="20">
        <v>0</v>
      </c>
      <c r="D6" s="20">
        <v>0</v>
      </c>
      <c r="E6" s="20">
        <v>0</v>
      </c>
      <c r="F6" s="20">
        <v>0</v>
      </c>
      <c r="G6" s="20">
        <v>0</v>
      </c>
      <c r="H6" s="20">
        <v>0</v>
      </c>
      <c r="I6" s="20">
        <v>0</v>
      </c>
      <c r="J6" s="20">
        <v>0</v>
      </c>
      <c r="K6" s="20">
        <v>0</v>
      </c>
      <c r="L6" s="20">
        <v>0</v>
      </c>
      <c r="M6" s="20">
        <v>0</v>
      </c>
      <c r="N6" s="20">
        <v>0</v>
      </c>
      <c r="O6" s="20">
        <v>0</v>
      </c>
      <c r="P6" s="21">
        <v>0</v>
      </c>
      <c r="Q6" s="18" t="s">
        <v>35</v>
      </c>
    </row>
    <row r="7" spans="1:17" s="23" customFormat="1" ht="24" customHeight="1" x14ac:dyDescent="0.55000000000000004">
      <c r="A7" s="78" t="s">
        <v>15</v>
      </c>
      <c r="B7" s="22">
        <v>20</v>
      </c>
      <c r="C7" s="20">
        <v>20</v>
      </c>
      <c r="D7" s="20">
        <v>20</v>
      </c>
      <c r="E7" s="20">
        <v>20</v>
      </c>
      <c r="F7" s="20">
        <v>20</v>
      </c>
      <c r="G7" s="20">
        <v>20</v>
      </c>
      <c r="H7" s="20">
        <v>20</v>
      </c>
      <c r="I7" s="20">
        <v>20</v>
      </c>
      <c r="J7" s="20">
        <v>20</v>
      </c>
      <c r="K7" s="20">
        <v>20</v>
      </c>
      <c r="L7" s="20">
        <v>20</v>
      </c>
      <c r="M7" s="20">
        <v>20</v>
      </c>
      <c r="N7" s="20">
        <v>20</v>
      </c>
      <c r="O7" s="20">
        <v>20</v>
      </c>
      <c r="P7" s="21">
        <v>20</v>
      </c>
      <c r="Q7" s="23" t="s">
        <v>24</v>
      </c>
    </row>
    <row r="8" spans="1:17" s="18" customFormat="1" ht="28.5" customHeight="1" x14ac:dyDescent="0.55000000000000004">
      <c r="A8" s="77" t="s">
        <v>25</v>
      </c>
      <c r="B8" s="19">
        <v>1</v>
      </c>
      <c r="C8" s="20">
        <v>1</v>
      </c>
      <c r="D8" s="20">
        <v>1</v>
      </c>
      <c r="E8" s="24">
        <v>1</v>
      </c>
      <c r="F8" s="20">
        <v>1</v>
      </c>
      <c r="G8" s="20">
        <v>1</v>
      </c>
      <c r="H8" s="20">
        <v>1</v>
      </c>
      <c r="I8" s="20">
        <v>1</v>
      </c>
      <c r="J8" s="20">
        <v>1</v>
      </c>
      <c r="K8" s="20">
        <v>1</v>
      </c>
      <c r="L8" s="20">
        <v>1</v>
      </c>
      <c r="M8" s="20">
        <v>1</v>
      </c>
      <c r="N8" s="25">
        <v>1</v>
      </c>
      <c r="O8" s="20">
        <v>1</v>
      </c>
      <c r="P8" s="21">
        <v>1</v>
      </c>
      <c r="Q8" s="18" t="s">
        <v>27</v>
      </c>
    </row>
    <row r="9" spans="1:17" s="18" customFormat="1" ht="18.5" thickBot="1" x14ac:dyDescent="0.6">
      <c r="A9" s="79" t="s">
        <v>16</v>
      </c>
      <c r="B9" s="26">
        <v>0</v>
      </c>
      <c r="C9" s="27">
        <v>0</v>
      </c>
      <c r="D9" s="27">
        <v>0</v>
      </c>
      <c r="E9" s="27">
        <v>0</v>
      </c>
      <c r="F9" s="27">
        <v>0</v>
      </c>
      <c r="G9" s="27">
        <v>0</v>
      </c>
      <c r="H9" s="27">
        <v>0</v>
      </c>
      <c r="I9" s="27">
        <v>0</v>
      </c>
      <c r="J9" s="27">
        <v>0</v>
      </c>
      <c r="K9" s="27">
        <v>0</v>
      </c>
      <c r="L9" s="27">
        <v>0</v>
      </c>
      <c r="M9" s="27">
        <v>0</v>
      </c>
      <c r="N9" s="27">
        <v>0</v>
      </c>
      <c r="O9" s="27">
        <v>0</v>
      </c>
      <c r="P9" s="28">
        <v>0</v>
      </c>
      <c r="Q9" s="18" t="s">
        <v>23</v>
      </c>
    </row>
    <row r="10" spans="1:17" s="18" customFormat="1" ht="22.5" x14ac:dyDescent="0.55000000000000004">
      <c r="A10" s="80" t="s">
        <v>17</v>
      </c>
      <c r="B10" s="29">
        <v>1</v>
      </c>
      <c r="C10" s="30">
        <v>1</v>
      </c>
      <c r="D10" s="30">
        <v>1</v>
      </c>
      <c r="E10" s="30">
        <v>1</v>
      </c>
      <c r="F10" s="30">
        <v>1</v>
      </c>
      <c r="G10" s="30">
        <v>1</v>
      </c>
      <c r="H10" s="30">
        <v>1</v>
      </c>
      <c r="I10" s="30">
        <v>1</v>
      </c>
      <c r="J10" s="30">
        <v>1</v>
      </c>
      <c r="K10" s="30">
        <v>1</v>
      </c>
      <c r="L10" s="30">
        <v>1</v>
      </c>
      <c r="M10" s="30">
        <v>1</v>
      </c>
      <c r="N10" s="30">
        <v>1</v>
      </c>
      <c r="O10" s="30">
        <v>1</v>
      </c>
      <c r="P10" s="31">
        <v>1</v>
      </c>
      <c r="Q10" s="18" t="s">
        <v>26</v>
      </c>
    </row>
    <row r="11" spans="1:17" s="18" customFormat="1" x14ac:dyDescent="0.55000000000000004">
      <c r="A11" s="81" t="s">
        <v>18</v>
      </c>
      <c r="B11" s="19">
        <v>1</v>
      </c>
      <c r="C11" s="32">
        <v>1</v>
      </c>
      <c r="D11" s="32">
        <v>1</v>
      </c>
      <c r="E11" s="32">
        <v>1</v>
      </c>
      <c r="F11" s="32">
        <v>1</v>
      </c>
      <c r="G11" s="32">
        <v>1</v>
      </c>
      <c r="H11" s="32">
        <v>1</v>
      </c>
      <c r="I11" s="32">
        <v>1</v>
      </c>
      <c r="J11" s="32">
        <v>1</v>
      </c>
      <c r="K11" s="32">
        <v>1</v>
      </c>
      <c r="L11" s="32">
        <v>1</v>
      </c>
      <c r="M11" s="32">
        <v>1</v>
      </c>
      <c r="N11" s="32">
        <v>1</v>
      </c>
      <c r="O11" s="32">
        <v>1</v>
      </c>
      <c r="P11" s="33">
        <v>1</v>
      </c>
    </row>
    <row r="12" spans="1:17" s="38" customFormat="1" ht="13.5" thickBot="1" x14ac:dyDescent="0.6">
      <c r="A12" s="82" t="s">
        <v>5</v>
      </c>
      <c r="B12" s="34">
        <f t="shared" ref="B12:N12" si="0">(B10^2+B11^2)^0.5</f>
        <v>1.4142135623730951</v>
      </c>
      <c r="C12" s="35">
        <f t="shared" si="0"/>
        <v>1.4142135623730951</v>
      </c>
      <c r="D12" s="35">
        <f t="shared" si="0"/>
        <v>1.4142135623730951</v>
      </c>
      <c r="E12" s="35">
        <f t="shared" si="0"/>
        <v>1.4142135623730951</v>
      </c>
      <c r="F12" s="35">
        <f t="shared" si="0"/>
        <v>1.4142135623730951</v>
      </c>
      <c r="G12" s="35">
        <f t="shared" si="0"/>
        <v>1.4142135623730951</v>
      </c>
      <c r="H12" s="35">
        <f t="shared" si="0"/>
        <v>1.4142135623730951</v>
      </c>
      <c r="I12" s="35">
        <f t="shared" si="0"/>
        <v>1.4142135623730951</v>
      </c>
      <c r="J12" s="35">
        <f t="shared" si="0"/>
        <v>1.4142135623730951</v>
      </c>
      <c r="K12" s="35">
        <f t="shared" si="0"/>
        <v>1.4142135623730951</v>
      </c>
      <c r="L12" s="35">
        <f t="shared" ref="L12" si="1">(L10^2+L11^2)^0.5</f>
        <v>1.4142135623730951</v>
      </c>
      <c r="M12" s="35">
        <f t="shared" si="0"/>
        <v>1.4142135623730951</v>
      </c>
      <c r="N12" s="36">
        <f t="shared" si="0"/>
        <v>1.4142135623730951</v>
      </c>
      <c r="O12" s="35">
        <f>(O10^2+O11^2)^0.5</f>
        <v>1.4142135623730951</v>
      </c>
      <c r="P12" s="37">
        <f>(P10^2+P11^2)^0.5</f>
        <v>1.4142135623730951</v>
      </c>
    </row>
    <row r="13" spans="1:17" s="18" customFormat="1" ht="18" x14ac:dyDescent="0.55000000000000004">
      <c r="A13" s="83" t="s">
        <v>6</v>
      </c>
      <c r="B13" s="39" t="s">
        <v>21</v>
      </c>
      <c r="C13" s="40" t="s">
        <v>21</v>
      </c>
      <c r="D13" s="40" t="s">
        <v>21</v>
      </c>
      <c r="E13" s="40" t="s">
        <v>21</v>
      </c>
      <c r="F13" s="40" t="s">
        <v>21</v>
      </c>
      <c r="G13" s="40" t="s">
        <v>21</v>
      </c>
      <c r="H13" s="40" t="s">
        <v>21</v>
      </c>
      <c r="I13" s="40" t="s">
        <v>21</v>
      </c>
      <c r="J13" s="40" t="s">
        <v>21</v>
      </c>
      <c r="K13" s="40" t="s">
        <v>21</v>
      </c>
      <c r="L13" s="40" t="s">
        <v>21</v>
      </c>
      <c r="M13" s="40" t="s">
        <v>21</v>
      </c>
      <c r="N13" s="40" t="s">
        <v>21</v>
      </c>
      <c r="O13" s="40" t="s">
        <v>21</v>
      </c>
      <c r="P13" s="41" t="s">
        <v>21</v>
      </c>
    </row>
    <row r="14" spans="1:17" s="18" customFormat="1" x14ac:dyDescent="0.55000000000000004">
      <c r="A14" s="84" t="s">
        <v>7</v>
      </c>
      <c r="B14" s="42">
        <f t="shared" ref="B14:N14" si="2">(ATAN(B10/B11))*180/PI()</f>
        <v>45</v>
      </c>
      <c r="C14" s="43">
        <f t="shared" si="2"/>
        <v>45</v>
      </c>
      <c r="D14" s="44">
        <f t="shared" si="2"/>
        <v>45</v>
      </c>
      <c r="E14" s="43">
        <f t="shared" si="2"/>
        <v>45</v>
      </c>
      <c r="F14" s="43">
        <f t="shared" si="2"/>
        <v>45</v>
      </c>
      <c r="G14" s="43">
        <f t="shared" si="2"/>
        <v>45</v>
      </c>
      <c r="H14" s="43">
        <f t="shared" si="2"/>
        <v>45</v>
      </c>
      <c r="I14" s="43">
        <f t="shared" si="2"/>
        <v>45</v>
      </c>
      <c r="J14" s="43">
        <f t="shared" si="2"/>
        <v>45</v>
      </c>
      <c r="K14" s="43">
        <f t="shared" si="2"/>
        <v>45</v>
      </c>
      <c r="L14" s="43">
        <f t="shared" ref="L14" si="3">(ATAN(L10/L11))*180/PI()</f>
        <v>45</v>
      </c>
      <c r="M14" s="43">
        <f t="shared" si="2"/>
        <v>45</v>
      </c>
      <c r="N14" s="44">
        <f t="shared" si="2"/>
        <v>45</v>
      </c>
      <c r="O14" s="43">
        <f>(ATAN(O10/O11))*180/PI()</f>
        <v>45</v>
      </c>
      <c r="P14" s="45">
        <f>(ATAN(P10/P11))*180/PI()</f>
        <v>45</v>
      </c>
    </row>
    <row r="15" spans="1:17" s="51" customFormat="1" ht="13.5" thickBot="1" x14ac:dyDescent="0.6">
      <c r="A15" s="85" t="s">
        <v>8</v>
      </c>
      <c r="B15" s="46">
        <f t="shared" ref="B15:L15" si="4">(((B5*10^(-B6/10)*10^(B7/10)*B8*10^(-B9/10)*4^B16*4*3770)/(40*PI()))^0.5)/B18</f>
        <v>5.6334966806228657</v>
      </c>
      <c r="C15" s="47">
        <f t="shared" si="4"/>
        <v>6.7213973593899938</v>
      </c>
      <c r="D15" s="48">
        <f t="shared" si="4"/>
        <v>7.1538229237703295</v>
      </c>
      <c r="E15" s="48">
        <f t="shared" si="4"/>
        <v>13.348789161306001</v>
      </c>
      <c r="F15" s="48">
        <f t="shared" si="4"/>
        <v>19.083128167219144</v>
      </c>
      <c r="G15" s="48">
        <f t="shared" si="4"/>
        <v>26.97959499503396</v>
      </c>
      <c r="H15" s="48">
        <f t="shared" si="4"/>
        <v>34.157859363747527</v>
      </c>
      <c r="I15" s="48">
        <f t="shared" si="4"/>
        <v>40.328384156339958</v>
      </c>
      <c r="J15" s="48">
        <f t="shared" si="4"/>
        <v>46.98397762549817</v>
      </c>
      <c r="K15" s="48">
        <f t="shared" si="4"/>
        <v>55.839301139547644</v>
      </c>
      <c r="L15" s="49">
        <f t="shared" si="4"/>
        <v>56.334966806228657</v>
      </c>
      <c r="M15" s="49">
        <f>(((M5*10^(-M6/10)*10^(M7/10)*M8*10^(-M9/10)*4^M16*2.56*3770)/(40*PI()))^0.5)/M18</f>
        <v>45.067973444982925</v>
      </c>
      <c r="N15" s="47">
        <f>(((N5*10^(-N6/10)*10^(N7/10)*N8*10^(-N9/10)*4^N16*2.56*3770)/(40*PI()))^0.5)/N18</f>
        <v>37.708323933707774</v>
      </c>
      <c r="O15" s="48">
        <f>(((O5*10^(-O6/10)*10^(O7/10)*O8*10^(-O9/10)*4^O16*2.56*3770)/(40*PI()))^0.5)/O18</f>
        <v>22.572560930852504</v>
      </c>
      <c r="P15" s="50">
        <f>(((P5*10^(-P6/10)*10^(P7/10)*P8*10^(-P9/10)*4^P16*2.56*3770)/(40*PI()))^0.5)/P18</f>
        <v>20.185167259560757</v>
      </c>
    </row>
    <row r="16" spans="1:17" ht="13.5" thickBot="1" x14ac:dyDescent="0.6">
      <c r="A16" s="86" t="s">
        <v>19</v>
      </c>
      <c r="B16" s="52">
        <v>0</v>
      </c>
      <c r="C16" s="53">
        <v>0</v>
      </c>
      <c r="D16" s="53">
        <v>0</v>
      </c>
      <c r="E16" s="53">
        <v>0</v>
      </c>
      <c r="F16" s="53">
        <v>0</v>
      </c>
      <c r="G16" s="53">
        <v>0</v>
      </c>
      <c r="H16" s="53">
        <v>0</v>
      </c>
      <c r="I16" s="53">
        <v>0</v>
      </c>
      <c r="J16" s="53">
        <v>0</v>
      </c>
      <c r="K16" s="53">
        <v>0</v>
      </c>
      <c r="L16" s="53">
        <v>0</v>
      </c>
      <c r="M16" s="53">
        <v>0</v>
      </c>
      <c r="N16" s="53">
        <v>0</v>
      </c>
      <c r="O16" s="53">
        <v>0</v>
      </c>
      <c r="P16" s="54">
        <v>0</v>
      </c>
      <c r="Q16" s="1" t="s">
        <v>20</v>
      </c>
    </row>
    <row r="17" spans="1:19" x14ac:dyDescent="0.55000000000000004">
      <c r="A17" s="55" t="s">
        <v>9</v>
      </c>
      <c r="B17" s="56">
        <f t="shared" ref="B17:K17" si="5">((B5*10^(-B6/10)*10^(B7/10)*B8*10^(-B9/10)*4*3770/(40*PI()*B12^2))^0.5)*2^B16</f>
        <v>1095.4580187815918</v>
      </c>
      <c r="C17" s="57">
        <f t="shared" si="5"/>
        <v>1095.4580187815918</v>
      </c>
      <c r="D17" s="57">
        <f t="shared" si="5"/>
        <v>1095.4580187815918</v>
      </c>
      <c r="E17" s="57">
        <f t="shared" si="5"/>
        <v>1095.4580187815918</v>
      </c>
      <c r="F17" s="57">
        <f t="shared" si="5"/>
        <v>1095.4580187815918</v>
      </c>
      <c r="G17" s="57">
        <f t="shared" si="5"/>
        <v>1095.4580187815918</v>
      </c>
      <c r="H17" s="57">
        <f t="shared" si="5"/>
        <v>1095.4580187815918</v>
      </c>
      <c r="I17" s="57">
        <f t="shared" si="5"/>
        <v>1095.4580187815918</v>
      </c>
      <c r="J17" s="57">
        <f t="shared" si="5"/>
        <v>1095.4580187815918</v>
      </c>
      <c r="K17" s="57">
        <f t="shared" si="5"/>
        <v>1095.4580187815918</v>
      </c>
      <c r="L17" s="57">
        <f t="shared" ref="L17" si="6">((L5*10^(-L6/10)*10^(L7/10)*L8*10^(-L9/10)*4*3770/(40*PI()*L12^2))^0.5)*2^L16</f>
        <v>1095.4580187815918</v>
      </c>
      <c r="M17" s="57">
        <f>((M5*10^(-M6/10)*10^(M7/10)*M8*10^(-M9/10)*2.56*3770/(40*PI()*M12^2))^0.5)*2^M16</f>
        <v>876.36641502527357</v>
      </c>
      <c r="N17" s="58">
        <f>((N5*10^(-N6/10)*10^(N7/10)*N8*10^(-N9/10)*2.56*3770/(40*PI()*N12^2))^0.5)*2^N16</f>
        <v>876.36641502527357</v>
      </c>
      <c r="O17" s="57">
        <f>((O5*10^(-O6/10)*10^(O7/10)*O8*10^(-O9/10)*2.56*3770/(40*PI()*O12^2))^0.5)*2^O16</f>
        <v>876.36641502527357</v>
      </c>
      <c r="P17" s="59">
        <f>((P5*10^(-P6/10)*10^(P7/10)*P8*10^(-P9/10)*2.56*3770/(40*PI()*P12^2))^0.5)*2^P16</f>
        <v>876.36641502527357</v>
      </c>
    </row>
    <row r="18" spans="1:19" s="23" customFormat="1" ht="18" x14ac:dyDescent="0.55000000000000004">
      <c r="A18" s="60" t="s">
        <v>10</v>
      </c>
      <c r="B18" s="42">
        <v>275</v>
      </c>
      <c r="C18" s="61">
        <f>824/3.575</f>
        <v>230.48951048951048</v>
      </c>
      <c r="D18" s="62">
        <f>824/3.805</f>
        <v>216.55716162943494</v>
      </c>
      <c r="E18" s="61">
        <f>824/7.1</f>
        <v>116.05633802816902</v>
      </c>
      <c r="F18" s="61">
        <f>824/10.15</f>
        <v>81.182266009852214</v>
      </c>
      <c r="G18" s="61">
        <f>824/14.35</f>
        <v>57.42160278745645</v>
      </c>
      <c r="H18" s="61">
        <f>824/18.168</f>
        <v>45.354469396741528</v>
      </c>
      <c r="I18" s="61">
        <f>824/21.45</f>
        <v>38.414918414918418</v>
      </c>
      <c r="J18" s="61">
        <f>824/24.99</f>
        <v>32.973189275710283</v>
      </c>
      <c r="K18" s="61">
        <f>824/29.7</f>
        <v>27.744107744107744</v>
      </c>
      <c r="L18" s="61">
        <v>27.5</v>
      </c>
      <c r="M18" s="61">
        <v>27.5</v>
      </c>
      <c r="N18" s="62">
        <f>IF(N4&gt;1500,61.4,1.585*SQRT(N4))</f>
        <v>32.867259545024439</v>
      </c>
      <c r="O18" s="61">
        <f t="shared" ref="O18" si="7">IF(O4&gt;1500,61.4,1.585*SQRT(O4))</f>
        <v>54.906010599933417</v>
      </c>
      <c r="P18" s="63">
        <f>IF(P4&gt;1500,61.4,1.585*SQRT(P4))</f>
        <v>61.4</v>
      </c>
    </row>
    <row r="19" spans="1:19" s="69" customFormat="1" ht="13.5" thickBot="1" x14ac:dyDescent="0.6">
      <c r="A19" s="64" t="s">
        <v>11</v>
      </c>
      <c r="B19" s="65" t="str">
        <f t="shared" ref="B19:N19" si="8">IF((B17-B18)&gt;0,"×","○")</f>
        <v>×</v>
      </c>
      <c r="C19" s="66" t="str">
        <f t="shared" si="8"/>
        <v>×</v>
      </c>
      <c r="D19" s="66" t="str">
        <f t="shared" si="8"/>
        <v>×</v>
      </c>
      <c r="E19" s="66" t="str">
        <f t="shared" si="8"/>
        <v>×</v>
      </c>
      <c r="F19" s="66" t="str">
        <f t="shared" si="8"/>
        <v>×</v>
      </c>
      <c r="G19" s="66" t="str">
        <f t="shared" si="8"/>
        <v>×</v>
      </c>
      <c r="H19" s="66" t="str">
        <f t="shared" si="8"/>
        <v>×</v>
      </c>
      <c r="I19" s="66" t="str">
        <f t="shared" si="8"/>
        <v>×</v>
      </c>
      <c r="J19" s="66" t="str">
        <f t="shared" si="8"/>
        <v>×</v>
      </c>
      <c r="K19" s="66" t="str">
        <f t="shared" si="8"/>
        <v>×</v>
      </c>
      <c r="L19" s="66" t="str">
        <f t="shared" ref="L19" si="9">IF((L17-L18)&gt;0,"×","○")</f>
        <v>×</v>
      </c>
      <c r="M19" s="66" t="str">
        <f t="shared" si="8"/>
        <v>×</v>
      </c>
      <c r="N19" s="67" t="str">
        <f t="shared" si="8"/>
        <v>×</v>
      </c>
      <c r="O19" s="66" t="str">
        <f>IF((O17-O18)&gt;0,"×","○")</f>
        <v>×</v>
      </c>
      <c r="P19" s="68" t="str">
        <f>IF((P17-P18)&gt;0,"×","○")</f>
        <v>×</v>
      </c>
    </row>
    <row r="20" spans="1:19" ht="9" customHeight="1" x14ac:dyDescent="0.55000000000000004">
      <c r="A20" s="70"/>
      <c r="B20" s="71"/>
      <c r="C20" s="71"/>
      <c r="D20" s="71"/>
      <c r="E20" s="71"/>
      <c r="F20" s="71"/>
      <c r="G20" s="71"/>
      <c r="H20" s="71"/>
      <c r="I20" s="71"/>
      <c r="J20" s="71"/>
      <c r="K20" s="71"/>
      <c r="L20" s="71"/>
      <c r="M20" s="71"/>
      <c r="N20" s="71"/>
      <c r="O20" s="71"/>
      <c r="P20" s="71"/>
    </row>
    <row r="21" spans="1:19" ht="27" customHeight="1" x14ac:dyDescent="0.55000000000000004">
      <c r="A21" s="90" t="s">
        <v>28</v>
      </c>
      <c r="B21" s="90"/>
      <c r="C21" s="90"/>
      <c r="D21" s="90"/>
      <c r="E21" s="90"/>
      <c r="F21" s="90"/>
      <c r="G21" s="90"/>
      <c r="H21" s="90"/>
      <c r="I21" s="90"/>
      <c r="J21" s="90"/>
      <c r="K21" s="90"/>
      <c r="L21" s="90"/>
      <c r="M21" s="90"/>
      <c r="N21" s="90"/>
      <c r="O21" s="90"/>
      <c r="P21" s="90"/>
    </row>
    <row r="22" spans="1:19" ht="27" customHeight="1" x14ac:dyDescent="0.55000000000000004">
      <c r="A22" s="105" t="s">
        <v>29</v>
      </c>
      <c r="B22" s="105"/>
      <c r="C22" s="105"/>
      <c r="D22" s="105"/>
      <c r="E22" s="105"/>
      <c r="F22" s="105"/>
      <c r="G22" s="105"/>
      <c r="H22" s="105"/>
      <c r="I22" s="105"/>
      <c r="J22" s="105"/>
      <c r="K22" s="105"/>
      <c r="L22" s="105"/>
      <c r="M22" s="105"/>
      <c r="N22" s="105"/>
      <c r="O22" s="105"/>
      <c r="P22" s="105"/>
    </row>
    <row r="23" spans="1:19" ht="40.5" customHeight="1" x14ac:dyDescent="0.55000000000000004">
      <c r="A23" s="106" t="s">
        <v>37</v>
      </c>
      <c r="B23" s="106"/>
      <c r="C23" s="106"/>
      <c r="D23" s="106"/>
      <c r="E23" s="106"/>
      <c r="F23" s="106"/>
      <c r="G23" s="106"/>
      <c r="H23" s="106"/>
      <c r="I23" s="106"/>
      <c r="J23" s="106"/>
      <c r="K23" s="106"/>
      <c r="L23" s="106"/>
      <c r="M23" s="106"/>
      <c r="N23" s="106"/>
      <c r="O23" s="106"/>
      <c r="P23" s="106"/>
    </row>
    <row r="24" spans="1:19" x14ac:dyDescent="0.55000000000000004">
      <c r="A24" s="90" t="s">
        <v>22</v>
      </c>
      <c r="B24" s="90"/>
      <c r="C24" s="90"/>
      <c r="D24" s="90"/>
      <c r="E24" s="90"/>
      <c r="F24" s="90"/>
      <c r="G24" s="90"/>
      <c r="H24" s="90"/>
      <c r="I24" s="90"/>
      <c r="J24" s="90"/>
      <c r="K24" s="90"/>
      <c r="L24" s="90"/>
      <c r="M24" s="90"/>
      <c r="N24" s="90"/>
      <c r="O24" s="90"/>
      <c r="P24" s="90"/>
    </row>
    <row r="25" spans="1:19" ht="27" customHeight="1" x14ac:dyDescent="0.55000000000000004">
      <c r="A25" s="90" t="s">
        <v>30</v>
      </c>
      <c r="B25" s="90"/>
      <c r="C25" s="90"/>
      <c r="D25" s="90"/>
      <c r="E25" s="90"/>
      <c r="F25" s="90"/>
      <c r="G25" s="90"/>
      <c r="H25" s="90"/>
      <c r="I25" s="90"/>
      <c r="J25" s="90"/>
      <c r="K25" s="90"/>
      <c r="L25" s="90"/>
      <c r="M25" s="90"/>
      <c r="N25" s="90"/>
      <c r="O25" s="90"/>
      <c r="P25" s="90"/>
      <c r="R25" s="72"/>
      <c r="S25" s="72"/>
    </row>
    <row r="26" spans="1:19" x14ac:dyDescent="0.55000000000000004">
      <c r="A26" s="1"/>
      <c r="B26" s="87" t="s">
        <v>31</v>
      </c>
      <c r="C26" s="88"/>
      <c r="D26" s="88"/>
      <c r="E26" s="88"/>
      <c r="F26" s="88"/>
      <c r="G26" s="88"/>
      <c r="H26" s="88"/>
      <c r="I26" s="88"/>
      <c r="J26" s="88"/>
      <c r="K26" s="88"/>
      <c r="L26" s="88"/>
      <c r="M26" s="88"/>
      <c r="N26" s="88"/>
      <c r="O26" s="88"/>
      <c r="P26" s="88"/>
    </row>
    <row r="27" spans="1:19" ht="15.5" x14ac:dyDescent="0.55000000000000004">
      <c r="A27" s="1"/>
      <c r="B27" s="87" t="s">
        <v>32</v>
      </c>
      <c r="C27" s="87"/>
      <c r="D27" s="87"/>
      <c r="E27" s="87"/>
      <c r="F27" s="87"/>
      <c r="G27" s="87"/>
      <c r="H27" s="87"/>
      <c r="I27" s="87"/>
      <c r="J27" s="87"/>
      <c r="K27" s="87"/>
      <c r="L27" s="87"/>
      <c r="M27" s="87"/>
      <c r="N27" s="87"/>
      <c r="O27" s="87"/>
      <c r="P27" s="87"/>
    </row>
    <row r="28" spans="1:19" ht="15.75" customHeight="1" x14ac:dyDescent="0.55000000000000004">
      <c r="B28" s="1" t="s">
        <v>33</v>
      </c>
    </row>
  </sheetData>
  <mergeCells count="10">
    <mergeCell ref="K1:N1"/>
    <mergeCell ref="A2:I3"/>
    <mergeCell ref="J2:P2"/>
    <mergeCell ref="J3:M3"/>
    <mergeCell ref="N3:P3"/>
    <mergeCell ref="A23:P23"/>
    <mergeCell ref="A21:P21"/>
    <mergeCell ref="A22:P22"/>
    <mergeCell ref="A24:P24"/>
    <mergeCell ref="A25:P25"/>
  </mergeCells>
  <phoneticPr fontId="2"/>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電界強度計算表</vt:lpstr>
      <vt:lpstr>電界強度計算表(俯角減衰あり)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2023-03-15T04:38:53Z</dcterms:created>
  <dcterms:modified xsi:type="dcterms:W3CDTF">2023-08-22T08:48:08Z</dcterms:modified>
</cp:coreProperties>
</file>