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8_{3AFAC077-CFB9-4083-B8C3-F80296785345}" xr6:coauthVersionLast="36" xr6:coauthVersionMax="36" xr10:uidLastSave="{00000000-0000-0000-0000-000000000000}"/>
  <bookViews>
    <workbookView xWindow="32760" yWindow="32760" windowWidth="14210" windowHeight="7490" xr2:uid="{00000000-000D-0000-FFFF-FFFF00000000}"/>
  </bookViews>
  <sheets>
    <sheet name="公開様式案" sheetId="4" r:id="rId1"/>
  </sheets>
  <calcPr calcId="191029"/>
</workbook>
</file>

<file path=xl/calcChain.xml><?xml version="1.0" encoding="utf-8"?>
<calcChain xmlns="http://schemas.openxmlformats.org/spreadsheetml/2006/main">
  <c r="B12" i="4" l="1"/>
  <c r="B17" i="4"/>
  <c r="B19" i="4"/>
  <c r="O12" i="4"/>
  <c r="O17" i="4"/>
  <c r="O19" i="4"/>
  <c r="N12" i="4"/>
  <c r="N17" i="4"/>
  <c r="N19" i="4"/>
  <c r="M12" i="4"/>
  <c r="L12" i="4"/>
  <c r="K12" i="4"/>
  <c r="J12" i="4"/>
  <c r="J17" i="4"/>
  <c r="J19" i="4"/>
  <c r="I12" i="4"/>
  <c r="H12" i="4"/>
  <c r="G12" i="4"/>
  <c r="F12" i="4"/>
  <c r="F17" i="4"/>
  <c r="F19" i="4"/>
  <c r="E12" i="4"/>
  <c r="D12" i="4"/>
  <c r="C12" i="4"/>
  <c r="P12" i="4"/>
  <c r="L17" i="4"/>
  <c r="L19" i="4"/>
  <c r="K17" i="4"/>
  <c r="K19" i="4"/>
  <c r="H17" i="4"/>
  <c r="H19" i="4"/>
  <c r="E17" i="4"/>
  <c r="E19" i="4"/>
  <c r="C17" i="4"/>
  <c r="C19" i="4"/>
  <c r="I17" i="4"/>
  <c r="I19" i="4"/>
  <c r="O18" i="4"/>
  <c r="N18" i="4"/>
  <c r="M17" i="4"/>
  <c r="M19" i="4"/>
  <c r="N15" i="4"/>
  <c r="M15" i="4"/>
  <c r="L15" i="4"/>
  <c r="N14" i="4"/>
  <c r="M14" i="4"/>
  <c r="L14" i="4"/>
  <c r="O15" i="4"/>
  <c r="K18" i="4"/>
  <c r="K15" i="4"/>
  <c r="O14" i="4"/>
  <c r="K14" i="4"/>
  <c r="P17" i="4"/>
  <c r="P19" i="4"/>
  <c r="D17" i="4"/>
  <c r="D19" i="4"/>
  <c r="J18" i="4"/>
  <c r="J15" i="4"/>
  <c r="J14" i="4"/>
  <c r="F18" i="4"/>
  <c r="F15" i="4"/>
  <c r="E18" i="4"/>
  <c r="C18" i="4"/>
  <c r="C15" i="4"/>
  <c r="G17" i="4"/>
  <c r="G19" i="4"/>
  <c r="C14" i="4"/>
  <c r="D14" i="4"/>
  <c r="E14" i="4"/>
  <c r="F14" i="4"/>
  <c r="G14" i="4"/>
  <c r="H14" i="4"/>
  <c r="I14" i="4"/>
  <c r="P14" i="4"/>
  <c r="B15" i="4"/>
  <c r="P15" i="4"/>
  <c r="D18" i="4"/>
  <c r="D15" i="4"/>
  <c r="E15" i="4"/>
  <c r="G18" i="4"/>
  <c r="G15" i="4"/>
  <c r="H18" i="4"/>
  <c r="H15" i="4"/>
  <c r="I18" i="4"/>
  <c r="I15" i="4"/>
  <c r="B14" i="4"/>
</calcChain>
</file>

<file path=xl/sharedStrings.xml><?xml version="1.0" encoding="utf-8"?>
<sst xmlns="http://schemas.openxmlformats.org/spreadsheetml/2006/main" count="46" uniqueCount="34">
  <si>
    <t>作成年月日：</t>
    <rPh sb="0" eb="2">
      <t>サクセイ</t>
    </rPh>
    <rPh sb="2" eb="5">
      <t>ネンガッピ</t>
    </rPh>
    <phoneticPr fontId="2"/>
  </si>
  <si>
    <t>電 波 防 護 指 針 に 基 づ く 電 界 強 度 確 認 表　（アマチュア用）</t>
    <rPh sb="0" eb="1">
      <t>デン</t>
    </rPh>
    <rPh sb="2" eb="3">
      <t>ナミ</t>
    </rPh>
    <rPh sb="4" eb="5">
      <t>ボウ</t>
    </rPh>
    <rPh sb="6" eb="7">
      <t>ユズル</t>
    </rPh>
    <rPh sb="8" eb="9">
      <t>ユビ</t>
    </rPh>
    <rPh sb="10" eb="11">
      <t>ハリ</t>
    </rPh>
    <rPh sb="14" eb="15">
      <t>モト</t>
    </rPh>
    <rPh sb="20" eb="21">
      <t>デン</t>
    </rPh>
    <rPh sb="22" eb="23">
      <t>カイ</t>
    </rPh>
    <rPh sb="24" eb="25">
      <t>ツヨシ</t>
    </rPh>
    <rPh sb="26" eb="27">
      <t>ド</t>
    </rPh>
    <rPh sb="28" eb="29">
      <t>アキラ</t>
    </rPh>
    <rPh sb="30" eb="31">
      <t>シノブ</t>
    </rPh>
    <rPh sb="32" eb="33">
      <t>ヒョウ</t>
    </rPh>
    <rPh sb="40" eb="41">
      <t>ヨウ</t>
    </rPh>
    <phoneticPr fontId="2"/>
  </si>
  <si>
    <t>氏名：</t>
    <rPh sb="0" eb="2">
      <t>シメイ</t>
    </rPh>
    <phoneticPr fontId="2"/>
  </si>
  <si>
    <t>コールサイン：</t>
    <phoneticPr fontId="2"/>
  </si>
  <si>
    <t>周波数帯</t>
    <rPh sb="0" eb="3">
      <t>シュウハスウ</t>
    </rPh>
    <rPh sb="3" eb="4">
      <t>タイ</t>
    </rPh>
    <phoneticPr fontId="2"/>
  </si>
  <si>
    <t>定格電力Ｐ［W］</t>
    <rPh sb="0" eb="2">
      <t>テイカク</t>
    </rPh>
    <rPh sb="2" eb="4">
      <t>デンリョク</t>
    </rPh>
    <phoneticPr fontId="2"/>
  </si>
  <si>
    <r>
      <t>給電線損［d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>］</t>
    </r>
    <rPh sb="0" eb="2">
      <t>キュウデン</t>
    </rPh>
    <rPh sb="2" eb="3">
      <t>セン</t>
    </rPh>
    <rPh sb="3" eb="4">
      <t>ゾン</t>
    </rPh>
    <phoneticPr fontId="2"/>
  </si>
  <si>
    <r>
      <t>空中線利得Ｇ［d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>i］</t>
    </r>
    <rPh sb="0" eb="3">
      <t>クウチュウセン</t>
    </rPh>
    <rPh sb="3" eb="5">
      <t>リトク</t>
    </rPh>
    <phoneticPr fontId="2"/>
  </si>
  <si>
    <t>平均電力率</t>
    <rPh sb="0" eb="2">
      <t>ヘイキン</t>
    </rPh>
    <rPh sb="2" eb="4">
      <t>デンリョク</t>
    </rPh>
    <rPh sb="4" eb="5">
      <t>リツ</t>
    </rPh>
    <phoneticPr fontId="2"/>
  </si>
  <si>
    <r>
      <t>俯角減衰量［d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>］</t>
    </r>
    <rPh sb="0" eb="2">
      <t>フカク</t>
    </rPh>
    <rPh sb="2" eb="4">
      <t>ゲンスイ</t>
    </rPh>
    <rPh sb="4" eb="5">
      <t>リョウ</t>
    </rPh>
    <phoneticPr fontId="2"/>
  </si>
  <si>
    <t>空中線高［m］</t>
    <rPh sb="0" eb="3">
      <t>クウチュウセン</t>
    </rPh>
    <rPh sb="3" eb="4">
      <t>タカ</t>
    </rPh>
    <phoneticPr fontId="2"/>
  </si>
  <si>
    <t>空中線地上距離［m］</t>
    <rPh sb="0" eb="3">
      <t>クウチュウセン</t>
    </rPh>
    <rPh sb="3" eb="5">
      <t>チジョウ</t>
    </rPh>
    <rPh sb="5" eb="7">
      <t>キョリ</t>
    </rPh>
    <phoneticPr fontId="2"/>
  </si>
  <si>
    <t>空中線直線距離Ｒ［m］</t>
    <rPh sb="0" eb="3">
      <t>クウチュウセン</t>
    </rPh>
    <rPh sb="3" eb="5">
      <t>チョクセン</t>
    </rPh>
    <rPh sb="5" eb="7">
      <t>キョリ</t>
    </rPh>
    <phoneticPr fontId="2"/>
  </si>
  <si>
    <t>空中線の形式</t>
    <rPh sb="0" eb="2">
      <t>クウチュウ</t>
    </rPh>
    <rPh sb="2" eb="3">
      <t>セン</t>
    </rPh>
    <rPh sb="4" eb="6">
      <t>ケイシキ</t>
    </rPh>
    <phoneticPr fontId="2"/>
  </si>
  <si>
    <t>俯角［°］</t>
    <rPh sb="0" eb="2">
      <t>フカク</t>
    </rPh>
    <phoneticPr fontId="2"/>
  </si>
  <si>
    <t>最小安全距離［m］</t>
    <rPh sb="0" eb="2">
      <t>サイショウ</t>
    </rPh>
    <rPh sb="2" eb="4">
      <t>アンゼン</t>
    </rPh>
    <rPh sb="4" eb="6">
      <t>キョリ</t>
    </rPh>
    <phoneticPr fontId="2"/>
  </si>
  <si>
    <t>強い反射物の有無</t>
    <rPh sb="0" eb="1">
      <t>ツヨ</t>
    </rPh>
    <rPh sb="2" eb="4">
      <t>ハンシャ</t>
    </rPh>
    <rPh sb="4" eb="5">
      <t>ブツ</t>
    </rPh>
    <rPh sb="6" eb="8">
      <t>ウム</t>
    </rPh>
    <phoneticPr fontId="2"/>
  </si>
  <si>
    <r>
      <t>算出電界強度</t>
    </r>
    <r>
      <rPr>
        <sz val="11"/>
        <rFont val="ＭＳ Ｐゴシック"/>
        <family val="3"/>
        <charset val="128"/>
      </rPr>
      <t xml:space="preserve"> Ｅ</t>
    </r>
    <r>
      <rPr>
        <sz val="11"/>
        <rFont val="ＭＳ Ｐゴシック"/>
        <family val="3"/>
        <charset val="128"/>
      </rPr>
      <t>［V</t>
    </r>
    <r>
      <rPr>
        <sz val="11"/>
        <rFont val="ＭＳ Ｐゴシック"/>
        <family val="3"/>
        <charset val="128"/>
      </rPr>
      <t>/m</t>
    </r>
    <r>
      <rPr>
        <sz val="11"/>
        <rFont val="ＭＳ Ｐゴシック"/>
        <family val="3"/>
        <charset val="128"/>
      </rPr>
      <t>］</t>
    </r>
    <rPh sb="0" eb="1">
      <t>ザン</t>
    </rPh>
    <rPh sb="1" eb="2">
      <t>デ</t>
    </rPh>
    <rPh sb="2" eb="3">
      <t>デン</t>
    </rPh>
    <rPh sb="3" eb="4">
      <t>カイ</t>
    </rPh>
    <rPh sb="4" eb="5">
      <t>ツヨシ</t>
    </rPh>
    <rPh sb="5" eb="6">
      <t>ド</t>
    </rPh>
    <phoneticPr fontId="2"/>
  </si>
  <si>
    <r>
      <t>基準値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[</t>
    </r>
    <r>
      <rPr>
        <sz val="11"/>
        <rFont val="ＭＳ Ｐゴシック"/>
        <family val="3"/>
        <charset val="128"/>
      </rPr>
      <t>V/m</t>
    </r>
    <r>
      <rPr>
        <sz val="11"/>
        <rFont val="ＭＳ Ｐゴシック"/>
        <family val="3"/>
        <charset val="128"/>
      </rPr>
      <t>]</t>
    </r>
    <rPh sb="0" eb="3">
      <t>キジュンチ</t>
    </rPh>
    <phoneticPr fontId="2"/>
  </si>
  <si>
    <t>判　定</t>
    <rPh sb="0" eb="1">
      <t>ハン</t>
    </rPh>
    <rPh sb="2" eb="3">
      <t>サダム</t>
    </rPh>
    <phoneticPr fontId="2"/>
  </si>
  <si>
    <t>注　１　　表中の数値は、ダミー値です。それぞれ実測値等を入力してください。また、周波数帯は、適宜追加、削除してください。</t>
    <rPh sb="0" eb="1">
      <t>チュウ</t>
    </rPh>
    <rPh sb="5" eb="6">
      <t>ヒョウ</t>
    </rPh>
    <rPh sb="6" eb="7">
      <t>チュウ</t>
    </rPh>
    <rPh sb="8" eb="10">
      <t>スウチ</t>
    </rPh>
    <rPh sb="15" eb="16">
      <t>チ</t>
    </rPh>
    <rPh sb="23" eb="25">
      <t>ジッソク</t>
    </rPh>
    <rPh sb="25" eb="26">
      <t>チ</t>
    </rPh>
    <rPh sb="26" eb="27">
      <t>トウ</t>
    </rPh>
    <rPh sb="28" eb="30">
      <t>ニュウリョク</t>
    </rPh>
    <rPh sb="40" eb="43">
      <t>シュウハスウ</t>
    </rPh>
    <rPh sb="43" eb="44">
      <t>タイ</t>
    </rPh>
    <rPh sb="46" eb="48">
      <t>テキギ</t>
    </rPh>
    <rPh sb="51" eb="53">
      <t>サクジョ</t>
    </rPh>
    <phoneticPr fontId="2"/>
  </si>
  <si>
    <r>
      <t>注　４　　平均電力率は、電波の型式がＡ１Ａの場合は「０．５」、Ｊ３Ｅの場合は「０．１６」</t>
    </r>
    <r>
      <rPr>
        <sz val="11"/>
        <rFont val="ＭＳ Ｐゴシック"/>
        <family val="3"/>
        <charset val="128"/>
      </rPr>
      <t>、その他の場合は「１」（組み合わせる場合は大きい数値）としてください。</t>
    </r>
    <rPh sb="0" eb="1">
      <t>チュウ</t>
    </rPh>
    <rPh sb="5" eb="7">
      <t>ヘイキン</t>
    </rPh>
    <rPh sb="7" eb="9">
      <t>デンリョク</t>
    </rPh>
    <rPh sb="9" eb="10">
      <t>リツ</t>
    </rPh>
    <rPh sb="12" eb="14">
      <t>デンパ</t>
    </rPh>
    <rPh sb="15" eb="17">
      <t>カタシキ</t>
    </rPh>
    <rPh sb="22" eb="24">
      <t>バアイ</t>
    </rPh>
    <rPh sb="35" eb="37">
      <t>バアイ</t>
    </rPh>
    <rPh sb="47" eb="48">
      <t>タ</t>
    </rPh>
    <rPh sb="49" eb="51">
      <t>バアイ</t>
    </rPh>
    <phoneticPr fontId="2"/>
  </si>
  <si>
    <t>注　５　　ビームアンテナの場合は、俯角減衰量を考慮することが出来ます。俯角減衰量を考慮した場合は、その根拠となる垂直面指向特性の資料を添付し</t>
    <rPh sb="0" eb="1">
      <t>チュウ</t>
    </rPh>
    <rPh sb="64" eb="66">
      <t>シリョウ</t>
    </rPh>
    <phoneticPr fontId="2"/>
  </si>
  <si>
    <t>　　　　て下さい。　また、短縮アンテナを使用する場合は、エレメントの長さ、空中線利得が記載された取説等の当該箇所のコピーを添付して下さい。</t>
    <rPh sb="13" eb="15">
      <t>タンシュク</t>
    </rPh>
    <rPh sb="20" eb="22">
      <t>シヨウ</t>
    </rPh>
    <rPh sb="24" eb="26">
      <t>バアイ</t>
    </rPh>
    <rPh sb="34" eb="35">
      <t>ナガ</t>
    </rPh>
    <rPh sb="37" eb="40">
      <t>クウチュウセン</t>
    </rPh>
    <rPh sb="40" eb="42">
      <t>リトク</t>
    </rPh>
    <rPh sb="43" eb="45">
      <t>キサイ</t>
    </rPh>
    <rPh sb="52" eb="54">
      <t>トウガイ</t>
    </rPh>
    <rPh sb="54" eb="56">
      <t>カショ</t>
    </rPh>
    <rPh sb="61" eb="63">
      <t>テンプ</t>
    </rPh>
    <rPh sb="65" eb="66">
      <t>クダ</t>
    </rPh>
    <phoneticPr fontId="2"/>
  </si>
  <si>
    <r>
      <t>基本式：　Ｅ＝√（３７７０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Ｓ）[</t>
    </r>
    <r>
      <rPr>
        <sz val="11"/>
        <rFont val="ＭＳ Ｐゴシック"/>
        <family val="3"/>
        <charset val="128"/>
      </rPr>
      <t>V/m]</t>
    </r>
    <r>
      <rPr>
        <sz val="11"/>
        <rFont val="ＭＳ Ｐゴシック"/>
        <family val="3"/>
        <charset val="128"/>
      </rPr>
      <t>　</t>
    </r>
    <rPh sb="0" eb="2">
      <t>キホン</t>
    </rPh>
    <rPh sb="2" eb="3">
      <t>シキ</t>
    </rPh>
    <phoneticPr fontId="2"/>
  </si>
  <si>
    <r>
      <t>　　　　　　但し、Ｓ［電力束密度］＝ＰＧＫ／４０πＲ</t>
    </r>
    <r>
      <rPr>
        <vertAlign val="super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 xml:space="preserve"> [mW/c</t>
    </r>
    <r>
      <rPr>
        <sz val="11"/>
        <rFont val="ＭＳ Ｐゴシック"/>
        <family val="3"/>
        <charset val="128"/>
      </rPr>
      <t>㎡</t>
    </r>
    <r>
      <rPr>
        <sz val="11"/>
        <rFont val="ＭＳ Ｐゴシック"/>
        <family val="3"/>
        <charset val="128"/>
      </rPr>
      <t>]</t>
    </r>
    <r>
      <rPr>
        <sz val="11"/>
        <rFont val="ＭＳ Ｐゴシック"/>
        <family val="3"/>
        <charset val="128"/>
      </rPr>
      <t>　　Ｐ＝空中線電力［Ｗ</t>
    </r>
    <r>
      <rPr>
        <sz val="11"/>
        <rFont val="ＭＳ Ｐゴシック"/>
        <family val="3"/>
        <charset val="128"/>
      </rPr>
      <t>]</t>
    </r>
    <r>
      <rPr>
        <sz val="11"/>
        <rFont val="ＭＳ Ｐゴシック"/>
        <family val="3"/>
        <charset val="128"/>
      </rPr>
      <t>　Ｇ＝空中線利得［真値］　Ｋ＝反射係数　Ｒ＝空中線までの直線距離</t>
    </r>
    <r>
      <rPr>
        <sz val="11"/>
        <rFont val="ＭＳ Ｐゴシック"/>
        <family val="3"/>
        <charset val="128"/>
      </rPr>
      <t xml:space="preserve"> [ｍ]</t>
    </r>
    <rPh sb="11" eb="13">
      <t>デンリョク</t>
    </rPh>
    <rPh sb="13" eb="14">
      <t>ソク</t>
    </rPh>
    <rPh sb="14" eb="16">
      <t>ミツド</t>
    </rPh>
    <rPh sb="56" eb="58">
      <t>マコトチ</t>
    </rPh>
    <rPh sb="69" eb="71">
      <t>クウチュウ</t>
    </rPh>
    <rPh sb="71" eb="72">
      <t>セン</t>
    </rPh>
    <rPh sb="75" eb="77">
      <t>チョクセン</t>
    </rPh>
    <rPh sb="77" eb="79">
      <t>キョリ</t>
    </rPh>
    <phoneticPr fontId="2"/>
  </si>
  <si>
    <t>単一型</t>
    <rPh sb="0" eb="2">
      <t>タンイツ</t>
    </rPh>
    <rPh sb="2" eb="3">
      <t>ガタ</t>
    </rPh>
    <phoneticPr fontId="2"/>
  </si>
  <si>
    <t>八木型</t>
    <rPh sb="0" eb="2">
      <t>ヤギ</t>
    </rPh>
    <rPh sb="2" eb="3">
      <t>ガタ</t>
    </rPh>
    <phoneticPr fontId="2"/>
  </si>
  <si>
    <t>八木型</t>
    <rPh sb="0" eb="3">
      <t>ヤギガタ</t>
    </rPh>
    <phoneticPr fontId="2"/>
  </si>
  <si>
    <r>
      <t>注　２　　算出電界強度Ｅ［V</t>
    </r>
    <r>
      <rPr>
        <sz val="11"/>
        <rFont val="ＭＳ Ｐゴシック"/>
        <family val="3"/>
        <charset val="128"/>
      </rPr>
      <t>/m］</t>
    </r>
    <r>
      <rPr>
        <sz val="11"/>
        <rFont val="ＭＳ Ｐゴシック"/>
        <family val="3"/>
        <charset val="128"/>
      </rPr>
      <t>は、大地反射係数（７６ＭＨｚ未満は「４」、７６ＭＨｚ以上は「２．５６」）を考慮しています。</t>
    </r>
    <rPh sb="0" eb="1">
      <t>チュウ</t>
    </rPh>
    <rPh sb="5" eb="7">
      <t>サンシュツ</t>
    </rPh>
    <rPh sb="7" eb="9">
      <t>デンカイ</t>
    </rPh>
    <rPh sb="9" eb="11">
      <t>キョウド</t>
    </rPh>
    <rPh sb="19" eb="21">
      <t>ダイチ</t>
    </rPh>
    <rPh sb="21" eb="23">
      <t>ハンシャ</t>
    </rPh>
    <rPh sb="23" eb="25">
      <t>ケイスウ</t>
    </rPh>
    <rPh sb="43" eb="45">
      <t>イジョウ</t>
    </rPh>
    <rPh sb="54" eb="56">
      <t>コウリョ</t>
    </rPh>
    <phoneticPr fontId="2"/>
  </si>
  <si>
    <t>注　３　　空中線地上距離［m］は、空中線を地上に投影した地点から道路、隣家との境界線等までの距離としてください。</t>
    <rPh sb="0" eb="1">
      <t>チュウ</t>
    </rPh>
    <rPh sb="5" eb="8">
      <t>クウチュウセン</t>
    </rPh>
    <rPh sb="8" eb="10">
      <t>チジョウ</t>
    </rPh>
    <rPh sb="28" eb="30">
      <t>チテン</t>
    </rPh>
    <phoneticPr fontId="2"/>
  </si>
  <si>
    <t>　　　　 空中線が回転する場合は回転を考慮し、一番近い距離としてください。　　また、空中線の高さは、実際の空中線高から２ｍを引いた値としてください。</t>
    <rPh sb="41" eb="43">
      <t>キョリ</t>
    </rPh>
    <phoneticPr fontId="2"/>
  </si>
  <si>
    <t>　　　　  なお、電波発射源近辺にビル等、強い反射を生じさせる建造物がある場合は、当該欄に「１」を、ない場合は「０」を入力してください。</t>
    <rPh sb="41" eb="42">
      <t>ショウ</t>
    </rPh>
    <rPh sb="46" eb="48">
      <t>ケンゾウ</t>
    </rPh>
    <rPh sb="48" eb="49">
      <t>ブツ</t>
    </rPh>
    <rPh sb="52" eb="54">
      <t>バアイ</t>
    </rPh>
    <rPh sb="56" eb="58">
      <t>トウガイ</t>
    </rPh>
    <rPh sb="58" eb="59">
      <t>ランバアイニュウリョク</t>
    </rPh>
    <phoneticPr fontId="2"/>
  </si>
  <si>
    <t>(2023/11・中国総通ver）</t>
    <rPh sb="9" eb="11">
      <t>チュウゴク</t>
    </rPh>
    <rPh sb="11" eb="13">
      <t>ソウツウ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</si>
</sst>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 "/>
    <numFmt numFmtId="177" formatCode="0.00_ "/>
    <numFmt numFmtId="178" formatCode="0.0_);[Red]\(0.0\)"/>
    <numFmt numFmtId="179" formatCode="0_ "/>
    <numFmt numFmtId="180" formatCode="0.00_);[Red]\(0.00\)"/>
    <numFmt numFmtId="181" formatCode="#.#\ &quot;M&quot;"/>
    <numFmt numFmtId="182" formatCode="0_);[Red]\(0\)"/>
    <numFmt numFmtId="183" formatCode="#\ &quot;MHz帯&quot;"/>
    <numFmt numFmtId="184" formatCode="#.#\ &quot;MHz帯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181" fontId="1" fillId="0" borderId="1" xfId="0" applyNumberFormat="1" applyFont="1" applyBorder="1" applyAlignment="1">
      <alignment horizontal="center" vertical="center" wrapText="1"/>
    </xf>
    <xf numFmtId="184" fontId="1" fillId="0" borderId="2" xfId="0" applyNumberFormat="1" applyFont="1" applyFill="1" applyBorder="1">
      <alignment vertical="center"/>
    </xf>
    <xf numFmtId="183" fontId="1" fillId="0" borderId="2" xfId="0" applyNumberFormat="1" applyFont="1" applyFill="1" applyBorder="1">
      <alignment vertical="center"/>
    </xf>
    <xf numFmtId="183" fontId="1" fillId="0" borderId="2" xfId="0" applyNumberFormat="1" applyFont="1" applyBorder="1">
      <alignment vertical="center"/>
    </xf>
    <xf numFmtId="183" fontId="1" fillId="0" borderId="3" xfId="0" applyNumberFormat="1" applyFont="1" applyBorder="1">
      <alignment vertical="center"/>
    </xf>
    <xf numFmtId="181" fontId="1" fillId="0" borderId="0" xfId="0" applyNumberFormat="1" applyFont="1" applyBorder="1">
      <alignment vertical="center"/>
    </xf>
    <xf numFmtId="177" fontId="1" fillId="2" borderId="4" xfId="0" applyNumberFormat="1" applyFont="1" applyFill="1" applyBorder="1" applyAlignment="1">
      <alignment horizontal="right" vertical="center" wrapText="1"/>
    </xf>
    <xf numFmtId="182" fontId="1" fillId="2" borderId="5" xfId="0" applyNumberFormat="1" applyFont="1" applyFill="1" applyBorder="1">
      <alignment vertical="center"/>
    </xf>
    <xf numFmtId="179" fontId="1" fillId="2" borderId="6" xfId="0" applyNumberFormat="1" applyFont="1" applyFill="1" applyBorder="1">
      <alignment vertical="center"/>
    </xf>
    <xf numFmtId="182" fontId="1" fillId="2" borderId="6" xfId="0" applyNumberFormat="1" applyFont="1" applyFill="1" applyBorder="1">
      <alignment vertical="center"/>
    </xf>
    <xf numFmtId="179" fontId="1" fillId="2" borderId="7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177" fontId="1" fillId="2" borderId="8" xfId="0" applyNumberFormat="1" applyFont="1" applyFill="1" applyBorder="1" applyAlignment="1">
      <alignment horizontal="right" vertical="center" wrapText="1"/>
    </xf>
    <xf numFmtId="180" fontId="1" fillId="2" borderId="9" xfId="0" applyNumberFormat="1" applyFont="1" applyFill="1" applyBorder="1">
      <alignment vertical="center"/>
    </xf>
    <xf numFmtId="177" fontId="1" fillId="2" borderId="10" xfId="0" applyNumberFormat="1" applyFont="1" applyFill="1" applyBorder="1">
      <alignment vertical="center"/>
    </xf>
    <xf numFmtId="177" fontId="1" fillId="2" borderId="10" xfId="0" applyNumberFormat="1" applyFont="1" applyFill="1" applyBorder="1" applyAlignment="1">
      <alignment vertical="center" wrapText="1"/>
    </xf>
    <xf numFmtId="0" fontId="1" fillId="2" borderId="11" xfId="0" applyFont="1" applyFill="1" applyBorder="1">
      <alignment vertical="center"/>
    </xf>
    <xf numFmtId="180" fontId="1" fillId="2" borderId="8" xfId="0" applyNumberFormat="1" applyFont="1" applyFill="1" applyBorder="1" applyAlignment="1">
      <alignment horizontal="right" vertical="center" wrapText="1"/>
    </xf>
    <xf numFmtId="177" fontId="1" fillId="2" borderId="9" xfId="0" applyNumberFormat="1" applyFont="1" applyFill="1" applyBorder="1">
      <alignment vertical="center"/>
    </xf>
    <xf numFmtId="177" fontId="1" fillId="2" borderId="11" xfId="0" applyNumberFormat="1" applyFont="1" applyFill="1" applyBorder="1">
      <alignment vertical="center"/>
    </xf>
    <xf numFmtId="180" fontId="1" fillId="0" borderId="0" xfId="0" applyNumberFormat="1" applyFont="1" applyBorder="1">
      <alignment vertical="center"/>
    </xf>
    <xf numFmtId="177" fontId="1" fillId="2" borderId="12" xfId="0" applyNumberFormat="1" applyFont="1" applyFill="1" applyBorder="1" applyAlignment="1">
      <alignment horizontal="right" vertical="center" wrapText="1"/>
    </xf>
    <xf numFmtId="182" fontId="1" fillId="2" borderId="13" xfId="0" applyNumberFormat="1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176" fontId="1" fillId="2" borderId="4" xfId="0" applyNumberFormat="1" applyFont="1" applyFill="1" applyBorder="1" applyAlignment="1">
      <alignment horizontal="right" vertical="center" wrapText="1"/>
    </xf>
    <xf numFmtId="178" fontId="1" fillId="2" borderId="5" xfId="0" applyNumberFormat="1" applyFont="1" applyFill="1" applyBorder="1">
      <alignment vertical="center"/>
    </xf>
    <xf numFmtId="178" fontId="1" fillId="2" borderId="6" xfId="0" applyNumberFormat="1" applyFont="1" applyFill="1" applyBorder="1">
      <alignment vertical="center"/>
    </xf>
    <xf numFmtId="178" fontId="1" fillId="2" borderId="7" xfId="0" applyNumberFormat="1" applyFont="1" applyFill="1" applyBorder="1">
      <alignment vertical="center"/>
    </xf>
    <xf numFmtId="0" fontId="1" fillId="2" borderId="8" xfId="0" applyFont="1" applyFill="1" applyBorder="1" applyAlignment="1">
      <alignment horizontal="right" vertical="center" wrapText="1"/>
    </xf>
    <xf numFmtId="178" fontId="1" fillId="2" borderId="9" xfId="0" applyNumberFormat="1" applyFont="1" applyFill="1" applyBorder="1">
      <alignment vertical="center"/>
    </xf>
    <xf numFmtId="178" fontId="1" fillId="2" borderId="10" xfId="0" applyNumberFormat="1" applyFont="1" applyFill="1" applyBorder="1">
      <alignment vertical="center"/>
    </xf>
    <xf numFmtId="178" fontId="1" fillId="2" borderId="11" xfId="0" applyNumberFormat="1" applyFont="1" applyFill="1" applyBorder="1">
      <alignment vertical="center"/>
    </xf>
    <xf numFmtId="180" fontId="1" fillId="0" borderId="16" xfId="0" applyNumberFormat="1" applyFont="1" applyFill="1" applyBorder="1" applyAlignment="1">
      <alignment horizontal="right" vertical="center" wrapText="1"/>
    </xf>
    <xf numFmtId="180" fontId="1" fillId="0" borderId="17" xfId="0" applyNumberFormat="1" applyFont="1" applyFill="1" applyBorder="1" applyAlignment="1">
      <alignment vertical="center" wrapText="1"/>
    </xf>
    <xf numFmtId="180" fontId="1" fillId="0" borderId="18" xfId="0" applyNumberFormat="1" applyFont="1" applyFill="1" applyBorder="1" applyAlignment="1">
      <alignment vertical="center" wrapText="1"/>
    </xf>
    <xf numFmtId="180" fontId="1" fillId="0" borderId="0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178" fontId="1" fillId="0" borderId="8" xfId="0" applyNumberFormat="1" applyFont="1" applyFill="1" applyBorder="1" applyAlignment="1">
      <alignment horizontal="right" vertical="center" wrapText="1"/>
    </xf>
    <xf numFmtId="180" fontId="1" fillId="0" borderId="9" xfId="0" applyNumberFormat="1" applyFont="1" applyFill="1" applyBorder="1">
      <alignment vertical="center"/>
    </xf>
    <xf numFmtId="178" fontId="1" fillId="0" borderId="10" xfId="0" applyNumberFormat="1" applyFont="1" applyFill="1" applyBorder="1">
      <alignment vertical="center"/>
    </xf>
    <xf numFmtId="178" fontId="1" fillId="0" borderId="19" xfId="0" applyNumberFormat="1" applyFont="1" applyFill="1" applyBorder="1">
      <alignment vertical="center"/>
    </xf>
    <xf numFmtId="178" fontId="1" fillId="0" borderId="11" xfId="0" applyNumberFormat="1" applyFont="1" applyFill="1" applyBorder="1">
      <alignment vertical="center"/>
    </xf>
    <xf numFmtId="178" fontId="1" fillId="0" borderId="12" xfId="0" applyNumberFormat="1" applyFont="1" applyFill="1" applyBorder="1" applyAlignment="1">
      <alignment horizontal="right" vertical="center" wrapText="1"/>
    </xf>
    <xf numFmtId="180" fontId="1" fillId="0" borderId="13" xfId="0" applyNumberFormat="1" applyFont="1" applyFill="1" applyBorder="1">
      <alignment vertical="center"/>
    </xf>
    <xf numFmtId="180" fontId="1" fillId="0" borderId="20" xfId="0" applyNumberFormat="1" applyFont="1" applyFill="1" applyBorder="1">
      <alignment vertical="center"/>
    </xf>
    <xf numFmtId="180" fontId="1" fillId="0" borderId="17" xfId="0" applyNumberFormat="1" applyFont="1" applyFill="1" applyBorder="1">
      <alignment vertical="center"/>
    </xf>
    <xf numFmtId="180" fontId="1" fillId="0" borderId="18" xfId="0" applyNumberFormat="1" applyFon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1" fillId="2" borderId="21" xfId="0" applyFont="1" applyFill="1" applyBorder="1" applyAlignment="1">
      <alignment horizontal="right" vertical="center"/>
    </xf>
    <xf numFmtId="182" fontId="1" fillId="2" borderId="22" xfId="0" applyNumberFormat="1" applyFont="1" applyFill="1" applyBorder="1">
      <alignment vertical="center"/>
    </xf>
    <xf numFmtId="182" fontId="1" fillId="2" borderId="23" xfId="0" applyNumberFormat="1" applyFont="1" applyFill="1" applyBorder="1">
      <alignment vertical="center"/>
    </xf>
    <xf numFmtId="182" fontId="1" fillId="2" borderId="24" xfId="0" applyNumberFormat="1" applyFont="1" applyFill="1" applyBorder="1">
      <alignment vertical="center"/>
    </xf>
    <xf numFmtId="177" fontId="1" fillId="3" borderId="4" xfId="0" applyNumberFormat="1" applyFont="1" applyFill="1" applyBorder="1" applyAlignment="1">
      <alignment horizontal="center" vertical="center" wrapText="1"/>
    </xf>
    <xf numFmtId="180" fontId="1" fillId="3" borderId="5" xfId="0" applyNumberFormat="1" applyFont="1" applyFill="1" applyBorder="1">
      <alignment vertical="center"/>
    </xf>
    <xf numFmtId="180" fontId="1" fillId="3" borderId="6" xfId="0" applyNumberFormat="1" applyFont="1" applyFill="1" applyBorder="1">
      <alignment vertical="center"/>
    </xf>
    <xf numFmtId="180" fontId="1" fillId="3" borderId="25" xfId="0" applyNumberFormat="1" applyFont="1" applyFill="1" applyBorder="1">
      <alignment vertical="center"/>
    </xf>
    <xf numFmtId="180" fontId="1" fillId="0" borderId="8" xfId="0" applyNumberFormat="1" applyFont="1" applyFill="1" applyBorder="1" applyAlignment="1">
      <alignment horizontal="center" vertical="center" wrapText="1"/>
    </xf>
    <xf numFmtId="180" fontId="1" fillId="0" borderId="10" xfId="0" applyNumberFormat="1" applyFont="1" applyFill="1" applyBorder="1">
      <alignment vertical="center"/>
    </xf>
    <xf numFmtId="180" fontId="1" fillId="0" borderId="19" xfId="0" applyNumberFormat="1" applyFont="1" applyFill="1" applyBorder="1">
      <alignment vertical="center"/>
    </xf>
    <xf numFmtId="180" fontId="1" fillId="0" borderId="11" xfId="0" applyNumberFormat="1" applyFont="1" applyFill="1" applyBorder="1">
      <alignment vertical="center"/>
    </xf>
    <xf numFmtId="180" fontId="1" fillId="3" borderId="16" xfId="0" applyNumberFormat="1" applyFont="1" applyFill="1" applyBorder="1" applyAlignment="1">
      <alignment horizontal="center" vertical="center" wrapText="1"/>
    </xf>
    <xf numFmtId="180" fontId="1" fillId="3" borderId="26" xfId="0" applyNumberFormat="1" applyFont="1" applyFill="1" applyBorder="1" applyAlignment="1">
      <alignment horizontal="center" vertical="center"/>
    </xf>
    <xf numFmtId="180" fontId="1" fillId="3" borderId="17" xfId="0" applyNumberFormat="1" applyFont="1" applyFill="1" applyBorder="1" applyAlignment="1">
      <alignment horizontal="center" vertical="center"/>
    </xf>
    <xf numFmtId="180" fontId="1" fillId="3" borderId="18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>
      <alignment vertical="center"/>
    </xf>
    <xf numFmtId="180" fontId="0" fillId="2" borderId="5" xfId="0" applyNumberFormat="1" applyFont="1" applyFill="1" applyBorder="1" applyAlignment="1">
      <alignment horizontal="center" vertical="center"/>
    </xf>
    <xf numFmtId="180" fontId="0" fillId="2" borderId="6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zoomScaleNormal="100" workbookViewId="0">
      <pane xSplit="1" ySplit="4" topLeftCell="B14" activePane="bottomRight" state="frozen"/>
      <selection pane="topRight" activeCell="B1" sqref="B1"/>
      <selection pane="bottomLeft" activeCell="A2" sqref="A2"/>
      <selection pane="bottomRight" activeCell="C21" sqref="C21"/>
    </sheetView>
  </sheetViews>
  <sheetFormatPr defaultColWidth="9" defaultRowHeight="13" x14ac:dyDescent="0.2"/>
  <cols>
    <col min="1" max="1" width="21.08984375" style="1" customWidth="1"/>
    <col min="2" max="15" width="11.6328125" style="2" customWidth="1"/>
    <col min="16" max="16" width="11.6328125" style="69" customWidth="1"/>
    <col min="17" max="17" width="7.90625" style="2" customWidth="1"/>
    <col min="18" max="16384" width="9" style="2"/>
  </cols>
  <sheetData>
    <row r="1" spans="1:16" ht="19.5" customHeight="1" thickBot="1" x14ac:dyDescent="0.25">
      <c r="A1" s="73" t="s">
        <v>33</v>
      </c>
      <c r="N1" s="74" t="s">
        <v>0</v>
      </c>
      <c r="O1" s="74"/>
      <c r="P1" s="74"/>
    </row>
    <row r="2" spans="1:16" ht="19.5" customHeight="1" x14ac:dyDescent="0.2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81" t="s">
        <v>2</v>
      </c>
      <c r="O2" s="82"/>
      <c r="P2" s="83"/>
    </row>
    <row r="3" spans="1:16" ht="19.5" customHeight="1" thickBot="1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4" t="s">
        <v>3</v>
      </c>
      <c r="O3" s="85"/>
      <c r="P3" s="86"/>
    </row>
    <row r="4" spans="1:16" s="8" customFormat="1" ht="19.5" customHeight="1" thickBot="1" x14ac:dyDescent="0.25">
      <c r="A4" s="3" t="s">
        <v>4</v>
      </c>
      <c r="B4" s="4">
        <v>1.9</v>
      </c>
      <c r="C4" s="4">
        <v>3.5</v>
      </c>
      <c r="D4" s="4">
        <v>3.8</v>
      </c>
      <c r="E4" s="5">
        <v>7</v>
      </c>
      <c r="F4" s="5">
        <v>10</v>
      </c>
      <c r="G4" s="5">
        <v>14</v>
      </c>
      <c r="H4" s="5">
        <v>18</v>
      </c>
      <c r="I4" s="5">
        <v>21</v>
      </c>
      <c r="J4" s="5">
        <v>24</v>
      </c>
      <c r="K4" s="6">
        <v>28</v>
      </c>
      <c r="L4" s="6">
        <v>50</v>
      </c>
      <c r="M4" s="6">
        <v>144</v>
      </c>
      <c r="N4" s="6">
        <v>430</v>
      </c>
      <c r="O4" s="6">
        <v>1200</v>
      </c>
      <c r="P4" s="7">
        <v>2400</v>
      </c>
    </row>
    <row r="5" spans="1:16" s="14" customFormat="1" ht="19.5" customHeight="1" x14ac:dyDescent="0.2">
      <c r="A5" s="9" t="s">
        <v>5</v>
      </c>
      <c r="B5" s="10">
        <v>200</v>
      </c>
      <c r="C5" s="11">
        <v>200</v>
      </c>
      <c r="D5" s="11">
        <v>200</v>
      </c>
      <c r="E5" s="11">
        <v>200</v>
      </c>
      <c r="F5" s="11">
        <v>200</v>
      </c>
      <c r="G5" s="11">
        <v>200</v>
      </c>
      <c r="H5" s="11">
        <v>200</v>
      </c>
      <c r="I5" s="11">
        <v>200</v>
      </c>
      <c r="J5" s="11">
        <v>200</v>
      </c>
      <c r="K5" s="11">
        <v>200</v>
      </c>
      <c r="L5" s="11">
        <v>200</v>
      </c>
      <c r="M5" s="12">
        <v>50</v>
      </c>
      <c r="N5" s="12">
        <v>50</v>
      </c>
      <c r="O5" s="12">
        <v>10</v>
      </c>
      <c r="P5" s="13">
        <v>2</v>
      </c>
    </row>
    <row r="6" spans="1:16" s="14" customFormat="1" ht="19.5" customHeight="1" x14ac:dyDescent="0.2">
      <c r="A6" s="15" t="s">
        <v>6</v>
      </c>
      <c r="B6" s="16"/>
      <c r="C6" s="17"/>
      <c r="D6" s="17"/>
      <c r="E6" s="18"/>
      <c r="F6" s="17"/>
      <c r="G6" s="17"/>
      <c r="H6" s="17"/>
      <c r="I6" s="17"/>
      <c r="J6" s="17"/>
      <c r="K6" s="17">
        <v>1</v>
      </c>
      <c r="L6" s="17">
        <v>1</v>
      </c>
      <c r="M6" s="17"/>
      <c r="N6" s="17"/>
      <c r="O6" s="17"/>
      <c r="P6" s="19"/>
    </row>
    <row r="7" spans="1:16" s="23" customFormat="1" ht="19.5" customHeight="1" x14ac:dyDescent="0.2">
      <c r="A7" s="20" t="s">
        <v>7</v>
      </c>
      <c r="B7" s="21">
        <v>2.15</v>
      </c>
      <c r="C7" s="17">
        <v>2.15</v>
      </c>
      <c r="D7" s="17">
        <v>2.15</v>
      </c>
      <c r="E7" s="17">
        <v>2.15</v>
      </c>
      <c r="F7" s="17">
        <v>2.15</v>
      </c>
      <c r="G7" s="17">
        <v>2.15</v>
      </c>
      <c r="H7" s="17">
        <v>2.15</v>
      </c>
      <c r="I7" s="17">
        <v>2.15</v>
      </c>
      <c r="J7" s="17">
        <v>2.15</v>
      </c>
      <c r="K7" s="17">
        <v>2.15</v>
      </c>
      <c r="L7" s="17">
        <v>2.15</v>
      </c>
      <c r="M7" s="17">
        <v>2.15</v>
      </c>
      <c r="N7" s="17">
        <v>2.15</v>
      </c>
      <c r="O7" s="17">
        <v>5.15</v>
      </c>
      <c r="P7" s="22">
        <v>8.15</v>
      </c>
    </row>
    <row r="8" spans="1:16" s="14" customFormat="1" ht="19.5" customHeight="1" x14ac:dyDescent="0.2">
      <c r="A8" s="15" t="s">
        <v>8</v>
      </c>
      <c r="B8" s="16">
        <v>1</v>
      </c>
      <c r="C8" s="17">
        <v>1</v>
      </c>
      <c r="D8" s="17">
        <v>1</v>
      </c>
      <c r="E8" s="18">
        <v>1</v>
      </c>
      <c r="F8" s="17">
        <v>1</v>
      </c>
      <c r="G8" s="17">
        <v>1</v>
      </c>
      <c r="H8" s="17">
        <v>1</v>
      </c>
      <c r="I8" s="17">
        <v>1</v>
      </c>
      <c r="J8" s="17">
        <v>1</v>
      </c>
      <c r="K8" s="17">
        <v>1</v>
      </c>
      <c r="L8" s="17">
        <v>1</v>
      </c>
      <c r="M8" s="17">
        <v>1</v>
      </c>
      <c r="N8" s="17">
        <v>1</v>
      </c>
      <c r="O8" s="17">
        <v>1</v>
      </c>
      <c r="P8" s="22">
        <v>1</v>
      </c>
    </row>
    <row r="9" spans="1:16" s="14" customFormat="1" ht="19.5" customHeight="1" thickBot="1" x14ac:dyDescent="0.25">
      <c r="A9" s="24" t="s">
        <v>9</v>
      </c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</row>
    <row r="10" spans="1:16" s="14" customFormat="1" ht="19.5" customHeight="1" x14ac:dyDescent="0.2">
      <c r="A10" s="28" t="s">
        <v>10</v>
      </c>
      <c r="B10" s="29">
        <v>12</v>
      </c>
      <c r="C10" s="30">
        <v>12</v>
      </c>
      <c r="D10" s="30">
        <v>12</v>
      </c>
      <c r="E10" s="30">
        <v>12</v>
      </c>
      <c r="F10" s="30">
        <v>12</v>
      </c>
      <c r="G10" s="30">
        <v>12</v>
      </c>
      <c r="H10" s="30">
        <v>12</v>
      </c>
      <c r="I10" s="30">
        <v>12</v>
      </c>
      <c r="J10" s="30">
        <v>12</v>
      </c>
      <c r="K10" s="30">
        <v>12</v>
      </c>
      <c r="L10" s="30">
        <v>12</v>
      </c>
      <c r="M10" s="30">
        <v>12</v>
      </c>
      <c r="N10" s="30">
        <v>12</v>
      </c>
      <c r="O10" s="30">
        <v>4</v>
      </c>
      <c r="P10" s="31">
        <v>4</v>
      </c>
    </row>
    <row r="11" spans="1:16" s="14" customFormat="1" ht="19.5" customHeight="1" x14ac:dyDescent="0.2">
      <c r="A11" s="32" t="s">
        <v>11</v>
      </c>
      <c r="B11" s="33">
        <v>5</v>
      </c>
      <c r="C11" s="34">
        <v>5</v>
      </c>
      <c r="D11" s="34">
        <v>5</v>
      </c>
      <c r="E11" s="34">
        <v>5</v>
      </c>
      <c r="F11" s="34">
        <v>5</v>
      </c>
      <c r="G11" s="34">
        <v>5</v>
      </c>
      <c r="H11" s="34">
        <v>5</v>
      </c>
      <c r="I11" s="34">
        <v>5</v>
      </c>
      <c r="J11" s="34">
        <v>5</v>
      </c>
      <c r="K11" s="34">
        <v>5</v>
      </c>
      <c r="L11" s="34">
        <v>5</v>
      </c>
      <c r="M11" s="34">
        <v>5</v>
      </c>
      <c r="N11" s="34">
        <v>5</v>
      </c>
      <c r="O11" s="34">
        <v>5</v>
      </c>
      <c r="P11" s="35">
        <v>5</v>
      </c>
    </row>
    <row r="12" spans="1:16" s="39" customFormat="1" ht="19.5" customHeight="1" thickBot="1" x14ac:dyDescent="0.25">
      <c r="A12" s="36" t="s">
        <v>12</v>
      </c>
      <c r="B12" s="37">
        <f>IF(B10&lt;2,B11,(B10^2+B11^2)^0.5)</f>
        <v>13</v>
      </c>
      <c r="C12" s="37">
        <f>IF(C10&lt;2,C11,(C10^2+C11^2)^0.5)</f>
        <v>13</v>
      </c>
      <c r="D12" s="37">
        <f t="shared" ref="D12:O12" si="0">IF(D10&lt;2,D11,(D10^2+D11^2)^0.5)</f>
        <v>13</v>
      </c>
      <c r="E12" s="37">
        <f t="shared" si="0"/>
        <v>13</v>
      </c>
      <c r="F12" s="37">
        <f t="shared" si="0"/>
        <v>13</v>
      </c>
      <c r="G12" s="37">
        <f t="shared" si="0"/>
        <v>13</v>
      </c>
      <c r="H12" s="37">
        <f t="shared" si="0"/>
        <v>13</v>
      </c>
      <c r="I12" s="37">
        <f t="shared" si="0"/>
        <v>13</v>
      </c>
      <c r="J12" s="37">
        <f t="shared" si="0"/>
        <v>13</v>
      </c>
      <c r="K12" s="37">
        <f t="shared" si="0"/>
        <v>13</v>
      </c>
      <c r="L12" s="37">
        <f t="shared" si="0"/>
        <v>13</v>
      </c>
      <c r="M12" s="37">
        <f t="shared" si="0"/>
        <v>13</v>
      </c>
      <c r="N12" s="37">
        <f t="shared" si="0"/>
        <v>13</v>
      </c>
      <c r="O12" s="37">
        <f t="shared" si="0"/>
        <v>6.4031242374328485</v>
      </c>
      <c r="P12" s="38">
        <f>IF(P10&lt;2,P11,(P10^2+P11^2)^0.5)</f>
        <v>6.4031242374328485</v>
      </c>
    </row>
    <row r="13" spans="1:16" s="14" customFormat="1" ht="19.5" customHeight="1" x14ac:dyDescent="0.2">
      <c r="A13" s="40" t="s">
        <v>13</v>
      </c>
      <c r="B13" s="70" t="s">
        <v>26</v>
      </c>
      <c r="C13" s="71" t="s">
        <v>26</v>
      </c>
      <c r="D13" s="71" t="s">
        <v>26</v>
      </c>
      <c r="E13" s="71" t="s">
        <v>26</v>
      </c>
      <c r="F13" s="71" t="s">
        <v>26</v>
      </c>
      <c r="G13" s="71" t="s">
        <v>26</v>
      </c>
      <c r="H13" s="71" t="s">
        <v>26</v>
      </c>
      <c r="I13" s="71" t="s">
        <v>26</v>
      </c>
      <c r="J13" s="71" t="s">
        <v>26</v>
      </c>
      <c r="K13" s="71" t="s">
        <v>26</v>
      </c>
      <c r="L13" s="71" t="s">
        <v>26</v>
      </c>
      <c r="M13" s="71" t="s">
        <v>26</v>
      </c>
      <c r="N13" s="71" t="s">
        <v>26</v>
      </c>
      <c r="O13" s="71" t="s">
        <v>27</v>
      </c>
      <c r="P13" s="72" t="s">
        <v>28</v>
      </c>
    </row>
    <row r="14" spans="1:16" s="14" customFormat="1" ht="19.5" customHeight="1" x14ac:dyDescent="0.2">
      <c r="A14" s="41" t="s">
        <v>14</v>
      </c>
      <c r="B14" s="42">
        <f t="shared" ref="B14:P14" si="1">(ATAN(B10/B11))*180/PI()</f>
        <v>67.38013505195957</v>
      </c>
      <c r="C14" s="43">
        <f t="shared" si="1"/>
        <v>67.38013505195957</v>
      </c>
      <c r="D14" s="44">
        <f t="shared" si="1"/>
        <v>67.38013505195957</v>
      </c>
      <c r="E14" s="43">
        <f t="shared" si="1"/>
        <v>67.38013505195957</v>
      </c>
      <c r="F14" s="43">
        <f t="shared" si="1"/>
        <v>67.38013505195957</v>
      </c>
      <c r="G14" s="43">
        <f t="shared" si="1"/>
        <v>67.38013505195957</v>
      </c>
      <c r="H14" s="43">
        <f t="shared" si="1"/>
        <v>67.38013505195957</v>
      </c>
      <c r="I14" s="43">
        <f t="shared" si="1"/>
        <v>67.38013505195957</v>
      </c>
      <c r="J14" s="43">
        <f t="shared" ref="J14:O14" si="2">(ATAN(J10/J11))*180/PI()</f>
        <v>67.38013505195957</v>
      </c>
      <c r="K14" s="43">
        <f t="shared" si="2"/>
        <v>67.38013505195957</v>
      </c>
      <c r="L14" s="43">
        <f t="shared" si="2"/>
        <v>67.38013505195957</v>
      </c>
      <c r="M14" s="43">
        <f t="shared" si="2"/>
        <v>67.38013505195957</v>
      </c>
      <c r="N14" s="43">
        <f t="shared" si="2"/>
        <v>67.38013505195957</v>
      </c>
      <c r="O14" s="43">
        <f t="shared" si="2"/>
        <v>38.659808254090095</v>
      </c>
      <c r="P14" s="45">
        <f t="shared" si="1"/>
        <v>38.659808254090095</v>
      </c>
    </row>
    <row r="15" spans="1:16" s="51" customFormat="1" ht="19.5" customHeight="1" thickBot="1" x14ac:dyDescent="0.25">
      <c r="A15" s="46" t="s">
        <v>15</v>
      </c>
      <c r="B15" s="47">
        <f t="shared" ref="B15:I15" si="3">(((B5*10^(-B6/10)*10^(B7/10)*B8*10^(-B9/10)*4^B16*4*3770)/(40*PI()))^0.5)/B18</f>
        <v>1.4431385846858025</v>
      </c>
      <c r="C15" s="48">
        <f t="shared" si="3"/>
        <v>1.7757697687834373</v>
      </c>
      <c r="D15" s="49">
        <f t="shared" si="3"/>
        <v>1.8326021074643284</v>
      </c>
      <c r="E15" s="49">
        <f t="shared" si="3"/>
        <v>3.4677359195120014</v>
      </c>
      <c r="F15" s="49">
        <f t="shared" si="3"/>
        <v>4.8885443865342797</v>
      </c>
      <c r="G15" s="49">
        <f t="shared" si="3"/>
        <v>6.9113903395829466</v>
      </c>
      <c r="H15" s="49">
        <f t="shared" si="3"/>
        <v>8.7502536369019488</v>
      </c>
      <c r="I15" s="49">
        <f t="shared" si="3"/>
        <v>10.330963260212837</v>
      </c>
      <c r="J15" s="49">
        <f t="shared" ref="J15:O15" si="4">(((J5*10^(-J6/10)*10^(J7/10)*J8*10^(-J9/10)*4^J16*4*3770)/(40*PI()))^0.5)/J18</f>
        <v>12.035933420639571</v>
      </c>
      <c r="K15" s="49">
        <f t="shared" si="4"/>
        <v>12.748819427293776</v>
      </c>
      <c r="L15" s="49">
        <f t="shared" si="4"/>
        <v>12.861986174582274</v>
      </c>
      <c r="M15" s="49">
        <f t="shared" si="4"/>
        <v>7.2156929234290121</v>
      </c>
      <c r="N15" s="49">
        <f t="shared" si="4"/>
        <v>6.0373623521142372</v>
      </c>
      <c r="O15" s="49">
        <f t="shared" si="4"/>
        <v>2.2279795246297041</v>
      </c>
      <c r="P15" s="50">
        <f>(((P5*10^(-P6/10)*10^(P7/10)*P8*10^(-P9/10)*4^P16*2.56*3770)/(40*PI()))^0.5)/P18</f>
        <v>1.0317211845704293</v>
      </c>
    </row>
    <row r="16" spans="1:16" ht="19.5" customHeight="1" thickBot="1" x14ac:dyDescent="0.25">
      <c r="A16" s="52" t="s">
        <v>16</v>
      </c>
      <c r="B16" s="53">
        <v>1</v>
      </c>
      <c r="C16" s="54">
        <v>1</v>
      </c>
      <c r="D16" s="54">
        <v>1</v>
      </c>
      <c r="E16" s="54">
        <v>1</v>
      </c>
      <c r="F16" s="54">
        <v>1</v>
      </c>
      <c r="G16" s="54">
        <v>1</v>
      </c>
      <c r="H16" s="54">
        <v>1</v>
      </c>
      <c r="I16" s="54">
        <v>1</v>
      </c>
      <c r="J16" s="54">
        <v>1</v>
      </c>
      <c r="K16" s="54">
        <v>1</v>
      </c>
      <c r="L16" s="54">
        <v>1</v>
      </c>
      <c r="M16" s="54">
        <v>1</v>
      </c>
      <c r="N16" s="54">
        <v>1</v>
      </c>
      <c r="O16" s="54">
        <v>1</v>
      </c>
      <c r="P16" s="55">
        <v>1</v>
      </c>
    </row>
    <row r="17" spans="1:16" ht="19.5" customHeight="1" x14ac:dyDescent="0.2">
      <c r="A17" s="56" t="s">
        <v>17</v>
      </c>
      <c r="B17" s="57">
        <f t="shared" ref="B17:I17" si="5">((B5*10^(-B6/10)*10^(B7/10)*B8*10^(-B9/10)*4*3770/(40*PI()*B12^2))^0.5)*2^B16</f>
        <v>30.527931599122748</v>
      </c>
      <c r="C17" s="58">
        <f t="shared" si="5"/>
        <v>30.527931599122748</v>
      </c>
      <c r="D17" s="58">
        <f t="shared" si="5"/>
        <v>30.527931599122748</v>
      </c>
      <c r="E17" s="58">
        <f t="shared" si="5"/>
        <v>30.527931599122748</v>
      </c>
      <c r="F17" s="58">
        <f t="shared" si="5"/>
        <v>30.527931599122748</v>
      </c>
      <c r="G17" s="58">
        <f t="shared" si="5"/>
        <v>30.527931599122748</v>
      </c>
      <c r="H17" s="58">
        <f t="shared" si="5"/>
        <v>30.527931599122748</v>
      </c>
      <c r="I17" s="58">
        <f t="shared" si="5"/>
        <v>30.527931599122748</v>
      </c>
      <c r="J17" s="58">
        <f t="shared" ref="J17:O17" si="6">((J5*10^(-J6/10)*10^(J7/10)*J8*10^(-J9/10)*4*3770/(40*PI()*J12^2))^0.5)*2^J16</f>
        <v>30.527931599122748</v>
      </c>
      <c r="K17" s="58">
        <f t="shared" si="6"/>
        <v>27.208047677000962</v>
      </c>
      <c r="L17" s="58">
        <f t="shared" si="6"/>
        <v>27.208047677000962</v>
      </c>
      <c r="M17" s="58">
        <f t="shared" si="6"/>
        <v>15.263965799561374</v>
      </c>
      <c r="N17" s="58">
        <f t="shared" si="6"/>
        <v>15.263965799561374</v>
      </c>
      <c r="O17" s="58">
        <f t="shared" si="6"/>
        <v>19.57644398498973</v>
      </c>
      <c r="P17" s="59">
        <f>((P5*10^(-P6/10)*10^(P7/10)*P8*10^(-P9/10)*2.56*3770/(40*PI()*P12^2))^0.5)*2^P16</f>
        <v>9.8932456069323145</v>
      </c>
    </row>
    <row r="18" spans="1:16" s="23" customFormat="1" ht="19.5" customHeight="1" x14ac:dyDescent="0.2">
      <c r="A18" s="60" t="s">
        <v>18</v>
      </c>
      <c r="B18" s="42">
        <v>275</v>
      </c>
      <c r="C18" s="61">
        <f>824/3.687</f>
        <v>223.48793056685653</v>
      </c>
      <c r="D18" s="62">
        <f>824/3.805</f>
        <v>216.55716162943494</v>
      </c>
      <c r="E18" s="61">
        <f>824/7.2</f>
        <v>114.44444444444444</v>
      </c>
      <c r="F18" s="61">
        <f>824/10.15</f>
        <v>81.182266009852214</v>
      </c>
      <c r="G18" s="61">
        <f>824/14.35</f>
        <v>57.42160278745645</v>
      </c>
      <c r="H18" s="61">
        <f>824/18.168</f>
        <v>45.354469396741528</v>
      </c>
      <c r="I18" s="61">
        <f>824/21.45</f>
        <v>38.414918414918418</v>
      </c>
      <c r="J18" s="61">
        <f>824/24.99</f>
        <v>32.973189275710283</v>
      </c>
      <c r="K18" s="61">
        <f>824/29.7</f>
        <v>27.744107744107744</v>
      </c>
      <c r="L18" s="61">
        <v>27.5</v>
      </c>
      <c r="M18" s="61">
        <v>27.5</v>
      </c>
      <c r="N18" s="61">
        <f>1.585*430^(1/2)</f>
        <v>32.867259545024439</v>
      </c>
      <c r="O18" s="61">
        <f>1.585*1260^(1/2)</f>
        <v>56.261918737277348</v>
      </c>
      <c r="P18" s="63">
        <v>61.4</v>
      </c>
    </row>
    <row r="19" spans="1:16" s="68" customFormat="1" ht="25.5" customHeight="1" thickBot="1" x14ac:dyDescent="0.25">
      <c r="A19" s="64" t="s">
        <v>19</v>
      </c>
      <c r="B19" s="65" t="str">
        <f t="shared" ref="B19:P19" si="7">IF((B17-B18)&gt;0,"×","○")</f>
        <v>○</v>
      </c>
      <c r="C19" s="66" t="str">
        <f t="shared" si="7"/>
        <v>○</v>
      </c>
      <c r="D19" s="66" t="str">
        <f t="shared" si="7"/>
        <v>○</v>
      </c>
      <c r="E19" s="66" t="str">
        <f t="shared" si="7"/>
        <v>○</v>
      </c>
      <c r="F19" s="66" t="str">
        <f t="shared" si="7"/>
        <v>○</v>
      </c>
      <c r="G19" s="66" t="str">
        <f t="shared" si="7"/>
        <v>○</v>
      </c>
      <c r="H19" s="66" t="str">
        <f t="shared" si="7"/>
        <v>○</v>
      </c>
      <c r="I19" s="66" t="str">
        <f t="shared" si="7"/>
        <v>○</v>
      </c>
      <c r="J19" s="66" t="str">
        <f t="shared" ref="J19:O19" si="8">IF((J17-J18)&gt;0,"×","○")</f>
        <v>○</v>
      </c>
      <c r="K19" s="66" t="str">
        <f t="shared" si="8"/>
        <v>○</v>
      </c>
      <c r="L19" s="66" t="str">
        <f t="shared" si="8"/>
        <v>○</v>
      </c>
      <c r="M19" s="66" t="str">
        <f t="shared" si="8"/>
        <v>○</v>
      </c>
      <c r="N19" s="66" t="str">
        <f t="shared" si="8"/>
        <v>○</v>
      </c>
      <c r="O19" s="66" t="str">
        <f t="shared" si="8"/>
        <v>○</v>
      </c>
      <c r="P19" s="67" t="str">
        <f t="shared" si="7"/>
        <v>○</v>
      </c>
    </row>
    <row r="21" spans="1:16" ht="18.75" customHeight="1" x14ac:dyDescent="0.2">
      <c r="A21" s="2" t="s">
        <v>20</v>
      </c>
      <c r="B21" s="1"/>
    </row>
    <row r="22" spans="1:16" ht="18.75" customHeight="1" x14ac:dyDescent="0.2">
      <c r="A22" s="87" t="s">
        <v>29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1:16" ht="18.75" customHeight="1" x14ac:dyDescent="0.2">
      <c r="A23" s="87" t="s">
        <v>32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spans="1:16" ht="18.75" customHeight="1" x14ac:dyDescent="0.2">
      <c r="A24" s="87" t="s">
        <v>30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1:16" ht="18.75" customHeight="1" x14ac:dyDescent="0.2">
      <c r="A25" s="87" t="s">
        <v>31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1:16" ht="18.75" customHeight="1" x14ac:dyDescent="0.2">
      <c r="A26" s="75" t="s">
        <v>21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</row>
    <row r="27" spans="1:16" ht="18.75" customHeight="1" x14ac:dyDescent="0.2">
      <c r="A27" s="75" t="s">
        <v>22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ht="18.75" customHeight="1" x14ac:dyDescent="0.2">
      <c r="A28" s="75" t="s">
        <v>23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 ht="18.75" customHeight="1" x14ac:dyDescent="0.2">
      <c r="A29" s="76" t="s">
        <v>24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1:16" ht="18.75" customHeight="1" x14ac:dyDescent="0.2">
      <c r="A30" s="88" t="s">
        <v>25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</sheetData>
  <mergeCells count="13">
    <mergeCell ref="A30:P30"/>
    <mergeCell ref="A23:P23"/>
    <mergeCell ref="A24:P24"/>
    <mergeCell ref="A25:P25"/>
    <mergeCell ref="A26:P26"/>
    <mergeCell ref="N1:P1"/>
    <mergeCell ref="A27:P27"/>
    <mergeCell ref="A28:P28"/>
    <mergeCell ref="A29:P29"/>
    <mergeCell ref="A2:M3"/>
    <mergeCell ref="N2:P2"/>
    <mergeCell ref="N3:P3"/>
    <mergeCell ref="A22:P22"/>
  </mergeCells>
  <phoneticPr fontId="2"/>
  <pageMargins left="0.73" right="0.2" top="0.48" bottom="0.28999999999999998" header="0.35" footer="0.2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公開様式案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2021-06-23T10:49:03Z</dcterms:created>
  <dcterms:modified xsi:type="dcterms:W3CDTF">2023-12-04T02:30:42Z</dcterms:modified>
</cp:coreProperties>
</file>